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00_Ac_Power_Sources" sheetId="1" r:id="rId4"/>
    <sheet state="visible" name="1010_Gearboxes" sheetId="2" r:id="rId5"/>
    <sheet state="visible" name="1020_Actuation" sheetId="3" r:id="rId6"/>
    <sheet state="visible" name="1030_Trolling" sheetId="4" r:id="rId7"/>
    <sheet state="visible" name="1040_Bellhousing" sheetId="5" r:id="rId8"/>
    <sheet state="visible" name="1050_Mountings" sheetId="6" r:id="rId9"/>
    <sheet state="visible" name="1060_Oil_Cooler" sheetId="7" r:id="rId10"/>
    <sheet state="visible" name="1070_Torsional_Couplings" sheetId="8" r:id="rId11"/>
    <sheet state="visible" name="1080_PTO" sheetId="9" r:id="rId12"/>
    <sheet state="visible" name="1090_Prop_Flange" sheetId="10" r:id="rId13"/>
    <sheet state="visible" name="2010_Monitoring" sheetId="11" r:id="rId14"/>
    <sheet state="visible" name="2020_Trailing_Pump" sheetId="12" r:id="rId15"/>
    <sheet state="visible" name="2030_PTI_ShaftBrake" sheetId="13" r:id="rId16"/>
    <sheet state="visible" name="2040_Input_Flange" sheetId="14" r:id="rId17"/>
  </sheets>
  <definedNames/>
  <calcPr/>
</workbook>
</file>

<file path=xl/sharedStrings.xml><?xml version="1.0" encoding="utf-8"?>
<sst xmlns="http://schemas.openxmlformats.org/spreadsheetml/2006/main" count="13487" uniqueCount="1567">
  <si>
    <t>Family ID</t>
  </si>
  <si>
    <t>Family Name</t>
  </si>
  <si>
    <t>Part Number</t>
  </si>
  <si>
    <t>Unit Of Measure</t>
  </si>
  <si>
    <t>Description</t>
  </si>
  <si>
    <t>Part Image</t>
  </si>
  <si>
    <t>Max Voltage</t>
  </si>
  <si>
    <t>Max Wattage</t>
  </si>
  <si>
    <t>Min Frequency</t>
  </si>
  <si>
    <t>Max Frequency</t>
  </si>
  <si>
    <t>Single Phase</t>
  </si>
  <si>
    <t>Three Phase</t>
  </si>
  <si>
    <t>GPIB IEEE 488</t>
  </si>
  <si>
    <t>RS 232</t>
  </si>
  <si>
    <t>Analog Programming</t>
  </si>
  <si>
    <t>LXI Ethernet LAN</t>
  </si>
  <si>
    <t>Bench Top</t>
  </si>
  <si>
    <t>Rack Mount</t>
  </si>
  <si>
    <t>AC/DC</t>
  </si>
  <si>
    <t>Advanced Waveform Generation</t>
  </si>
  <si>
    <t>Transient Generation</t>
  </si>
  <si>
    <t>Measurements</t>
  </si>
  <si>
    <t>Advanced Measurements</t>
  </si>
  <si>
    <t>Regnerative Source Sink</t>
  </si>
  <si>
    <t>MIL Std. 704</t>
  </si>
  <si>
    <t>RTCA DO 160</t>
  </si>
  <si>
    <t>Boeing B787</t>
  </si>
  <si>
    <t>Airbus AMD</t>
  </si>
  <si>
    <t>Airbus ABD</t>
  </si>
  <si>
    <t>IEC61000-4-13</t>
  </si>
  <si>
    <t>IEC61000-3-2</t>
  </si>
  <si>
    <t>IEC61000-3-3</t>
  </si>
  <si>
    <t>IEC61000-3-11</t>
  </si>
  <si>
    <t>IEC61000-3-12</t>
  </si>
  <si>
    <t>All Options</t>
  </si>
  <si>
    <t>Phases</t>
  </si>
  <si>
    <t>Interfaces</t>
  </si>
  <si>
    <t>Use Methods</t>
  </si>
  <si>
    <t>Output Features</t>
  </si>
  <si>
    <t>Compliance Test Options</t>
  </si>
  <si>
    <t>Max Current</t>
  </si>
  <si>
    <t>View Product Resources &amp; Downloads</t>
  </si>
  <si>
    <t>Data Sheet File</t>
  </si>
  <si>
    <t>Quote Link</t>
  </si>
  <si>
    <t>AC Power Source</t>
  </si>
  <si>
    <t>10001iX</t>
  </si>
  <si>
    <t>en</t>
  </si>
  <si>
    <t>AC/DC power source w/ power analyzer</t>
  </si>
  <si>
    <t>I-IX_SII_Main_Image.jpg</t>
  </si>
  <si>
    <t>10000</t>
  </si>
  <si>
    <t>Yes</t>
  </si>
  <si>
    <t>No</t>
  </si>
  <si>
    <t>Single Phase,GPIB IEEE 488,RS 232,Analog Programming,LXI Ethernet LAN,Rack Mount,AC/DC,Advanced Waveform Generation,Transient Generation,Measurements,Advanced Measurements,MIL Std 704,RTCA DO 160,Boeing B787,Airbus AMD,Airbus ABD,IEC61000 4 13,IEC61000 3 2,IEC61000 3 3,IEC61000 3 11,</t>
  </si>
  <si>
    <t>Single Phase,</t>
  </si>
  <si>
    <t>GPIB IEEE 488,RS 232,Analog Programming,LXI Ethernet LAN</t>
  </si>
  <si>
    <t>AC+DC,Advanced Waveform Generation,Transient Generation,Measurements,Advanced Measurements,</t>
  </si>
  <si>
    <t>MIL Std. 704,RTCA DO 160,Boeing B787,Airbus AMD,Airbus ABD,IEC61000-4-13,IEC61000-3-2,IEC61000-3-3,IEC61000-3-11,IEC61000-3-12,</t>
  </si>
  <si>
    <t>https://www.powerandtest.com/products/ac-power-sources/california-instruments-i-ix-series-ii</t>
  </si>
  <si>
    <t>12000Ls</t>
  </si>
  <si>
    <t>Three phase and Single phase AC power source</t>
  </si>
  <si>
    <t>Ls_Main_Image.png</t>
  </si>
  <si>
    <t>12000</t>
  </si>
  <si>
    <t>Single Phase,Three Phase,GPIB IEEE 488,RS 232,Analog Programming,LXI Ethernet LAN,Rack Mount,Advanced Waveform Generation,Transient Generation,Measurements,Advanced Measurements,MIL Std 704,RTCA DO 160,Boeing B787,Airbus AMD,Airbus ABD,</t>
  </si>
  <si>
    <t>Single Phase,Three Phase</t>
  </si>
  <si>
    <t>Advanced Waveform Generation,Transient Generation,Measurements,Advanced Measurements,</t>
  </si>
  <si>
    <t>MIL Std. 704,RTCA DO 160,Boeing B787,Airbus AMD,Airbus ABD,</t>
  </si>
  <si>
    <t>https://www.powerandtest.com/products/ac-power-sources/ls-lx-series</t>
  </si>
  <si>
    <t>12000Lx</t>
  </si>
  <si>
    <t>13500Ls</t>
  </si>
  <si>
    <t>13500</t>
  </si>
  <si>
    <t>13500Lx</t>
  </si>
  <si>
    <t>15003iX</t>
  </si>
  <si>
    <t>15000</t>
  </si>
  <si>
    <t>Single Phase,Three Phase,GPIB IEEE 488,RS 232,Analog Programming,LXI Ethernet LAN,Rack Mount,AC/DC,Advanced Waveform Generation,Transient Generation,Measurements,Advanced Measurements,MIL Std 704,RTCA DO 160,Boeing B787,Airbus AMD,Airbus ABD,IEC61000 4 13,IEC61000 3 2,IEC61000 3 3,IEC61000 3 11,</t>
  </si>
  <si>
    <t>Bench Top,Rack Mount</t>
  </si>
  <si>
    <t>1501iX (Compact)</t>
  </si>
  <si>
    <t>Low profile AC/DC power source w/ power analyzer</t>
  </si>
  <si>
    <t>Compact_IX_Main_Image.jpg</t>
  </si>
  <si>
    <t>1500</t>
  </si>
  <si>
    <t>Single Phase,GPIB IEEE 488,RS 232,Analog Programming,LXI Ethernet LAN,Bench Top,Rack Mount,AC/DC,Advanced Waveform Generation,Transient Generation,Measurements,Advanced Measurements,MIL Std 704,RTCA DO 160,Boeing B787,Airbus AMD,Airbus ABD,</t>
  </si>
  <si>
    <t>https://www.powerandtest.com/products/ac-power-sources/compact-ix-series</t>
  </si>
  <si>
    <t>18000Ls</t>
  </si>
  <si>
    <t>18000</t>
  </si>
  <si>
    <t>18000Lx</t>
  </si>
  <si>
    <t>2253iX (Compact)</t>
  </si>
  <si>
    <t>2250</t>
  </si>
  <si>
    <t>Single Phase,Three Phase,GPIB IEEE 488,RS 232,Analog Programming,LXI Ethernet LAN,Bench Top,Rack Mount,AC/DC,Advanced Waveform Generation,Transient Generation,Measurements,Advanced Measurements,MIL Std 704,RTCA DO 160,Boeing B787,Airbus AMD,Airbus ABD,</t>
  </si>
  <si>
    <t>3000Ls</t>
  </si>
  <si>
    <t>3000</t>
  </si>
  <si>
    <t>3000Lx</t>
  </si>
  <si>
    <t>3001iX</t>
  </si>
  <si>
    <t>Single Phase,GPIB IEEE 488,RS 232,Analog Programming,LXI Ethernet LAN,Bench Top,Rack Mount,AC/DC,Advanced Waveform Generation,Transient Generation,Measurements,Advanced Measurements,MIL Std 704,RTCA DO 160,Boeing B787,Airbus AMD,Airbus ABD,IEC61000 4 13,IEC61000 3 2,IEC61000 3 3,IEC61000 3 11,</t>
  </si>
  <si>
    <t>4500Ls</t>
  </si>
  <si>
    <t>4500</t>
  </si>
  <si>
    <t>4500Lx</t>
  </si>
  <si>
    <t>5001iX</t>
  </si>
  <si>
    <t>5000</t>
  </si>
  <si>
    <t>6000Ls</t>
  </si>
  <si>
    <t>6000</t>
  </si>
  <si>
    <t>6000Lx</t>
  </si>
  <si>
    <t>751iX (Compact)</t>
  </si>
  <si>
    <t>750</t>
  </si>
  <si>
    <t>9000Ls</t>
  </si>
  <si>
    <t>9000</t>
  </si>
  <si>
    <t>9000Lx</t>
  </si>
  <si>
    <t>9003iX</t>
  </si>
  <si>
    <t>Measurements,</t>
  </si>
  <si>
    <t>Asterion 1501VA</t>
  </si>
  <si>
    <t>High Performance 1U Programmable AC / DC Power Source</t>
  </si>
  <si>
    <t>Asterion-Product2.png</t>
  </si>
  <si>
    <t>Single Phase,GPIB IEEE 488,RS 232,Analog Programming,LXI Ethernet LAN,Bench Top,Rack Mount,AC/DC,Advanced Waveform Generation,Transient Generation,Measurements,Advanced Measurements,MIL Std 704,RTCA DO 160,Boeing B787,Airbus AMD,Airbus ABD,IEC61000 4 13,</t>
  </si>
  <si>
    <t>MIL Std. 704,RTCA DO 160,Boeing B787,Airbus AMD,Airbus ABD,IEC61000-4-13,</t>
  </si>
  <si>
    <t>https://www.powerandtest.com/products/ac-power-sources/asterion-ac-1u2u</t>
  </si>
  <si>
    <t>Asterion 501VA</t>
  </si>
  <si>
    <t>Asterion 751VA</t>
  </si>
  <si>
    <t>Asterion 1503VA</t>
  </si>
  <si>
    <t>High Performance 2U Programmable AC / DC Power Source</t>
  </si>
  <si>
    <t>asterion-2u.jpg</t>
  </si>
  <si>
    <t>Three Phase,GPIB IEEE 488,RS 232,Analog Programming,LXI Ethernet LAN,Measurements,</t>
  </si>
  <si>
    <t>Asterion 2253VA</t>
  </si>
  <si>
    <t>Asterion 3003VA</t>
  </si>
  <si>
    <t>BPS150-3</t>
  </si>
  <si>
    <t>High Power Prog. AC Source for freq. conversion &amp; test</t>
  </si>
  <si>
    <t>BPS_Main_Image.jpg</t>
  </si>
  <si>
    <t>150000</t>
  </si>
  <si>
    <t>https://www.powerandtest.com/products/ac-power-sources/bps-series</t>
  </si>
  <si>
    <t>BPS180-3</t>
  </si>
  <si>
    <t>180000</t>
  </si>
  <si>
    <t>BPS30-1</t>
  </si>
  <si>
    <t>30000</t>
  </si>
  <si>
    <t>Single Phase,GPIB IEEE 488,RS 232,Analog Programming,LXI Ethernet LAN,Measurements,</t>
  </si>
  <si>
    <t>BPS30-3</t>
  </si>
  <si>
    <t>BPS45-1</t>
  </si>
  <si>
    <t>45000</t>
  </si>
  <si>
    <t>BPS45-3</t>
  </si>
  <si>
    <t>BPS75-3</t>
  </si>
  <si>
    <t>75000</t>
  </si>
  <si>
    <t>BPS90-3</t>
  </si>
  <si>
    <t>90000</t>
  </si>
  <si>
    <t>CSW11000</t>
  </si>
  <si>
    <t>High Performance Programmable AC / DC Power Source</t>
  </si>
  <si>
    <t>CSW_Main_Image.jpg</t>
  </si>
  <si>
    <t>11000</t>
  </si>
  <si>
    <t>Single Phase,Three Phase,GPIB IEEE 488,RS 232,Analog Programming,LXI Ethernet LAN,Rack Mount,AC/DC,Advanced Waveform Generation,Transient Generation,Measurements,Advanced Measurements,MIL Std 704,RTCA DO 160,Boeing B787,Airbus AMD,Airbus ABD,IEC61000 4 13,</t>
  </si>
  <si>
    <t>https://www.powerandtest.com/products/ac-power-sources/csw-series</t>
  </si>
  <si>
    <t>CSW16650</t>
  </si>
  <si>
    <t>16650</t>
  </si>
  <si>
    <t>CSW22200</t>
  </si>
  <si>
    <t>22200</t>
  </si>
  <si>
    <t>CSW27750</t>
  </si>
  <si>
    <t>27750</t>
  </si>
  <si>
    <t>CSW33300</t>
  </si>
  <si>
    <t>33300</t>
  </si>
  <si>
    <t>CSW5550</t>
  </si>
  <si>
    <t>5550</t>
  </si>
  <si>
    <t>CW 2501M</t>
  </si>
  <si>
    <t>Cost-effective Low Profile AC Source</t>
  </si>
  <si>
    <t>CW_Main_Image.jpg</t>
  </si>
  <si>
    <t>2500</t>
  </si>
  <si>
    <t>Single Phase,GPIB IEEE 488,RS 232,Analog Programming,Bench Top,Rack Mount,Measurements,</t>
  </si>
  <si>
    <t>GPIB IEEE 488,RS 232,Analog Programming,</t>
  </si>
  <si>
    <t>https://www.powerandtest.com/products/ac-power-sources/continuous-wave-cw</t>
  </si>
  <si>
    <t>CW 2501P</t>
  </si>
  <si>
    <t>Single Phase,GPIB IEEE 488,RS 232,Bench Top,Rack Mount,Measurements,</t>
  </si>
  <si>
    <t>GPIB IEEE 488,RS 232,</t>
  </si>
  <si>
    <t>MX135-3Pi</t>
  </si>
  <si>
    <t>High AC/DC power in a compact floor standing cabinet</t>
  </si>
  <si>
    <t>MX_Main_Image.jpg</t>
  </si>
  <si>
    <t>135000</t>
  </si>
  <si>
    <t>Three Phase,GPIB IEEE 488,RS 232,Analog Programming,LXI Ethernet LAN,AC/DC,Advanced Waveform Generation,Transient Generation,Measurements,Advanced Measurements,Regnerative Source Sink,MIL Std 704,RTCA DO 160,Boeing B787,Airbus AMD,Airbus ABD,IEC61000 4 13,</t>
  </si>
  <si>
    <t>AC+DC,Advanced Waveform Generation,Transient Generation,Measurements,Advanced Measurements,Regenerative Source/Sink,</t>
  </si>
  <si>
    <t>https://www.powerandtest.com/products/ac-power-sources/mx-series</t>
  </si>
  <si>
    <t>MX15-1Pi</t>
  </si>
  <si>
    <t>Single Phase,GPIB IEEE 488,RS 232,Analog Programming,LXI Ethernet LAN,AC/DC,Advanced Waveform Generation,Transient Generation,Measurements,Advanced Measurements,Regnerative Source Sink,MIL Std 704,RTCA DO 160,Boeing B787,Airbus AMD,Airbus ABD,IEC61000 4 13,IEC61000 3 2,IEC61000 3 3,IEC61000 3 11,</t>
  </si>
  <si>
    <t>MX30-3Pi</t>
  </si>
  <si>
    <t>Single Phase,Three Phase,GPIB IEEE 488,RS 232,Analog Programming,LXI Ethernet LAN,AC/DC,Advanced Waveform Generation,Transient Generation,Measurements,Advanced Measurements,Regnerative Source Sink,MIL Std 704,RTCA DO 160,Boeing B787,Airbus AMD,Airbus ABD,IEC61000 4 13,IEC61000 3 2,IEC61000 3 3,IEC61000 3 11,</t>
  </si>
  <si>
    <t>MX45-3Pi</t>
  </si>
  <si>
    <t>MX60-3Pi</t>
  </si>
  <si>
    <t>60000</t>
  </si>
  <si>
    <t>Three Phase,GPIB IEEE 488,RS 232,Analog Programming,LXI Ethernet LAN,AC/DC,Advanced Waveform Generation,Transient Generation,Measurements,Advanced Measurements,Regnerative Source Sink,MIL Std 704,RTCA DO 160,Boeing B787,Airbus AMD,Airbus ABD,IEC61000 4 13,IEC61000 3 2,IEC61000 3 3,IEC61000 3 11,</t>
  </si>
  <si>
    <t>MX90-3Pi</t>
  </si>
  <si>
    <t>RS180-3Pi</t>
  </si>
  <si>
    <t>High power AC and DC Power Source</t>
  </si>
  <si>
    <t>RS_Main_Image.jpg</t>
  </si>
  <si>
    <t>https://www.powerandtest.com/products/ac-power-sources/rs-series</t>
  </si>
  <si>
    <t>RS1M-3Pi</t>
  </si>
  <si>
    <t>1000000</t>
  </si>
  <si>
    <t>RS270-3Pi</t>
  </si>
  <si>
    <t>270000</t>
  </si>
  <si>
    <t>RS360-3Pi</t>
  </si>
  <si>
    <t>360000</t>
  </si>
  <si>
    <t>RS450-3Pi</t>
  </si>
  <si>
    <t>450000</t>
  </si>
  <si>
    <t>RS540-3Pi</t>
  </si>
  <si>
    <t>540000</t>
  </si>
  <si>
    <t>RS630-3Pi</t>
  </si>
  <si>
    <t>630000</t>
  </si>
  <si>
    <t>RS720-3Pi</t>
  </si>
  <si>
    <t>720000</t>
  </si>
  <si>
    <t>RS810-3Pi</t>
  </si>
  <si>
    <t>810000</t>
  </si>
  <si>
    <t>RS90-3Pi</t>
  </si>
  <si>
    <t>Product/model</t>
  </si>
  <si>
    <t>Series</t>
  </si>
  <si>
    <t>Duty Cycle</t>
  </si>
  <si>
    <t>Configuration</t>
  </si>
  <si>
    <t>Power Factor (hp/rpm)</t>
  </si>
  <si>
    <t>PTI Shaft Brake</t>
  </si>
  <si>
    <t>Ratio</t>
  </si>
  <si>
    <t>Max RPM</t>
  </si>
  <si>
    <t>Weight (lb)</t>
  </si>
  <si>
    <t>Down Angle</t>
  </si>
  <si>
    <t>Price (Euros)</t>
  </si>
  <si>
    <t>Exchange Rate</t>
  </si>
  <si>
    <t>Factory Discount %</t>
  </si>
  <si>
    <t>Factory Multiplier</t>
  </si>
  <si>
    <t>MRM Cost (no crate)</t>
  </si>
  <si>
    <t>Crate ($)</t>
  </si>
  <si>
    <t>Landed Multiplier</t>
  </si>
  <si>
    <t>MRM Landed Cost ($)</t>
  </si>
  <si>
    <t>MRM 25% Profit</t>
  </si>
  <si>
    <t>Special Ratio (Euros)</t>
  </si>
  <si>
    <t>Special Ratio 25% Profit</t>
  </si>
  <si>
    <t>Notes</t>
  </si>
  <si>
    <t>Part #</t>
  </si>
  <si>
    <t>Drawing #</t>
  </si>
  <si>
    <t>Part/Drawing # Final</t>
  </si>
  <si>
    <t>Gearboxes</t>
  </si>
  <si>
    <t>ZF 2000.png</t>
  </si>
  <si>
    <t xml:space="preserve">ZF 2000 </t>
  </si>
  <si>
    <t>Pleasure</t>
  </si>
  <si>
    <t>P</t>
  </si>
  <si>
    <t>Vertical Offset</t>
  </si>
  <si>
    <t>1.086*, 1.191*, 1.250*, 1.350*, 1.436*, 1.500, 1.639*, 1.765*, 1.879*, 2.032, 2.276*, 2.519, 2.760*, 2.958</t>
  </si>
  <si>
    <t>3100-601-002</t>
  </si>
  <si>
    <t>Light</t>
  </si>
  <si>
    <t>L</t>
  </si>
  <si>
    <t>1.086*, 1.191*, 1.250*, 1.350*, 1.436*, 1.500, 1.639*, 1.765*, 1.879*, 2.032, 2.276*, 2.519, 2.760*</t>
  </si>
  <si>
    <t>Medium</t>
  </si>
  <si>
    <t>M</t>
  </si>
  <si>
    <t>1.086*, 1.191*, 1.250*, 1.350*, 1.436*, 1.500, 1.639*, 1.765*, 1.879*, 2.032, 2.276*, 2.519</t>
  </si>
  <si>
    <t>2.760*</t>
  </si>
  <si>
    <t>Continuous</t>
  </si>
  <si>
    <t>C</t>
  </si>
  <si>
    <t>ZF 2000 A.png</t>
  </si>
  <si>
    <t xml:space="preserve">ZF 2000 A </t>
  </si>
  <si>
    <t>1.267*, 1.512*, 1.763, 2.029, 2.250*, 2.467, 2.714*, 2.920</t>
  </si>
  <si>
    <t>10°</t>
  </si>
  <si>
    <t>3100-607-001</t>
  </si>
  <si>
    <t>3.250*</t>
  </si>
  <si>
    <t>1.267*, 1.512*, 1.763, 2.029, 2.250*, 2.467, 2.714*</t>
  </si>
  <si>
    <t>ZF 2000 V.png</t>
  </si>
  <si>
    <t xml:space="preserve">ZF 2000 V </t>
  </si>
  <si>
    <t>V-Drive</t>
  </si>
  <si>
    <t>3100-613-002</t>
  </si>
  <si>
    <t xml:space="preserve">ZF 2050 </t>
  </si>
  <si>
    <t xml:space="preserve">ZF 2050 A </t>
  </si>
  <si>
    <t>1.267*, 1.512*, 1.763, 2.029, 2.250*, 2.467</t>
  </si>
  <si>
    <t xml:space="preserve">ZF 2050 V </t>
  </si>
  <si>
    <t xml:space="preserve">ZF 2060 </t>
  </si>
  <si>
    <t xml:space="preserve">ZF 2060 A </t>
  </si>
  <si>
    <t xml:space="preserve">ZF 2060 V </t>
  </si>
  <si>
    <t>ZF_2000.png</t>
  </si>
  <si>
    <t>ZF 2070</t>
  </si>
  <si>
    <t>ZF 2070 A</t>
  </si>
  <si>
    <t>ZF 2070 V</t>
  </si>
  <si>
    <t>ZF 2075</t>
  </si>
  <si>
    <t>3100-625-001</t>
  </si>
  <si>
    <t>ZF 2075 A</t>
  </si>
  <si>
    <t>3100-626-001</t>
  </si>
  <si>
    <t>ZF 2075 V</t>
  </si>
  <si>
    <t>3100-627-001</t>
  </si>
  <si>
    <t xml:space="preserve">ZF 2150 </t>
  </si>
  <si>
    <t xml:space="preserve">ZF 2150 A </t>
  </si>
  <si>
    <t>2.714*, 2.920</t>
  </si>
  <si>
    <t>2.714*</t>
  </si>
  <si>
    <t xml:space="preserve">ZF 2150 V </t>
  </si>
  <si>
    <t>ZF 2200.png</t>
  </si>
  <si>
    <t>ZF 2200</t>
  </si>
  <si>
    <t>3.000, 3.519*</t>
  </si>
  <si>
    <t>3100-630-001</t>
  </si>
  <si>
    <t>ZF 2250</t>
  </si>
  <si>
    <t>ZF 2260</t>
  </si>
  <si>
    <t>ZF 2270</t>
  </si>
  <si>
    <t>ZF 2300.png</t>
  </si>
  <si>
    <t>ZF 2300</t>
  </si>
  <si>
    <t>4.000, 4.444</t>
  </si>
  <si>
    <t>3100-640-001</t>
  </si>
  <si>
    <t>ZF 2350</t>
  </si>
  <si>
    <t>4.000, 4.444, 4.760*</t>
  </si>
  <si>
    <t>4.760*</t>
  </si>
  <si>
    <t>ZF 2360</t>
  </si>
  <si>
    <t>ZF 2370</t>
  </si>
  <si>
    <t>ZF 2375</t>
  </si>
  <si>
    <t>ZF 3050.png</t>
  </si>
  <si>
    <t xml:space="preserve">ZF 3000 </t>
  </si>
  <si>
    <t>1.093*, 1.250*, 1.343*, 1.441*, 1.500, 1.563*, 1.594*, 1.645*, 1.700*, 1.733*, 1.800*, 1.828*, 2.037, 2.154*, 2.240*, 2.375*, 2.500, 2.609*, 2.773*, 2.952*</t>
  </si>
  <si>
    <t>3101-601-007</t>
  </si>
  <si>
    <t>ZF 3050 A.png</t>
  </si>
  <si>
    <t xml:space="preserve">ZF 3000 A </t>
  </si>
  <si>
    <t>1.351*, 1.486*, 1.750*, 2.034, 2.259*, 2.520, 2.750*, 3.000*</t>
  </si>
  <si>
    <t>3101-615-007</t>
  </si>
  <si>
    <t>3.280*</t>
  </si>
  <si>
    <t>ZF 3050 V.png</t>
  </si>
  <si>
    <t xml:space="preserve">ZF 3000 V </t>
  </si>
  <si>
    <t>3101-623-010</t>
  </si>
  <si>
    <t xml:space="preserve">ZF 3050 </t>
  </si>
  <si>
    <t xml:space="preserve">ZF 3050 A </t>
  </si>
  <si>
    <t>ZF 3050 D.png</t>
  </si>
  <si>
    <t>ZF 3050 D</t>
  </si>
  <si>
    <t>Diagonal Offset</t>
  </si>
  <si>
    <t>1.093*, 1.250*, 1.441*, 1.500, 1.563*, 1.594*, 1.645*, 1.700*, 1.733*, 1.800*, 1.828*, 2.037, 2.154*, 2.240*, 2.375*, 2.500, 2.609*, 2.773*, 2.952*</t>
  </si>
  <si>
    <t>3, 9</t>
  </si>
  <si>
    <t>3101-666-002 left</t>
  </si>
  <si>
    <t xml:space="preserve">ZF 3050 V </t>
  </si>
  <si>
    <t xml:space="preserve">ZF 3055 </t>
  </si>
  <si>
    <t>1.093*, 1.250*, 1.343*, 1.441*, 1.500, 1.563*, 1.594*, 1.645*, 1.700*, 1.733*, 1.800*, 1.828*, 2.037, 2.154*, 2.240*, 2.375*, 2.500, 2.609*, 2.773*</t>
  </si>
  <si>
    <t>2.952*</t>
  </si>
  <si>
    <t xml:space="preserve">ZF 3055 A </t>
  </si>
  <si>
    <t>1.351*, 1.486*, 1.750*, 2.034, 2.259*, 2.520, 2.750*</t>
  </si>
  <si>
    <t>3.000*</t>
  </si>
  <si>
    <t>ZF 3055 D</t>
  </si>
  <si>
    <t>1.093*, 1.250*, 1.441*, 1.500, 1.563*, 1.594*, 1.645*, 1.700*, 1.733*, 1.800*, 1.828*, 2.037, 2.154*, 2.240*, 2.375*, 2.500, 2.609*, 2.773*</t>
  </si>
  <si>
    <t xml:space="preserve">ZF 3055 V </t>
  </si>
  <si>
    <t xml:space="preserve">ZF 3060 </t>
  </si>
  <si>
    <t xml:space="preserve">ZF 3060 A </t>
  </si>
  <si>
    <t>ZF 3060 D</t>
  </si>
  <si>
    <t xml:space="preserve">ZF 3060 V </t>
  </si>
  <si>
    <t>3101-623-007</t>
  </si>
  <si>
    <t xml:space="preserve">ZF 3070 </t>
  </si>
  <si>
    <t>3101-601-009</t>
  </si>
  <si>
    <t xml:space="preserve">ZF 3070 A </t>
  </si>
  <si>
    <t>3101-615-005</t>
  </si>
  <si>
    <t xml:space="preserve">ZF 3070 V </t>
  </si>
  <si>
    <t>ZF 3150 A.png</t>
  </si>
  <si>
    <t>ZF 3150 A</t>
  </si>
  <si>
    <t>1.257*, 1.500*, 1.759*, 1.963, 2.240, 2.478*</t>
  </si>
  <si>
    <t>3101-670-002</t>
  </si>
  <si>
    <t>ZF 3155 A</t>
  </si>
  <si>
    <t>ZF 3160 A</t>
  </si>
  <si>
    <t>ZF 3170 A</t>
  </si>
  <si>
    <t>1.257*, 1.500*, 1.759*, 1.963, 2.240</t>
  </si>
  <si>
    <t>ZF 3350.png</t>
  </si>
  <si>
    <t>ZF 3310</t>
  </si>
  <si>
    <t>2.647*, 3.000*, 3.519*, 4.000, 4.250*, 4.478, 4.727*, 5.000</t>
  </si>
  <si>
    <t>3101-609-006</t>
  </si>
  <si>
    <t>3101-651-006</t>
  </si>
  <si>
    <t>ZF 3311</t>
  </si>
  <si>
    <t>8, 14</t>
  </si>
  <si>
    <t>3101-651-007</t>
  </si>
  <si>
    <t>ZF 3350</t>
  </si>
  <si>
    <t>ZF 3351</t>
  </si>
  <si>
    <t>ZF 3355</t>
  </si>
  <si>
    <t>2.647*, 3.000*, 3.519*, 4.000, 4.250*, 4.478, 4.727*</t>
  </si>
  <si>
    <t>ZF 3356</t>
  </si>
  <si>
    <t>ZF 3360</t>
  </si>
  <si>
    <t>ZF 3361</t>
  </si>
  <si>
    <t>ZF 3370</t>
  </si>
  <si>
    <t>2.647*, 3.000*, 3.519*, 4.000, 4.250*, 4.478</t>
  </si>
  <si>
    <t>3101-651-005</t>
  </si>
  <si>
    <t>ZF 3711</t>
  </si>
  <si>
    <t>3.767*, 4.259*, 5.545, 5.952</t>
  </si>
  <si>
    <t>3101-640-004</t>
  </si>
  <si>
    <t>ZF 3751</t>
  </si>
  <si>
    <t>ZF 3756</t>
  </si>
  <si>
    <t>ZF 3761</t>
  </si>
  <si>
    <t>3.767*, 4.259*, 5.545</t>
  </si>
  <si>
    <t>ZF 5000.png</t>
  </si>
  <si>
    <t xml:space="preserve">ZF 5000 </t>
  </si>
  <si>
    <t>1.256*, 1.526, 1.771*, 1.853*, 2.031, 2.233*, 2.310*, 2.500, 2.731*, 2.963</t>
  </si>
  <si>
    <t>3109 601 001</t>
  </si>
  <si>
    <t>ZF 5000 A.png</t>
  </si>
  <si>
    <t xml:space="preserve">ZF 5000 A </t>
  </si>
  <si>
    <t>1.431*, 1.512*, 1.757*, 2.029, 2.250*, 2.467, 2.714*, 2.962</t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</si>
  <si>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</si>
  <si>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t>3109 609 001</t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</si>
  <si>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</si>
  <si>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t>3.222*</t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</si>
  <si>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</si>
  <si>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</si>
  <si>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</si>
  <si>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t>3109-609-001</t>
  </si>
  <si>
    <t>ZF 5000 D.png</t>
  </si>
  <si>
    <t>ZF 5000 D</t>
  </si>
  <si>
    <t>3109 625 001 left</t>
  </si>
  <si>
    <t>ZF 5000 NR2H.png</t>
  </si>
  <si>
    <t>ZF 5000 NR2H</t>
  </si>
  <si>
    <t>Horizontal Offset</t>
  </si>
  <si>
    <t>3109 671 001 left</t>
  </si>
  <si>
    <t>ZF 5000 V.png</t>
  </si>
  <si>
    <t xml:space="preserve">ZF 5000 V </t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</si>
  <si>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</si>
  <si>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t>3109 617 001</t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</si>
  <si>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</si>
  <si>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</si>
  <si>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</si>
  <si>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</si>
  <si>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t xml:space="preserve">ZF 5050 </t>
  </si>
  <si>
    <t>1.256*, 1.526, 1.771*, 1.853*, 2.031, 2.233*, 2.310*, 2.500, 2.731*</t>
  </si>
  <si>
    <t xml:space="preserve">ZF 5050 A </t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</si>
  <si>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</si>
  <si>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</si>
  <si>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t>3.429*</t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</si>
  <si>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</si>
  <si>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</si>
  <si>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</si>
  <si>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</si>
  <si>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</si>
  <si>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</si>
  <si>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</si>
  <si>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</si>
  <si>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</si>
  <si>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</si>
  <si>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t>ZF 5050 D</t>
  </si>
  <si>
    <t>ZF 5050 NR2H</t>
  </si>
  <si>
    <t xml:space="preserve">ZF 5050 V </t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</si>
  <si>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</si>
  <si>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</si>
  <si>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</si>
  <si>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</si>
  <si>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</si>
  <si>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</si>
  <si>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</si>
  <si>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</si>
  <si>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</si>
  <si>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</si>
  <si>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</si>
  <si>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</si>
  <si>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t xml:space="preserve">ZF 5055 </t>
  </si>
  <si>
    <t xml:space="preserve">ZF 5055 A </t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</si>
  <si>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</si>
  <si>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</si>
  <si>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</si>
  <si>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</si>
  <si>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</si>
  <si>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</si>
  <si>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t>ZF 5055 D</t>
  </si>
  <si>
    <t>ZF 5055 NR2H</t>
  </si>
  <si>
    <t xml:space="preserve">ZF 5055 V </t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</si>
  <si>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</si>
  <si>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</si>
  <si>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</si>
  <si>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</si>
  <si>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</si>
  <si>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</si>
  <si>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t xml:space="preserve">ZF 5060 </t>
  </si>
  <si>
    <t xml:space="preserve">ZF 5060 A </t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</si>
  <si>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</si>
  <si>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</si>
  <si>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t>ZF 5060 D</t>
  </si>
  <si>
    <t xml:space="preserve">ZF 5060 V </t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</si>
  <si>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</si>
  <si>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</si>
  <si>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</si>
  <si>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</si>
  <si>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</si>
  <si>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</si>
  <si>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t>ZF 5300.png</t>
  </si>
  <si>
    <t>ZF 5300</t>
  </si>
  <si>
    <t>2.587*, 2.947*, 3.108*, 3.314*, 3.471*, 4.033, 4.464, 5.040</t>
  </si>
  <si>
    <t>3109 633 001</t>
  </si>
  <si>
    <t>ZF 5311</t>
  </si>
  <si>
    <t>3109 653 001</t>
  </si>
  <si>
    <t>ZF 5350</t>
  </si>
  <si>
    <t>ZF 5351</t>
  </si>
  <si>
    <t xml:space="preserve">ZF 5351 </t>
  </si>
  <si>
    <t>ZF 5355</t>
  </si>
  <si>
    <t>2.587*, 2.947*, 3.108*, 3.314*, 3.471*, 4.033, 4.464</t>
  </si>
  <si>
    <t>ZF 5356</t>
  </si>
  <si>
    <t>ZF 5360</t>
  </si>
  <si>
    <t>ZF 5361</t>
  </si>
  <si>
    <t>ZF 5200 A</t>
  </si>
  <si>
    <t>2.588, 2.844*, 3.100, 3.393*, 3.692</t>
  </si>
  <si>
    <t>3109 613 001</t>
  </si>
  <si>
    <t>ZF 5200 V.png</t>
  </si>
  <si>
    <t>ZF 5200 V</t>
  </si>
  <si>
    <t>3109 621 001</t>
  </si>
  <si>
    <t>ZF 5250 A</t>
  </si>
  <si>
    <t>4.250*</t>
  </si>
  <si>
    <t>ZF 5250 V</t>
  </si>
  <si>
    <t>ZF 5255 A</t>
  </si>
  <si>
    <t>ZF 5255 V</t>
  </si>
  <si>
    <t>ZF 5260 A</t>
  </si>
  <si>
    <t>ZF 5260 V</t>
  </si>
  <si>
    <t>ZF 8000.png</t>
  </si>
  <si>
    <t>ZF 8000</t>
  </si>
  <si>
    <t>1.250*, 1.500, 1.781*, 1.967, 2.296*, 2.560, 2.708*, 2.958, 3.174*</t>
  </si>
  <si>
    <t>3113 600 001</t>
  </si>
  <si>
    <t>ZF 8000 A</t>
  </si>
  <si>
    <t>1.462, 1.743*, 2.000, 2.233*, 2.556, 2.731*, 3.000, 3.292*, 3.440</t>
  </si>
  <si>
    <t>3113 610 001</t>
  </si>
  <si>
    <t>ZF 8000 V.png</t>
  </si>
  <si>
    <t>ZF 8000 V</t>
  </si>
  <si>
    <t>3113 611 001</t>
  </si>
  <si>
    <t>ZF 8050</t>
  </si>
  <si>
    <t>ZF 8050 A</t>
  </si>
  <si>
    <t>1.462, 1.743*, 2.000, 2.233*, 2.556, 2.731*, 3.000</t>
  </si>
  <si>
    <t>3.292*</t>
  </si>
  <si>
    <t>ZF 8050 V</t>
  </si>
  <si>
    <t>ZF 8055</t>
  </si>
  <si>
    <t>1.250*, 1.500, 1.781*, 1.967, 2.296*, 2.560, 2.708*, 2.958</t>
  </si>
  <si>
    <t>3.174*</t>
  </si>
  <si>
    <t>1.250*, 1.500, 1.781*, 1.967, 2.296*, 2.560, 2.708*</t>
  </si>
  <si>
    <t>ZF 8055 A</t>
  </si>
  <si>
    <t>ZF 8055 V</t>
  </si>
  <si>
    <t>ZF 8060</t>
  </si>
  <si>
    <t>ZF 8060 A</t>
  </si>
  <si>
    <t>ZF 8060 V</t>
  </si>
  <si>
    <t>ZF 8300.png</t>
  </si>
  <si>
    <t>ZF 8300</t>
  </si>
  <si>
    <t>2.576, 2.967, 3.214*, 3.538, 3.760*, 3.958, 4.174*, 4.522, 4.708*</t>
  </si>
  <si>
    <t>8,14</t>
  </si>
  <si>
    <t>3113 603 001</t>
  </si>
  <si>
    <t>ZF 8311</t>
  </si>
  <si>
    <t>3113 603 003</t>
  </si>
  <si>
    <t>ZF 8350</t>
  </si>
  <si>
    <t>2.576, 2.967, 3.214*, 3.538, 3.760*, 3.958, 4.174*, 4.522</t>
  </si>
  <si>
    <t>4.708*</t>
  </si>
  <si>
    <t>2.576, 2.967, 3.214*, 3.538, 3.760*, 3.958, 4.174*</t>
  </si>
  <si>
    <t>ZF 8351</t>
  </si>
  <si>
    <t>ZF 8355</t>
  </si>
  <si>
    <t>ZF 8356</t>
  </si>
  <si>
    <t>ZF 8360</t>
  </si>
  <si>
    <t>ZF 8361</t>
  </si>
  <si>
    <t>ZF 9055.png</t>
  </si>
  <si>
    <t xml:space="preserve">ZF 9000 </t>
  </si>
  <si>
    <t>1.186*, 1.515*, 1.576*, 1.742*, 2.036, 2.269*, 2.400*, 2.542, 2.739*, 2.957</t>
  </si>
  <si>
    <t>3103 601 003</t>
  </si>
  <si>
    <t>3.360*</t>
  </si>
  <si>
    <t>3.448*</t>
  </si>
  <si>
    <t>ZF 9055 A.png</t>
  </si>
  <si>
    <t xml:space="preserve">ZF 9000 A </t>
  </si>
  <si>
    <t>1.381*, 1.514*, 1.750*, 1.967, 2.259*, 2.462, 2.750*, 2.958</t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</si>
  <si>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</si>
  <si>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t>3103 607 003</t>
  </si>
  <si>
    <t>3.208*</t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</si>
  <si>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</si>
  <si>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t>3.462*</t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</si>
  <si>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</si>
  <si>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</si>
  <si>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</si>
  <si>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</si>
  <si>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</si>
  <si>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</si>
  <si>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</si>
  <si>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t>ZF 9055 NR2.png</t>
  </si>
  <si>
    <t xml:space="preserve">ZF 9000 NR2 </t>
  </si>
  <si>
    <t>3103 634 005</t>
  </si>
  <si>
    <t xml:space="preserve">ZF 9000 NR2B </t>
  </si>
  <si>
    <t>3103 635 004</t>
  </si>
  <si>
    <t>ZF 9055 NR2H.png</t>
  </si>
  <si>
    <t>ZF 9000 NR2H</t>
  </si>
  <si>
    <t>3103 632 003 left</t>
  </si>
  <si>
    <t>ZF 9055 V.png</t>
  </si>
  <si>
    <t xml:space="preserve">ZF 9000 V </t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</si>
  <si>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</si>
  <si>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t>3103 613 003</t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</si>
  <si>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</si>
  <si>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</si>
  <si>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</si>
  <si>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</si>
  <si>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</si>
  <si>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</si>
  <si>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</si>
  <si>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</si>
  <si>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t xml:space="preserve">ZF 9050 </t>
  </si>
  <si>
    <t xml:space="preserve">ZF 9050 A </t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</si>
  <si>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</si>
  <si>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</si>
  <si>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</si>
  <si>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</si>
  <si>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</si>
  <si>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</si>
  <si>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</si>
  <si>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</si>
  <si>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</si>
  <si>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t xml:space="preserve">ZF 9050 NR2 </t>
  </si>
  <si>
    <t xml:space="preserve">ZF 9050 NR2B </t>
  </si>
  <si>
    <t>ZF 9050 NR2H</t>
  </si>
  <si>
    <t xml:space="preserve">ZF 9050 V </t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</si>
  <si>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</si>
  <si>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</si>
  <si>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</si>
  <si>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</si>
  <si>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</si>
  <si>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</si>
  <si>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</si>
  <si>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</si>
  <si>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</si>
  <si>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t xml:space="preserve">ZF 9055 </t>
  </si>
  <si>
    <t xml:space="preserve">ZF 9055 A </t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</si>
  <si>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</si>
  <si>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</si>
  <si>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</si>
  <si>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</si>
  <si>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</si>
  <si>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</si>
  <si>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</si>
  <si>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</si>
  <si>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</si>
  <si>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t xml:space="preserve">ZF 9055 NR2 </t>
  </si>
  <si>
    <t xml:space="preserve">ZF 9055 NR2B </t>
  </si>
  <si>
    <t>ZF 9055 NR2H</t>
  </si>
  <si>
    <t xml:space="preserve">ZF 9055 V </t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</si>
  <si>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</si>
  <si>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</si>
  <si>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</si>
  <si>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</si>
  <si>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</si>
  <si>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</si>
  <si>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</si>
  <si>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</si>
  <si>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</si>
  <si>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t xml:space="preserve">ZF 9060 </t>
  </si>
  <si>
    <t xml:space="preserve">ZF 9060 A </t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</si>
  <si>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</si>
  <si>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</si>
  <si>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</si>
  <si>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</si>
  <si>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</si>
  <si>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</si>
  <si>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t xml:space="preserve">ZF 9060 NR2 </t>
  </si>
  <si>
    <t xml:space="preserve">ZF 9060 NR2B </t>
  </si>
  <si>
    <t>ZF 9060 NR2H</t>
  </si>
  <si>
    <t>1.186*, 1.515*, 1.576*, 1.742*, 2.036, 2.269*, 2.400*, 2.542, 2.739*</t>
  </si>
  <si>
    <t xml:space="preserve">ZF 9060 V </t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</si>
  <si>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</si>
  <si>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</si>
  <si>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</si>
  <si>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</si>
  <si>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</si>
  <si>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r>
      <rPr>
        <rFont val="Arial"/>
        <color rgb="FF000000"/>
        <sz val="11.0"/>
      </rPr>
      <t>8</t>
    </r>
    <r>
      <rPr>
        <rFont val="Arial"/>
        <color rgb="FF333333"/>
        <sz val="11.0"/>
      </rPr>
      <t>°</t>
    </r>
  </si>
  <si>
    <t>ZF 9355.png</t>
  </si>
  <si>
    <t>ZF 9300</t>
  </si>
  <si>
    <t>2.471*, 3.034*, 3.538, 3.760*, 3.958, 4.217*, 4.522</t>
  </si>
  <si>
    <t>3103 620 003</t>
  </si>
  <si>
    <t>4.783*</t>
  </si>
  <si>
    <t>4.958*</t>
  </si>
  <si>
    <t>5.185*</t>
  </si>
  <si>
    <t>ZF 9311</t>
  </si>
  <si>
    <t>3103 660 003</t>
  </si>
  <si>
    <t>ZF 9350</t>
  </si>
  <si>
    <t>ZF 9351</t>
  </si>
  <si>
    <t>ZF 9355</t>
  </si>
  <si>
    <t>ZF 9356</t>
  </si>
  <si>
    <t>ZF 9360</t>
  </si>
  <si>
    <t>ZF 9361</t>
  </si>
  <si>
    <t>ZF W2300</t>
  </si>
  <si>
    <t>3.028*, 3.500*, 4.000, 4.444, 4.760*</t>
  </si>
  <si>
    <t>3100 636 001</t>
  </si>
  <si>
    <t xml:space="preserve">ZF W2300 </t>
  </si>
  <si>
    <t>3.028*, 3.500*, 4.000, 4.444</t>
  </si>
  <si>
    <t>ZF W2350</t>
  </si>
  <si>
    <t xml:space="preserve">ZF W2350 </t>
  </si>
  <si>
    <t xml:space="preserve">ZF W2450 </t>
  </si>
  <si>
    <t>3100 600 002</t>
  </si>
  <si>
    <t>5.036, 5.500, 6.042, 6.160</t>
  </si>
  <si>
    <t>ZF W3310</t>
  </si>
  <si>
    <t>3101 651 007</t>
  </si>
  <si>
    <t>ZF W3350</t>
  </si>
  <si>
    <t>ZF W3355</t>
  </si>
  <si>
    <t>2.647*, 3.000*, 3.519*, 4.000, 4.250*</t>
  </si>
  <si>
    <t>3101 651 008</t>
  </si>
  <si>
    <t>4.727*</t>
  </si>
  <si>
    <t>ZF W3710.png</t>
  </si>
  <si>
    <t xml:space="preserve">ZF W3710 </t>
  </si>
  <si>
    <t>3101 640 004</t>
  </si>
  <si>
    <t xml:space="preserve">ZF W3750 </t>
  </si>
  <si>
    <t xml:space="preserve">ZF W3755 </t>
  </si>
  <si>
    <t>3.767*, 4.259*, 4.538*, 5.042*</t>
  </si>
  <si>
    <t>3101 640 008</t>
  </si>
  <si>
    <t>ZF W5300</t>
  </si>
  <si>
    <t>3109 653 003</t>
  </si>
  <si>
    <t>ZF W5350</t>
  </si>
  <si>
    <t>ZF W5355</t>
  </si>
  <si>
    <t>NR</t>
  </si>
  <si>
    <t>MAN engine</t>
  </si>
  <si>
    <t>Actuation</t>
  </si>
  <si>
    <t>Electric Actuation (solenoids with AMP-plugs), clutch disengages if power fails</t>
  </si>
  <si>
    <t>3100 680 091</t>
  </si>
  <si>
    <t>Electric Actuation NR-CEW (solenoids with AMP-plugs), clutch stays engaged if electric power fails</t>
  </si>
  <si>
    <t>3100 680 174</t>
  </si>
  <si>
    <t>X</t>
  </si>
  <si>
    <t>Electric Actuation NR-EW (solenoids with AMP-plugs), clutch stays engaged if electric power fails</t>
  </si>
  <si>
    <t>3100 680 175</t>
  </si>
  <si>
    <t>Electric Actuation (solenoids with DIN-Plugs) for MAN engines, clutch disengages if power fails</t>
  </si>
  <si>
    <t>3100 680 017</t>
  </si>
  <si>
    <t>Mechanical Actuation</t>
  </si>
  <si>
    <t>3100 680 137</t>
  </si>
  <si>
    <t>3101 680 087</t>
  </si>
  <si>
    <t>3101 380 110</t>
  </si>
  <si>
    <t>3101 680 111</t>
  </si>
  <si>
    <t>3101 680 027</t>
  </si>
  <si>
    <t>3101 680 152</t>
  </si>
  <si>
    <t>Electric Actuation, clutch disengages if electric power fails (not suitable for classification requirements)</t>
  </si>
  <si>
    <t>3109 680 063</t>
  </si>
  <si>
    <t>Electric Actuation, clutch stays engaged if electric power fails (suitable for classification requirements)</t>
  </si>
  <si>
    <t>3109 680 001</t>
  </si>
  <si>
    <t>Electric Actuation, clutch stays engaged if electric power fails (NR-CEW)</t>
  </si>
  <si>
    <t>3109 680 002</t>
  </si>
  <si>
    <t>Electric Actuation, clutch stays engaged if electric power fails (NR-EW)</t>
  </si>
  <si>
    <t>3109 680 003</t>
  </si>
  <si>
    <t>Electric Actuation, clutch stays engaged if electric power fails (NR2H-CEW)</t>
  </si>
  <si>
    <t>3109 680 188</t>
  </si>
  <si>
    <t>3109 680 004</t>
  </si>
  <si>
    <t>3113 650 002</t>
  </si>
  <si>
    <t>3113 650 001</t>
  </si>
  <si>
    <t>3113 650 003</t>
  </si>
  <si>
    <t>3113 650 004</t>
  </si>
  <si>
    <t>Electric Actuation (24V), clutch disengages if electric power fails (not suitable for classification requirements)</t>
  </si>
  <si>
    <t>3103 680 075</t>
  </si>
  <si>
    <t>Electric Actuation (24V), clutch stays engaged if electric power fails (suitable for classification requirements)</t>
  </si>
  <si>
    <t>3103 680 009</t>
  </si>
  <si>
    <t>3103 680 076</t>
  </si>
  <si>
    <t>3103 680 077</t>
  </si>
  <si>
    <t>Electric Actuation, clutch stays engaged if electric power fails (NR2)</t>
  </si>
  <si>
    <t>3103 680 068</t>
  </si>
  <si>
    <t>Surface Drive</t>
  </si>
  <si>
    <t>MTU engine</t>
  </si>
  <si>
    <t>All other engines (not MTU)</t>
  </si>
  <si>
    <t>Trolling</t>
  </si>
  <si>
    <t>Electric trolling valve</t>
  </si>
  <si>
    <t>3100 680 019</t>
  </si>
  <si>
    <t>ZF-Autotroll control system EST 59</t>
  </si>
  <si>
    <t>3100 680 111</t>
  </si>
  <si>
    <t>Smart Command Kit, MAN</t>
  </si>
  <si>
    <t>3100 680 179</t>
  </si>
  <si>
    <t>Smart Command Kit, incl. el. trolling, harness and speed sensors</t>
  </si>
  <si>
    <t>3100 680 178</t>
  </si>
  <si>
    <t>Trolling Kit Blue Vision NG (Autotroll inside)</t>
  </si>
  <si>
    <t>3100 680 207</t>
  </si>
  <si>
    <t>3101 680 008</t>
  </si>
  <si>
    <t>3101 680 065</t>
  </si>
  <si>
    <t>3101 680 176</t>
  </si>
  <si>
    <t xml:space="preserve">3101 680 175 </t>
  </si>
  <si>
    <t>3101 680 244</t>
  </si>
  <si>
    <t>3109 680 005</t>
  </si>
  <si>
    <t>3109 680 006</t>
  </si>
  <si>
    <t>3109 680 208</t>
  </si>
  <si>
    <t>3109 680 185</t>
  </si>
  <si>
    <t>3113 650 006</t>
  </si>
  <si>
    <t>3113 650 007</t>
  </si>
  <si>
    <t>ZF-Autotroll (incl. el. trolling valve, harness and speed sensors)</t>
  </si>
  <si>
    <t>3103 680 012</t>
  </si>
  <si>
    <t>3103 680 203</t>
  </si>
  <si>
    <t>W</t>
  </si>
  <si>
    <t>PTI / Shaft Brake</t>
  </si>
  <si>
    <t>50xx</t>
  </si>
  <si>
    <t>52xx A</t>
  </si>
  <si>
    <t>53xx</t>
  </si>
  <si>
    <t>Bellhousing</t>
  </si>
  <si>
    <t>Bell Housing, SAE 1 - 14", L= 115 mm</t>
  </si>
  <si>
    <t>3100 680 005</t>
  </si>
  <si>
    <t>Bell Housing, SAE 1 - 14", L= 115 mm (grey cast iron)</t>
  </si>
  <si>
    <t>3100 680 081</t>
  </si>
  <si>
    <t>Bell Housing, SAE 0 - 18", L = 115 mm</t>
  </si>
  <si>
    <t>3100 680 006</t>
  </si>
  <si>
    <t>Bell Housing, SAE 0 - 18", L = 115 mm (grey cast iron)</t>
  </si>
  <si>
    <t>3100 680 082</t>
  </si>
  <si>
    <t>Bell Housing, SAE 1 - 14"</t>
  </si>
  <si>
    <t>3101 680 001</t>
  </si>
  <si>
    <t>Bell Housing, SAE 1 - 14" for PTI / Shaft Brake</t>
  </si>
  <si>
    <t>3101 680 285</t>
  </si>
  <si>
    <t>Bell Housing, SAE 0 - 18"</t>
  </si>
  <si>
    <t>3101 680 002</t>
  </si>
  <si>
    <t>Bell Housing, SAE 0 - 18" (grey cast iron)</t>
  </si>
  <si>
    <t>3101 680 085</t>
  </si>
  <si>
    <t>Bell Housing, SAE 0 - 18" for PTI / Shaft Brake</t>
  </si>
  <si>
    <t>3101 680 282</t>
  </si>
  <si>
    <t>SAE 00 - 21" bell housing (grey cast iron)</t>
  </si>
  <si>
    <t>3101 680 222</t>
  </si>
  <si>
    <t>Bell Housing, SAE 0, L = 180 mm</t>
  </si>
  <si>
    <t>3109 680 007</t>
  </si>
  <si>
    <t>Bell Housing, SAE 0, L = 180 mm (grey cast iron)</t>
  </si>
  <si>
    <t>3109 680 076</t>
  </si>
  <si>
    <t>Bell Housing, SAE 0, L = 180 mm for PTI</t>
  </si>
  <si>
    <t>3109 680 244</t>
  </si>
  <si>
    <t>Bell Housing, SAE 0, L = 180 mm for PTI/Shaft Brake</t>
  </si>
  <si>
    <t>3109 680 230</t>
  </si>
  <si>
    <t>Bell Housing, SAE 00, L = 180 mm</t>
  </si>
  <si>
    <t>3109 680 036</t>
  </si>
  <si>
    <t>Bell Housing, SAE 00, L = 180 mm for PTI</t>
  </si>
  <si>
    <t>3109 680 243</t>
  </si>
  <si>
    <t>Bell Housing, SAE 00, L = 180 mm, for application with PTI / Shaft Brake</t>
  </si>
  <si>
    <t>3109 680 213</t>
  </si>
  <si>
    <t>Bell Housing, SAE 00, L = 220 mm, for Geislinger coupling F56</t>
  </si>
  <si>
    <t>3109 680 177</t>
  </si>
  <si>
    <t>Bell Housing, SAE 00, L = 280 mm, ZF 8000 / A / 8300</t>
  </si>
  <si>
    <t>3113 654 001</t>
  </si>
  <si>
    <t>Bell Housing, SAE 00, L = 280 mm, ZF 8311</t>
  </si>
  <si>
    <t>3113 654 003</t>
  </si>
  <si>
    <t>Bell Housing, SAE 00, 280 mm, ZF 93xx, centralizing only!</t>
  </si>
  <si>
    <t>3103 680 130</t>
  </si>
  <si>
    <t>20xx / 21xx</t>
  </si>
  <si>
    <t>22xx / 23xx / W23xx</t>
  </si>
  <si>
    <t>W2450</t>
  </si>
  <si>
    <t>30xx / 31xx</t>
  </si>
  <si>
    <t>30xx A / 31xx A</t>
  </si>
  <si>
    <t>30xx V</t>
  </si>
  <si>
    <t>33xx</t>
  </si>
  <si>
    <t>37xx</t>
  </si>
  <si>
    <t>W3xxx</t>
  </si>
  <si>
    <t>3xxx D</t>
  </si>
  <si>
    <t>50xx A</t>
  </si>
  <si>
    <t>50xx V</t>
  </si>
  <si>
    <t>52xx V</t>
  </si>
  <si>
    <t>W53xx</t>
  </si>
  <si>
    <t>53x1 / 53x6</t>
  </si>
  <si>
    <t>50xx NR2H</t>
  </si>
  <si>
    <t>No Bell Housing</t>
  </si>
  <si>
    <t>90xx</t>
  </si>
  <si>
    <t>90xx A</t>
  </si>
  <si>
    <t>90xx V</t>
  </si>
  <si>
    <t>90xx A + waterjet</t>
  </si>
  <si>
    <t>90xx V + waterjet</t>
  </si>
  <si>
    <t>93xx</t>
  </si>
  <si>
    <t>93x1 / 93x6</t>
  </si>
  <si>
    <t>90xx NR2</t>
  </si>
  <si>
    <t>90xx NR2B</t>
  </si>
  <si>
    <t>90xx NR2H</t>
  </si>
  <si>
    <t>Description Full</t>
  </si>
  <si>
    <t>Mountings</t>
  </si>
  <si>
    <t>Rigid ZF 20xx / ZF 21xx</t>
  </si>
  <si>
    <t>3100 680 013</t>
  </si>
  <si>
    <t>Rigid ZF 22xx  / ZF 23xx / ZF W23xx</t>
  </si>
  <si>
    <t>3100 680 058</t>
  </si>
  <si>
    <t>Rigid ZF W2450</t>
  </si>
  <si>
    <t>3100 680 080</t>
  </si>
  <si>
    <t>Resilient flanged ZF20xx / ZF 21xx</t>
  </si>
  <si>
    <t>3100 680 014</t>
  </si>
  <si>
    <t>Resilient flanged ZF 22xx</t>
  </si>
  <si>
    <t>3100 680 093</t>
  </si>
  <si>
    <t>Resilient flanged ZF 23xx, ZF W23x</t>
  </si>
  <si>
    <t>3100 680 075</t>
  </si>
  <si>
    <t>resilient flanged ZF 23xx, ZF W23x</t>
  </si>
  <si>
    <t>Resilient flanged for ZF 2000/A</t>
  </si>
  <si>
    <t>3100 680 216</t>
  </si>
  <si>
    <t>Bracket, suitable for elastic element, h 65 mm</t>
  </si>
  <si>
    <t>3100 680 143</t>
  </si>
  <si>
    <t>SPECIAL BRACKET  MTU (bracket only, no el. element h 65 mm)</t>
  </si>
  <si>
    <t>Bracket, suitable for elastic element, h 135 mm</t>
  </si>
  <si>
    <t>3100 680 054</t>
  </si>
  <si>
    <t>Bracket, suitable for elastic element, h 116 mm</t>
  </si>
  <si>
    <t>3100 680 079</t>
  </si>
  <si>
    <t>SPECIAL BRACKET  MTU (bracket only, no el. element h 116 mm)</t>
  </si>
  <si>
    <t>Bracket, suitable for elastic element, width 1000 mm</t>
  </si>
  <si>
    <t>3100 680 044</t>
  </si>
  <si>
    <t>SPECIAL BRACKET  MTU PLD (bracket only, no el. element, width 1000 mm)</t>
  </si>
  <si>
    <t>Bracket, suitable for elastic element, h 65 mm, TT elem</t>
  </si>
  <si>
    <t>3100 680 115</t>
  </si>
  <si>
    <t>SPECIAL BRACKET  MTU (bracket only, h 65 mm, TT elem.)</t>
  </si>
  <si>
    <t>Bracket, suitable for elastic element, h 65 mm, V4 elem</t>
  </si>
  <si>
    <t>3100 680 183</t>
  </si>
  <si>
    <t>SPECIAL BRACKET  MTU (bracket only, h 65 mm, V4 elem.)</t>
  </si>
  <si>
    <t>Bracket, suitable for elastic element, h 65 mm, propeller thrust connection plate</t>
  </si>
  <si>
    <t>3100 680 153</t>
  </si>
  <si>
    <t>SPECIAL BRACKET  MTU (bracket only, h 65 mm, propeller thrust connection plate)</t>
  </si>
  <si>
    <t>Resilient free standing, Rubber Design</t>
  </si>
  <si>
    <t>3100 680 113</t>
  </si>
  <si>
    <t>Rigid ZF 30xx SC, A / V / ZF 31xx A / V</t>
  </si>
  <si>
    <t>3101 680 004</t>
  </si>
  <si>
    <t>SPECIAL BRACKET MTU (bracket only, no el. element h 135)</t>
  </si>
  <si>
    <t>3101 680 003</t>
  </si>
  <si>
    <t>SPECIAL BRACKET MTU (bracket only, no el. element h 116)</t>
  </si>
  <si>
    <t>3101 680 076</t>
  </si>
  <si>
    <t>SPECIAL BRACKET MTU for flanged ZF 3000 / A</t>
  </si>
  <si>
    <t>3101 680 287</t>
  </si>
  <si>
    <t>Rigid ZF 33xx  / ZF 37xx</t>
  </si>
  <si>
    <t>3101 680 066</t>
  </si>
  <si>
    <t>SPECIAL BRACKET MTU for RD (bracket only, no el. element h 251, flanged without prop. thrust)</t>
  </si>
  <si>
    <t>3101 680 220</t>
  </si>
  <si>
    <t>SPECIAL BRACKET MTU (bracket only, no el. element h 116, flanged without prop. thrust)</t>
  </si>
  <si>
    <t>3101 680 219</t>
  </si>
  <si>
    <t>Rigid ZF W3xxx</t>
  </si>
  <si>
    <t>3101 680 W66</t>
  </si>
  <si>
    <t>Rigid ZF 3xxx D</t>
  </si>
  <si>
    <t>3101 680 118</t>
  </si>
  <si>
    <t>Resilient flanged ZF30xx SC, A / ZF 31xx A</t>
  </si>
  <si>
    <t>3101 680 005</t>
  </si>
  <si>
    <t>Resilient flanged ZF 33xx / ZF W33xx</t>
  </si>
  <si>
    <t>3101 680 071</t>
  </si>
  <si>
    <t>ZF 30xx, II - A - V, make: Rubber Design (with prop. thrust)</t>
  </si>
  <si>
    <t>3101 680 006</t>
  </si>
  <si>
    <t>ZF 33xx, make: Rubber Design (with prop. thrust)</t>
  </si>
  <si>
    <t>3101 680 125</t>
  </si>
  <si>
    <t>ZF 33xx, make: Rubber Design (with prop. Thrust, max. output torque 26 kN, max. propeller thrust 100 kN)</t>
  </si>
  <si>
    <t>3101 680 129</t>
  </si>
  <si>
    <t>ZF 30xx V, make: Rubber Design (with prop. thrust, max. output torque 20 kN, max. propeller thrust 85 kN)</t>
  </si>
  <si>
    <t>3101 680 248</t>
  </si>
  <si>
    <t xml:space="preserve">Rigid ZF 50xx  </t>
  </si>
  <si>
    <t>3109 680 026</t>
  </si>
  <si>
    <t xml:space="preserve">Rigid ZF 52xx  </t>
  </si>
  <si>
    <t>3109 680 255</t>
  </si>
  <si>
    <t xml:space="preserve">Rigid ZF 53xx  </t>
  </si>
  <si>
    <t>3109 680 027</t>
  </si>
  <si>
    <t>Rigid ZF W53xx, ZF 53x1, ZF 53x6</t>
  </si>
  <si>
    <t>3109 680 077</t>
  </si>
  <si>
    <t>Rigid, ZF 50xx NR2H</t>
  </si>
  <si>
    <t>3109 680 097</t>
  </si>
  <si>
    <t>Resilient flanged silent bloc (for 295 mm II, 369 mm A, ZF 50xx transm.)</t>
  </si>
  <si>
    <t>3109 680 028</t>
  </si>
  <si>
    <t>Resilient flanged silent bloc (for 430 mm ZF 52xx A transm.)</t>
  </si>
  <si>
    <t>3109 680 245</t>
  </si>
  <si>
    <t>Resilient flanged silent bloc (for 460 mm ZF 53xx / ZF W53xx transm.)</t>
  </si>
  <si>
    <t>3109 680 081</t>
  </si>
  <si>
    <t>Resilient free standing for ZF 50xx parallel offset / A / V (RD); 6 pts. with prop. Thrust</t>
  </si>
  <si>
    <t>3109 680 178</t>
  </si>
  <si>
    <t>Resilient free standing for ZF 53xx (RD) 6 pts. with prop. Thrust; (engine speed max. 1800 rpm)</t>
  </si>
  <si>
    <t>3109 680 091</t>
  </si>
  <si>
    <t>Resilient free standing for ZF 53xx (RD) 6 pts. with prop. Thrust; (engine speed max. 2450 rpm)</t>
  </si>
  <si>
    <t>3109 680 218</t>
  </si>
  <si>
    <t>Resilient free standing for ZF 52xx V (RD) 6 pts. with prop thrust</t>
  </si>
  <si>
    <t>Resilient free standingfor ZF 53xx (RD) 4 pts. without prop. thrust; (P/N max. 0,8906 kW/rpm, engine speed max. 1800 rpm)</t>
  </si>
  <si>
    <t>3109 680 252</t>
  </si>
  <si>
    <t>Resilient free standingfor ZF 53xx (RD) 4 pts. without prop. thrust; (P/N max. 0,8906 kW/rpm, engine speed max. 1800 rpm), not for PTI/spur gear</t>
  </si>
  <si>
    <t>3109 680 095</t>
  </si>
  <si>
    <t>Resilient free standing for ZF 53xx (RD) 4 pts. without prop.thrust; (P/N max. 0,8906 kW/rpm, engine speed max. 2450 rpm), not for PTI/spur gear</t>
  </si>
  <si>
    <t>Resilient free standing for ZF 53xx (RD) 4 pts. without prop.thrust; (P/N max. 0,8906 kW/rpm, engine speed max. 2450 rpm)</t>
  </si>
  <si>
    <t>3109 680 221</t>
  </si>
  <si>
    <t>Special bracket MTU, flanged transmission, ZF 50xx parallel offset / A (for MTU engine 2000 series, bracket only, MTU fits resilient parts,width 1160 mm)</t>
  </si>
  <si>
    <t>3109 680 029</t>
  </si>
  <si>
    <t>Special bracket MTU, flanged transmission, ZF 50xx parallel offset / A (for MTU engine 2000 series, bracket only, MTU fits resilient parts,width 1200 mm)</t>
  </si>
  <si>
    <t>3109 680 170</t>
  </si>
  <si>
    <t>Special bracket MTU, flanged transmission, ZF 50xx parallel offset / A (for MTU engine 12V 4000 M63, bracket only, MTU fits resilient parts, width 1160 mm)</t>
  </si>
  <si>
    <t>3109 680 030</t>
  </si>
  <si>
    <t>Special bracket MTU, flanged transmission, ZF 50xx parallel offset / A (for MTU engine 12V 4000 M63, bracket only, MTU fits resilient parts, width 1200 mm)</t>
  </si>
  <si>
    <t>3109 680 171</t>
  </si>
  <si>
    <t>Special bracket MTU (for RD element), flanged transmission, ZF 53xx / W53xx, without prop. thrust, bracket only, MTU fits resilient parts,width 1320 mm</t>
  </si>
  <si>
    <t>3109 680 167</t>
  </si>
  <si>
    <t>Special bracket MTU (for MTU element), flanged transmission, ZF 53xx / W53xx, without prop. thrust, bracket only, MTU fits resilient parts,width 1360 mm, (P/N max. 0,9375 kW/rpm, ratio max. 4,033</t>
  </si>
  <si>
    <t>3109 680 210</t>
  </si>
  <si>
    <t>Rigid, ZF 80xx  (II, A and V)</t>
  </si>
  <si>
    <t>3113 662 001</t>
  </si>
  <si>
    <t>Rigid, ZF 83xx</t>
  </si>
  <si>
    <t>3113 662 002</t>
  </si>
  <si>
    <t>Resilient, ZF 83xx  (not for PTI)</t>
  </si>
  <si>
    <t>3113 662 003</t>
  </si>
  <si>
    <t>Rigid, ZF 90xx - 93xx II, A, V</t>
  </si>
  <si>
    <t>3103 680 006</t>
  </si>
  <si>
    <t>Rigid, ZF 90xx II, A, V (w/ stopper faces)</t>
  </si>
  <si>
    <t>3103 680 174</t>
  </si>
  <si>
    <t>Rigid, ZF 93x1 - 93x6</t>
  </si>
  <si>
    <t>3103 680 092</t>
  </si>
  <si>
    <t>Rigid, ZF 90xx NR2</t>
  </si>
  <si>
    <t>3103 680 002</t>
  </si>
  <si>
    <t>Rigid, ZF 90xx NR2B</t>
  </si>
  <si>
    <t>3103 680 003</t>
  </si>
  <si>
    <t>Rigid, ZF 90xx NR2H</t>
  </si>
  <si>
    <t>3103 680 004</t>
  </si>
  <si>
    <t>Resilient free standing, ZF 90xx II</t>
  </si>
  <si>
    <t>3103 680 001</t>
  </si>
  <si>
    <t>Resilient free standing, ZF 90xx A, V (standard)</t>
  </si>
  <si>
    <t>3103 680 069</t>
  </si>
  <si>
    <t>Resilient free standing, ZF 90xx A, V</t>
  </si>
  <si>
    <t>3103 680 080</t>
  </si>
  <si>
    <t>Resilient free standing, ZF 90xx A, V (for waterjet)</t>
  </si>
  <si>
    <t>3103 680 072</t>
  </si>
  <si>
    <t>Resilient free standing, ZF 90xx A</t>
  </si>
  <si>
    <t>3103 680 200</t>
  </si>
  <si>
    <t>Resilient free standing, ZF 93xx</t>
  </si>
  <si>
    <t>3103 680 005</t>
  </si>
  <si>
    <t>MAN</t>
  </si>
  <si>
    <t>Oil_Cooler</t>
  </si>
  <si>
    <t>Built-on, standard for free-standing transmissions (e.g. V-drives)</t>
  </si>
  <si>
    <t>3100 601 STD</t>
  </si>
  <si>
    <t>Cross-mounted on rear side of transmission (required for MAN engines 2842 / 2862 / 2868)</t>
  </si>
  <si>
    <t>3100 601 007</t>
  </si>
  <si>
    <t>Net reduction when ordered without cooler</t>
  </si>
  <si>
    <t>3100 601 NOC</t>
  </si>
  <si>
    <t>3101 601 STD</t>
  </si>
  <si>
    <t>Cross-mounted on rear side of gearbox, for SAE1 close-coupled applications</t>
  </si>
  <si>
    <t>3101 601 008</t>
  </si>
  <si>
    <t>3101 601 NOC</t>
  </si>
  <si>
    <t>3109 601 STD</t>
  </si>
  <si>
    <t>3109 601 NOC</t>
  </si>
  <si>
    <t>SAE1</t>
  </si>
  <si>
    <t>SAE0</t>
  </si>
  <si>
    <t>SAE00</t>
  </si>
  <si>
    <t>Free Standing</t>
  </si>
  <si>
    <t>Torsional_Coupling</t>
  </si>
  <si>
    <t>Vulastik L2611S/14", P - L - M - C ~ 4.10 - 4.10 - 3.16 - 2.54 kNm</t>
  </si>
  <si>
    <t>3100 680 206</t>
  </si>
  <si>
    <t>Vulastik L3011S/14", P - L - M - C ~ 5.60 - 4.20 - 3.61 - 2.98 kNm</t>
  </si>
  <si>
    <t>3100 680 205</t>
  </si>
  <si>
    <t>Vulastik L3011S/14", P - L - M - C ~ 5.60 - 4.20 - 3.61 - 2.98  kNm</t>
  </si>
  <si>
    <t>Vulastik L3011S/14", 2.98 kNm with grey cast iron bellhousing</t>
  </si>
  <si>
    <t>3100 680 112</t>
  </si>
  <si>
    <t>Vulastik L3211S/14", P-L / M-C 5.67 - 5.04 kNm</t>
  </si>
  <si>
    <t>3100 680 049</t>
  </si>
  <si>
    <t>Vulastik L3011S/18", 4.49 kNm</t>
  </si>
  <si>
    <t>3100 680 028</t>
  </si>
  <si>
    <t>Vulastik L3011S/18", 4.49 kNn</t>
  </si>
  <si>
    <t>Vulastik L3011S/18", 4.49 kNn with grey cast iron bell housing</t>
  </si>
  <si>
    <t>3100 680 108</t>
  </si>
  <si>
    <t>Vulastik L3211S/18", 5.60 kNm</t>
  </si>
  <si>
    <t>3100 680 077</t>
  </si>
  <si>
    <t>Vulastik 3011S/14", P - L - M - C: ~ 6.50 - 6.37 - 5.00 - 4.03  kNm</t>
  </si>
  <si>
    <t>3101 680 227</t>
  </si>
  <si>
    <t>Vulastik 3211S/14", P - L - M - C: ~ 7.56 - 6.37 - 5.54 - 5.08  kNm</t>
  </si>
  <si>
    <t>3101 680 228</t>
  </si>
  <si>
    <t>Vulastik 3011S/18", P - L - M: ~ 4.50 - 4.50 - 4.00 kNm</t>
  </si>
  <si>
    <t>3101 680 213</t>
  </si>
  <si>
    <t>Vulastik 3211S/18", P - L - M: ~ 5.70 - 5.70 - 5.30  kNm</t>
  </si>
  <si>
    <t>3101 680 028</t>
  </si>
  <si>
    <t>Vulastik 3411S/18", P - L: ~ 7.00 - 7.00 kNm</t>
  </si>
  <si>
    <t>3101 680 034</t>
  </si>
  <si>
    <t>Vulastik 3411S/18", M - C: ~ 5.55 - 5.30 kNm</t>
  </si>
  <si>
    <t>3101 680 086</t>
  </si>
  <si>
    <r>
      <rPr>
        <rFont val="Arial"/>
        <color rgb="FFDD0806"/>
        <sz val="9.0"/>
      </rPr>
      <t xml:space="preserve">Vulastik 3411S/18" </t>
    </r>
    <r>
      <rPr>
        <rFont val="Arial"/>
        <b/>
        <color rgb="FFDD0806"/>
        <sz val="9.0"/>
      </rPr>
      <t>fail safe</t>
    </r>
    <r>
      <rPr>
        <rFont val="Arial"/>
        <color rgb="FFDD0806"/>
        <sz val="9.0"/>
      </rPr>
      <t>, M - C: ~ 5.55 - 5.30 kNm</t>
    </r>
  </si>
  <si>
    <t>3101 680 092</t>
  </si>
  <si>
    <r>
      <rPr>
        <rFont val="Arial"/>
        <color rgb="FFDD0806"/>
        <sz val="9.0"/>
      </rPr>
      <t xml:space="preserve">Vulastik 3411S/18" </t>
    </r>
    <r>
      <rPr>
        <rFont val="Arial"/>
        <b/>
        <color rgb="FFDD0806"/>
        <sz val="9.0"/>
      </rPr>
      <t>fail safe</t>
    </r>
    <r>
      <rPr>
        <rFont val="Arial"/>
        <color rgb="FFDD0806"/>
        <sz val="9.0"/>
      </rPr>
      <t>, M - C: ~ 5.55 - 5.30 kNm</t>
    </r>
  </si>
  <si>
    <t>Vulastik 3611S/18", P: ~ 7.60 kNm</t>
  </si>
  <si>
    <t>3101 680 136</t>
  </si>
  <si>
    <t>Vulastik L3011S/21", P - L - M - C: ~ 6.50 - 6.37 - 5.00 - 4.03 kNm</t>
  </si>
  <si>
    <t>0501 222 780</t>
  </si>
  <si>
    <t>Vulastik 3211S/18", P - L - M - C: ~ 5.67 - 5.67 - 5.35 - 5.04 kNm</t>
  </si>
  <si>
    <t>3109 680 101</t>
  </si>
  <si>
    <t>Vulastik 3411S/18", P - L - M - C: ~ 7.20 - 7.20 - 6.80 - 6.40 kNm</t>
  </si>
  <si>
    <t>3109 680 037</t>
  </si>
  <si>
    <r>
      <rPr>
        <rFont val="Arial"/>
        <color rgb="FF000000"/>
        <sz val="9.0"/>
      </rPr>
      <t xml:space="preserve">Vulastik 3411S/18",P - L - M - C: ~ 7.20 - 7.20 - 6.80 - 6.40 kNm </t>
    </r>
    <r>
      <rPr>
        <rFont val="Arial"/>
        <b/>
        <color rgb="FF000000"/>
        <sz val="9.0"/>
      </rPr>
      <t>failsafe</t>
    </r>
  </si>
  <si>
    <t>3109 680 253</t>
  </si>
  <si>
    <t>Vulastik 3411S/18",P - L - M - C: ~ 7.20 - 7.20 - 6.80 - 6.40 kNm failsafe</t>
  </si>
  <si>
    <t>Vulastik 3611S/18", P - L - M - C: ~ 9.00 - 9.00 - 8.35 - 7.00 kNm</t>
  </si>
  <si>
    <t>3109 680 039</t>
  </si>
  <si>
    <t>Vulastik 3411S/21", P - L - M - C: ~ 7.20 - 7.20 - 6.80 - 6.40 kNm</t>
  </si>
  <si>
    <t>3109 680 038</t>
  </si>
  <si>
    <r>
      <rPr>
        <rFont val="Arial"/>
        <color rgb="FF000000"/>
        <sz val="9.0"/>
      </rPr>
      <t xml:space="preserve">Vulastik 3411S/21", P - L - M - C: ~ 7.20 - 7.20 - 6.80 - 6.40 kNm </t>
    </r>
    <r>
      <rPr>
        <rFont val="Arial"/>
        <b/>
        <color rgb="FF000000"/>
        <sz val="9.0"/>
      </rPr>
      <t>failsafe</t>
    </r>
  </si>
  <si>
    <t>3109 680 214</t>
  </si>
  <si>
    <t>Vulastik 3411S/21", P - L - M - C: ~ 7.20 - 7.20 - 6.80 - 6.40 kNm failsafe</t>
  </si>
  <si>
    <t>Vulastik 3611S/21", P - L - M - C: ~ 9.00 - 9.00 - 8.35 - 7.00 kNm</t>
  </si>
  <si>
    <t>3109 680 040</t>
  </si>
  <si>
    <t>Vulastik 4011S/21", P - L: ~ 9.60 - 9.60 kNm</t>
  </si>
  <si>
    <t>3109 680 041</t>
  </si>
  <si>
    <t>D</t>
  </si>
  <si>
    <t>NR2H</t>
  </si>
  <si>
    <t>NR2</t>
  </si>
  <si>
    <t>Description 2</t>
  </si>
  <si>
    <t>PTO</t>
  </si>
  <si>
    <t>SAE A, pump-mounted</t>
  </si>
  <si>
    <t>3100 680 007</t>
  </si>
  <si>
    <t>Pump-mounted, SAE A  (for Parallel / A )</t>
  </si>
  <si>
    <t>3100 680 008</t>
  </si>
  <si>
    <t>Pump-mounted, SAE A  (for V)</t>
  </si>
  <si>
    <t>SAE A, input shaft, 60 Nm</t>
  </si>
  <si>
    <t>3100 680 062</t>
  </si>
  <si>
    <t>Input shaft, SAE A, 60 Nm</t>
  </si>
  <si>
    <t>SAE B, input shaft, 210 Nm</t>
  </si>
  <si>
    <t>3100 680 002</t>
  </si>
  <si>
    <t>Input shaft, SAE B, 210 Nm</t>
  </si>
  <si>
    <t>SAE B-B, input shaft, 340 Nm</t>
  </si>
  <si>
    <t>3100 680 003</t>
  </si>
  <si>
    <t>Input shaft, SAE B-B, 340 Nm</t>
  </si>
  <si>
    <t>SAE C, input shaft, 650 Nm</t>
  </si>
  <si>
    <t>3100 680 004</t>
  </si>
  <si>
    <t>Input shaft, SAE C, 650 Nm</t>
  </si>
  <si>
    <t>SAE C-C, input shaft, 650 Nm</t>
  </si>
  <si>
    <t>3100 680 099</t>
  </si>
  <si>
    <t>Input shaft, SAE C-C, 650 Nm</t>
  </si>
  <si>
    <t>SAE A, top mounted, 60 Nm</t>
  </si>
  <si>
    <t>3100 680 063</t>
  </si>
  <si>
    <t>Top PTO, SAE A, 60 Nm</t>
  </si>
  <si>
    <t>SAE B, top mounted, 210 Nm</t>
  </si>
  <si>
    <t>3100 680 010</t>
  </si>
  <si>
    <t>Top PTO, SAE B, 210 Nm</t>
  </si>
  <si>
    <t>SAE B-B, top mounted, 340 Nm</t>
  </si>
  <si>
    <t>3100 680 011</t>
  </si>
  <si>
    <t>Top PTO, SAE B-B, 340 Nm</t>
  </si>
  <si>
    <t>SAE C, top mounted, 650 Nm</t>
  </si>
  <si>
    <t>3100 680 012</t>
  </si>
  <si>
    <t>Top PTO, SAE C, 650 Nm</t>
  </si>
  <si>
    <t>SAE C-C, top mounted, 650 Nm</t>
  </si>
  <si>
    <t>3100 680 107</t>
  </si>
  <si>
    <t>Top PTO, SAE C-C, 650 Nm</t>
  </si>
  <si>
    <t>Clutchable PTO, SAE B-B, 340 Nm</t>
  </si>
  <si>
    <t>3100 680 224</t>
  </si>
  <si>
    <t>Clutchable PTO, SAE C, 650 Nm</t>
  </si>
  <si>
    <t>3100 680 225</t>
  </si>
  <si>
    <t>3101 680 039</t>
  </si>
  <si>
    <t>3101 680 014</t>
  </si>
  <si>
    <t>3101 680 015</t>
  </si>
  <si>
    <t>3101 680 016</t>
  </si>
  <si>
    <t>3101 680 075</t>
  </si>
  <si>
    <t>SAE A, pump mounted, 60 Nm (e.g. A 10 V 016)</t>
  </si>
  <si>
    <t>3101 680 021</t>
  </si>
  <si>
    <t>Pump PTO SAE A 60 Nm (e.g. A 10 V 016)</t>
  </si>
  <si>
    <t>3101 680 038</t>
  </si>
  <si>
    <t>3101 680 018</t>
  </si>
  <si>
    <t>3101 680 019</t>
  </si>
  <si>
    <t>3101 680 020</t>
  </si>
  <si>
    <t>3101 680 074</t>
  </si>
  <si>
    <t>3101 680 PTB</t>
  </si>
  <si>
    <t>3101 680 PTC</t>
  </si>
  <si>
    <t>3109 680 010</t>
  </si>
  <si>
    <t>SAE A, 60 Nm</t>
  </si>
  <si>
    <t>3109 680 011</t>
  </si>
  <si>
    <t>SAE B, 210 Nm</t>
  </si>
  <si>
    <t>3109 680  012</t>
  </si>
  <si>
    <t>SAE B-B, 340 Nm</t>
  </si>
  <si>
    <t>3109 680 013</t>
  </si>
  <si>
    <t>SAE C, 650 Nm</t>
  </si>
  <si>
    <t>3109 680 014</t>
  </si>
  <si>
    <t>SAE C-C, 650 Nm</t>
  </si>
  <si>
    <t>SAE D, input shaft, 1500 Nm</t>
  </si>
  <si>
    <t>3109 680 015</t>
  </si>
  <si>
    <t>SAE D, 1500 Nm</t>
  </si>
  <si>
    <t>3109 680 018</t>
  </si>
  <si>
    <t>3109 680 019</t>
  </si>
  <si>
    <t>3109 680 020</t>
  </si>
  <si>
    <t>3109 680 021</t>
  </si>
  <si>
    <t>3109 680 022</t>
  </si>
  <si>
    <t>SAE D, top mounted, 1500 Nm</t>
  </si>
  <si>
    <t>3109 680 023</t>
  </si>
  <si>
    <t>SAE E-D, top mounted, 1500 Nm</t>
  </si>
  <si>
    <t>3109 680 024</t>
  </si>
  <si>
    <t>SAE E flange, SAE D shaft, 1500 Nm</t>
  </si>
  <si>
    <t>3109 680 233</t>
  </si>
  <si>
    <t>SAE A, 60 Nm NR2H</t>
  </si>
  <si>
    <t>3109 680 234</t>
  </si>
  <si>
    <t>3109 680 235</t>
  </si>
  <si>
    <t>3109 680 236</t>
  </si>
  <si>
    <t>3109 680 237</t>
  </si>
  <si>
    <t>3109 680 238</t>
  </si>
  <si>
    <t>3109 680 239</t>
  </si>
  <si>
    <t>3109 680 202</t>
  </si>
  <si>
    <t>3109 680 203</t>
  </si>
  <si>
    <t>3109 680 204</t>
  </si>
  <si>
    <t>3109 680 205</t>
  </si>
  <si>
    <t>3109 680 206</t>
  </si>
  <si>
    <t>3109 680 207</t>
  </si>
  <si>
    <t>Clutchable PTO SAE B-B, 340 Nm</t>
  </si>
  <si>
    <t>3109 680 PTB</t>
  </si>
  <si>
    <t>Clutchable PTO SAE C, 650 Nm</t>
  </si>
  <si>
    <t>3109 680 PTC</t>
  </si>
  <si>
    <t>Clutchable PTO SAE D, 1000 Nm</t>
  </si>
  <si>
    <t>3109 680 PTD</t>
  </si>
  <si>
    <t>3113 664 002</t>
  </si>
  <si>
    <t>3113 664 003</t>
  </si>
  <si>
    <t>3113 664 004</t>
  </si>
  <si>
    <t>3113 664 005</t>
  </si>
  <si>
    <t>3113 664 006</t>
  </si>
  <si>
    <t>3113 664 007</t>
  </si>
  <si>
    <t>3113 664 010</t>
  </si>
  <si>
    <t>3113 664 011</t>
  </si>
  <si>
    <t>3113 664 012</t>
  </si>
  <si>
    <t>3113 664 013</t>
  </si>
  <si>
    <t>3113 664 014</t>
  </si>
  <si>
    <t>3113 664 015</t>
  </si>
  <si>
    <t>SAE A, intermediate shaft, 60 Nm</t>
  </si>
  <si>
    <t>3113 664 018</t>
  </si>
  <si>
    <t>SAE B, intermediate shaft, 210 Nm</t>
  </si>
  <si>
    <t>3113 664 019</t>
  </si>
  <si>
    <t>SAE B-B, intermediate shaft, 340 Nm</t>
  </si>
  <si>
    <t>3113 664 020</t>
  </si>
  <si>
    <t>SAE C, intermediate shaft, 650 Nm</t>
  </si>
  <si>
    <t>3113 664 021</t>
  </si>
  <si>
    <t>SAE C-C, intermediate shaft, 650 Nm</t>
  </si>
  <si>
    <t>3113 664 022</t>
  </si>
  <si>
    <t>3113 664 PTB</t>
  </si>
  <si>
    <t>3113 664 PTC</t>
  </si>
  <si>
    <t>3113 664 PTD</t>
  </si>
  <si>
    <t>3103 680 065</t>
  </si>
  <si>
    <t>3103 680 053</t>
  </si>
  <si>
    <t>3103 680 052</t>
  </si>
  <si>
    <t>3103 680 015</t>
  </si>
  <si>
    <t>3103 680 016</t>
  </si>
  <si>
    <t>3103 680 017</t>
  </si>
  <si>
    <t>SAE E-D, input shaft, 1500 Nm</t>
  </si>
  <si>
    <t>3103 680 085</t>
  </si>
  <si>
    <t>3103 680 066</t>
  </si>
  <si>
    <t>3103 680 019</t>
  </si>
  <si>
    <t>3103 680 020</t>
  </si>
  <si>
    <t>3103 680 021</t>
  </si>
  <si>
    <t>3103 680 022</t>
  </si>
  <si>
    <t>3103 680 023</t>
  </si>
  <si>
    <t>3103 680 086</t>
  </si>
  <si>
    <t>ISO Flange D, SAE ANSI Shaft</t>
  </si>
  <si>
    <t>3103 680 121</t>
  </si>
  <si>
    <t>3103 680 125</t>
  </si>
  <si>
    <t>3103 680 126</t>
  </si>
  <si>
    <t>3103 680 127</t>
  </si>
  <si>
    <t>3103 680 128</t>
  </si>
  <si>
    <t>3103 680 129</t>
  </si>
  <si>
    <t>3103 680 PTB</t>
  </si>
  <si>
    <t>3103 680 PTC</t>
  </si>
  <si>
    <t>3103 680 PTD</t>
  </si>
  <si>
    <t>20xx/21xx</t>
  </si>
  <si>
    <t>22xx/23xx/24xx</t>
  </si>
  <si>
    <t>30xx</t>
  </si>
  <si>
    <t>52xxA</t>
  </si>
  <si>
    <t>Propflange</t>
  </si>
  <si>
    <t>Propeller shaft flange + bolts, ZF 20xx / 21xx</t>
  </si>
  <si>
    <t>3081 680 147</t>
  </si>
  <si>
    <t>x</t>
  </si>
  <si>
    <t>Propeller shaft flange + bolts, ZF 22xx / 23xx / W23xx / W2450</t>
  </si>
  <si>
    <t>3100 680 066</t>
  </si>
  <si>
    <t>Propeller shaft diameter up to 100 mm, ZF 30XX</t>
  </si>
  <si>
    <t>3101 680 012</t>
  </si>
  <si>
    <t>Propeller shaft diameter up to 125 mm, ZF 30XX</t>
  </si>
  <si>
    <t>3101 680 069</t>
  </si>
  <si>
    <t>Propeller shaft diameter up to 160 mm, ZF 33XX / 37XX / W3XXX</t>
  </si>
  <si>
    <t>3101 680 082</t>
  </si>
  <si>
    <t>Propeller shaft flange, ZF 50xx (II, A and V-drive)</t>
  </si>
  <si>
    <t>3109 680 025</t>
  </si>
  <si>
    <t>Propeller shaft flange for ZF 50xx (II, A and V-drive)</t>
  </si>
  <si>
    <t>Propeller shaft flange, ZF 52xx A / ZF 52xx V / ZF 53xx / ZF W53xx</t>
  </si>
  <si>
    <t>3109 680 073</t>
  </si>
  <si>
    <t>for ZF 52xx A / ZF 52xx V / ZF 53xx / ZF W53xx</t>
  </si>
  <si>
    <t>Propeller shaft flange, ZF 80xx (II, A and V-drive)</t>
  </si>
  <si>
    <t>3113 670 002</t>
  </si>
  <si>
    <t>Propeller shaft flange, ZF 80xx</t>
  </si>
  <si>
    <t>Propeller shaft flange, ZF 83xx</t>
  </si>
  <si>
    <t>3113 670 001</t>
  </si>
  <si>
    <t>Propeller shaft flange, ZF 90xx</t>
  </si>
  <si>
    <t>3103 680 008</t>
  </si>
  <si>
    <t>Propeller shaft flange, ZF 93xx</t>
  </si>
  <si>
    <t>3103 680 063</t>
  </si>
  <si>
    <t>Monitoring Layout</t>
  </si>
  <si>
    <t>Order #</t>
  </si>
  <si>
    <t>NR2 / NR2B</t>
  </si>
  <si>
    <t>Waterjet</t>
  </si>
  <si>
    <t>Monitoring</t>
  </si>
  <si>
    <t>Set 10, not suitable for classification, with standard cartridge filter</t>
  </si>
  <si>
    <t>3100 680 064</t>
  </si>
  <si>
    <t>3101 700 021</t>
  </si>
  <si>
    <t>Set 59, not suitable for classification, with bypass cartridge filter exchangeable in operation</t>
  </si>
  <si>
    <t>3100 680 208</t>
  </si>
  <si>
    <t>3101 700 137</t>
  </si>
  <si>
    <t>Set 22 for waterjet, not suitable for classification, with standard cartridge filter</t>
  </si>
  <si>
    <t>3100 680 124</t>
  </si>
  <si>
    <t>3101 700 058</t>
  </si>
  <si>
    <t>Set 60, for waterjet, not suitable for classification, with bypass cartridge filter exchangeable in operation</t>
  </si>
  <si>
    <t>3100 680 201</t>
  </si>
  <si>
    <t>3101 700 120</t>
  </si>
  <si>
    <t>3100 680 202</t>
  </si>
  <si>
    <t>Set 11 (ABS**, GL**, NKK, JG, KR, CCS**, RMRS, PR)</t>
  </si>
  <si>
    <t>3100 680 188</t>
  </si>
  <si>
    <t>3101 700 101</t>
  </si>
  <si>
    <t>3100 680 189</t>
  </si>
  <si>
    <t>Set 12, same as Set 11, but for NR gears</t>
  </si>
  <si>
    <t>3101 700 110</t>
  </si>
  <si>
    <t>3100 680 190</t>
  </si>
  <si>
    <t>Set 13 (DNV, DNVGL)</t>
  </si>
  <si>
    <t>3100 680 164</t>
  </si>
  <si>
    <t>3101 700 102</t>
  </si>
  <si>
    <t>3100 680 165</t>
  </si>
  <si>
    <t xml:space="preserve">Set 14, same as Set 13, but for NR gears </t>
  </si>
  <si>
    <t>3101 700 111</t>
  </si>
  <si>
    <t>3100 680 166</t>
  </si>
  <si>
    <t>Set 15 (BV, LR, RINA)</t>
  </si>
  <si>
    <t>3100 680 167</t>
  </si>
  <si>
    <t>3101 700 103</t>
  </si>
  <si>
    <t>3100 680 168</t>
  </si>
  <si>
    <t xml:space="preserve">Set 16, same as Set 15, but for NR gears  </t>
  </si>
  <si>
    <t>3101 700 112</t>
  </si>
  <si>
    <t>3100 680 169</t>
  </si>
  <si>
    <t>Set 18 recommended minimum monitoring  (not for DNV!)</t>
  </si>
  <si>
    <t>3100 680 xxx</t>
  </si>
  <si>
    <t>3100 set 018</t>
  </si>
  <si>
    <t>Set 55 (CCS) not relevant for MTU - engines</t>
  </si>
  <si>
    <t>3100 680 150</t>
  </si>
  <si>
    <t>3101 700 107</t>
  </si>
  <si>
    <t>3100 680 151</t>
  </si>
  <si>
    <t>Set 56 Thrust bearing temperature sensor, wired (LRS), already included in Set 15, only possible with classified monitoring!</t>
  </si>
  <si>
    <t>3100 set 056</t>
  </si>
  <si>
    <t>Set 57 Oil sump level sensor required for class notation, already included in Set 15</t>
  </si>
  <si>
    <t>3100 set 057</t>
  </si>
  <si>
    <t>Set 23 (All authorities without DNVGL, BV, and LRS)</t>
  </si>
  <si>
    <t>3100 680 161</t>
  </si>
  <si>
    <t>3100 680 162</t>
  </si>
  <si>
    <t>Set 23 (all authories without DNVGL, BV and LRS)</t>
  </si>
  <si>
    <t>Set 24 (DNVGL)</t>
  </si>
  <si>
    <t>Set 25 (BV)</t>
  </si>
  <si>
    <t xml:space="preserve">3100 680 167 </t>
  </si>
  <si>
    <t>Set 26 (LR)</t>
  </si>
  <si>
    <t>3100 680 170</t>
  </si>
  <si>
    <t>3100 680 171</t>
  </si>
  <si>
    <t>Set 26 (LRS)</t>
  </si>
  <si>
    <t>Set 27 (ABS, RINA, RRR) for NR version</t>
  </si>
  <si>
    <t>3100 680 163</t>
  </si>
  <si>
    <t>Set 28 (DNVGL) for NR version</t>
  </si>
  <si>
    <t xml:space="preserve">Set 28 (DNVGL) for NR version </t>
  </si>
  <si>
    <t>Set 29 (BV) for NR version</t>
  </si>
  <si>
    <t xml:space="preserve">Set 29 (BV) for NR version </t>
  </si>
  <si>
    <t>Set 51 (LR) for NR version</t>
  </si>
  <si>
    <t>3100 680 172</t>
  </si>
  <si>
    <t xml:space="preserve">Set 51 (LRS) for NR version </t>
  </si>
  <si>
    <t>3101 680 022</t>
  </si>
  <si>
    <t>3101 680 258</t>
  </si>
  <si>
    <t>3101 680 119</t>
  </si>
  <si>
    <t>3101 680 120</t>
  </si>
  <si>
    <t>3101 680 270</t>
  </si>
  <si>
    <t>3101 680 271</t>
  </si>
  <si>
    <t>3101 680 189</t>
  </si>
  <si>
    <t>3101 680 190</t>
  </si>
  <si>
    <t>3101 680 191</t>
  </si>
  <si>
    <t>3101 680 192</t>
  </si>
  <si>
    <t>3101 680 193</t>
  </si>
  <si>
    <t>3101 680 194</t>
  </si>
  <si>
    <t>3101 680 195</t>
  </si>
  <si>
    <t>3101 680 196</t>
  </si>
  <si>
    <t>3101 680 197</t>
  </si>
  <si>
    <t>Set 17, CAT-engines, for classification (not DNV, BV, LR)</t>
  </si>
  <si>
    <t>3101 680 201</t>
  </si>
  <si>
    <t>3101 700 104</t>
  </si>
  <si>
    <t>3101 680 202</t>
  </si>
  <si>
    <t>Set 18 recommended minimum monitoring, wired (not for DNV)</t>
  </si>
  <si>
    <t>3101 680 210</t>
  </si>
  <si>
    <t>Set 18, recommended minimum monitoring  (not for DNV!), wired</t>
  </si>
  <si>
    <t>3101 680 204</t>
  </si>
  <si>
    <t>3101 680 205</t>
  </si>
  <si>
    <t>3101 680 266</t>
  </si>
  <si>
    <t>3101 680 268</t>
  </si>
  <si>
    <t>3101 680 269</t>
  </si>
  <si>
    <t>Set 23 (all authories without DNVGL,  BV and LRS)</t>
  </si>
  <si>
    <t>3101 680 165</t>
  </si>
  <si>
    <t>3101 700 073</t>
  </si>
  <si>
    <t>3101 680 166</t>
  </si>
  <si>
    <t>3101 680 168</t>
  </si>
  <si>
    <t>3101 700 074</t>
  </si>
  <si>
    <t>3101 680 169</t>
  </si>
  <si>
    <t>3101 680 159</t>
  </si>
  <si>
    <t>3101 700 072</t>
  </si>
  <si>
    <t>3101 680 160</t>
  </si>
  <si>
    <t>3101 680 162</t>
  </si>
  <si>
    <t>3100 700 075</t>
  </si>
  <si>
    <t>3101 680 163</t>
  </si>
  <si>
    <t>3101 680 167</t>
  </si>
  <si>
    <t>3101 680 170</t>
  </si>
  <si>
    <t xml:space="preserve">3101 680 159 </t>
  </si>
  <si>
    <t>3101 680 161</t>
  </si>
  <si>
    <t>3101 680 164</t>
  </si>
  <si>
    <t>Set 10, not suitable for classification</t>
  </si>
  <si>
    <t>3109 680 042</t>
  </si>
  <si>
    <t>3109 700 028</t>
  </si>
  <si>
    <t>3109 680 055</t>
  </si>
  <si>
    <t>Set 52 for waterjet, same as Set 10 but with 2x pressure switch for selected clutch indication</t>
  </si>
  <si>
    <t>3103 700 008</t>
  </si>
  <si>
    <t>3109 680 043</t>
  </si>
  <si>
    <t>Set 53, same as Set 52, but for NR gears</t>
  </si>
  <si>
    <t>3103 700 009</t>
  </si>
  <si>
    <t>3109 680 044</t>
  </si>
  <si>
    <t>Set 53 for NR2H gears</t>
  </si>
  <si>
    <t>3109 680 190</t>
  </si>
  <si>
    <t>3109 680 200</t>
  </si>
  <si>
    <t>3103 700 010</t>
  </si>
  <si>
    <t>3109 680 045</t>
  </si>
  <si>
    <t>3103 700 011</t>
  </si>
  <si>
    <t>3109 680 046</t>
  </si>
  <si>
    <t>Set 12 for NR2H gears</t>
  </si>
  <si>
    <t>3109 680 192</t>
  </si>
  <si>
    <t>3103 700 012</t>
  </si>
  <si>
    <t>3109 680 047</t>
  </si>
  <si>
    <t>3103 700 013</t>
  </si>
  <si>
    <t>3109 680 048</t>
  </si>
  <si>
    <t>Set 14 for NR2H gears</t>
  </si>
  <si>
    <t>3109 680 193</t>
  </si>
  <si>
    <t>3103 700 014</t>
  </si>
  <si>
    <t>3109 680 049</t>
  </si>
  <si>
    <t>3103 700 015</t>
  </si>
  <si>
    <t>3109 680 050</t>
  </si>
  <si>
    <t>Set 16 for NR2H gears</t>
  </si>
  <si>
    <t>3109 680 194</t>
  </si>
  <si>
    <t>3103 700 085</t>
  </si>
  <si>
    <t>3109 680 051</t>
  </si>
  <si>
    <t xml:space="preserve">Set 58, same as Set 17, but for NR gears  </t>
  </si>
  <si>
    <t>3109 set 058</t>
  </si>
  <si>
    <t>Set 58 for NR2H gears</t>
  </si>
  <si>
    <t>3109 680 195</t>
  </si>
  <si>
    <t>Set 17, CAT-engines, for class. (incl. Set 53 and Set 57) including thrust bearing sensor and oil sump level sensor</t>
  </si>
  <si>
    <t>3103 700 090</t>
  </si>
  <si>
    <t>3109 set 017</t>
  </si>
  <si>
    <t>3109 680 052</t>
  </si>
  <si>
    <t>3103 700 089</t>
  </si>
  <si>
    <t>3109 680 092</t>
  </si>
  <si>
    <t>3109 680 085</t>
  </si>
  <si>
    <t>3109 680 087</t>
  </si>
  <si>
    <t>3113 680 002</t>
  </si>
  <si>
    <t>Set 11 (ABS**, GL**, NKK, JG, KR, RMRS, PR)</t>
  </si>
  <si>
    <t>3113 680 004</t>
  </si>
  <si>
    <t>3113 680 015</t>
  </si>
  <si>
    <t>Set 13 (DNVGL, CCS)</t>
  </si>
  <si>
    <t>3113 680 005</t>
  </si>
  <si>
    <t>3113 680 016</t>
  </si>
  <si>
    <t>Set 15 (BV, LR**, RINA)</t>
  </si>
  <si>
    <t>3113 680 006</t>
  </si>
  <si>
    <t>3113 680 017</t>
  </si>
  <si>
    <t>3113 700 085</t>
  </si>
  <si>
    <t>Set 18 recommended minimum monitoring  (not for DNVGL!)</t>
  </si>
  <si>
    <t>3113 680 DNV</t>
  </si>
  <si>
    <t>3113 680 012</t>
  </si>
  <si>
    <t xml:space="preserve">Set 55, but for NR2, NR2B gears </t>
  </si>
  <si>
    <t>3113 680 010</t>
  </si>
  <si>
    <t>3113 680 011</t>
  </si>
  <si>
    <t>3103 680 037</t>
  </si>
  <si>
    <t>Set 10, for NR gears</t>
  </si>
  <si>
    <t>3103 680 074</t>
  </si>
  <si>
    <t>Set 10, for NR2, NR2B, NR2Hx gears</t>
  </si>
  <si>
    <t>3103 680 207</t>
  </si>
  <si>
    <t>3103 700 096</t>
  </si>
  <si>
    <t>3103 680 038</t>
  </si>
  <si>
    <t>3103 680 039</t>
  </si>
  <si>
    <t>3103 380 038</t>
  </si>
  <si>
    <t>3103 680 040</t>
  </si>
  <si>
    <t>Set 12, same as Set 11, but for NR2, NR2B gears</t>
  </si>
  <si>
    <t>3103 680 137</t>
  </si>
  <si>
    <t>3103 700 097</t>
  </si>
  <si>
    <t>3103 680 135</t>
  </si>
  <si>
    <t>Set 12, same as Set 11, but for NRHx gears</t>
  </si>
  <si>
    <t>3103 680 143</t>
  </si>
  <si>
    <t>3103 680 141</t>
  </si>
  <si>
    <t>3103 680 041</t>
  </si>
  <si>
    <t>3103 680 042</t>
  </si>
  <si>
    <t>3103 680 043</t>
  </si>
  <si>
    <t xml:space="preserve">Set 14, same as Set 13, but for NR2, NR2B gears </t>
  </si>
  <si>
    <t>3103 700 098</t>
  </si>
  <si>
    <t>3103 680 138</t>
  </si>
  <si>
    <t xml:space="preserve">Set 14, same as Set 13, but for NRHx gears </t>
  </si>
  <si>
    <t xml:space="preserve">3103 680 141 </t>
  </si>
  <si>
    <t>3103 680 144</t>
  </si>
  <si>
    <t>3103 680 044</t>
  </si>
  <si>
    <t>3103 680 045</t>
  </si>
  <si>
    <t>3103 680 046</t>
  </si>
  <si>
    <t xml:space="preserve">Set 16, same as Set 13, but for NR2, NR2B gears </t>
  </si>
  <si>
    <t>3103 700 099</t>
  </si>
  <si>
    <t>3103 680 139</t>
  </si>
  <si>
    <t xml:space="preserve">Set 16, same as Set 13, but for NRHx gears </t>
  </si>
  <si>
    <t>3103 680 145</t>
  </si>
  <si>
    <t>3103 680 088</t>
  </si>
  <si>
    <t>3103 680 089</t>
  </si>
  <si>
    <t>Set 17, for 9300 gears (not DNV, BV, LR)</t>
  </si>
  <si>
    <t>3103 680 093</t>
  </si>
  <si>
    <t>3103 680 102</t>
  </si>
  <si>
    <t>Set 17, including thrust bearing sensor and oil sump level sensor (Incl. Set 53+Set 57)</t>
  </si>
  <si>
    <t>3103 set 017</t>
  </si>
  <si>
    <t>3103 set 018</t>
  </si>
  <si>
    <t>3103 680 131</t>
  </si>
  <si>
    <t>3103 680 132</t>
  </si>
  <si>
    <t>3103 680 189</t>
  </si>
  <si>
    <t>3103 set 056</t>
  </si>
  <si>
    <t>3103 set 057</t>
  </si>
  <si>
    <t>22xx/23xx/w24xx</t>
  </si>
  <si>
    <t>31xx</t>
  </si>
  <si>
    <t>52xx</t>
  </si>
  <si>
    <t>5xx NR2H</t>
  </si>
  <si>
    <t>90xx NR2x</t>
  </si>
  <si>
    <t>Trailingpump</t>
  </si>
  <si>
    <t>Trailing Pump, ZF 20xx / 21xx</t>
  </si>
  <si>
    <t>3100 680 016</t>
  </si>
  <si>
    <t>ZF 20xx / 21xx (can be retrofitted)</t>
  </si>
  <si>
    <t>Trailing Pump, ZF 22xx / 23xx / W23xx / W2450</t>
  </si>
  <si>
    <t>3100 680 051</t>
  </si>
  <si>
    <t>ZF 22xx / 23xx / W23xx / W2450 (can be retrofitted)</t>
  </si>
  <si>
    <t>Trailing Pump, 255 mm offset transmissions and A / V</t>
  </si>
  <si>
    <t>3101 680 30x</t>
  </si>
  <si>
    <t>for 255 mm offset transmissions and A / V</t>
  </si>
  <si>
    <t>Trailing Pump, 302 mm offset for 31xx</t>
  </si>
  <si>
    <t>3101 680 31x</t>
  </si>
  <si>
    <t>for 302 mm offset for 31xx</t>
  </si>
  <si>
    <t>Trailing Pump, 385 mm offset transmissions</t>
  </si>
  <si>
    <t>3101 680 33x</t>
  </si>
  <si>
    <t>for 385 offset transmissions</t>
  </si>
  <si>
    <t>Trailing Pump, 445mm offset transmissions</t>
  </si>
  <si>
    <t>3101 680 37x</t>
  </si>
  <si>
    <t>for 445 offset transmissions</t>
  </si>
  <si>
    <t>Trailing Pump, for ZF 50xx (II, A and V-drive)</t>
  </si>
  <si>
    <t>3109 680 50x</t>
  </si>
  <si>
    <t>for ZF 50xx (II, A and V-drive)</t>
  </si>
  <si>
    <t>Trailing Pump, for ZF 52xx (A and V-drive)</t>
  </si>
  <si>
    <t>3109 680 52x</t>
  </si>
  <si>
    <t>for ZF 52xx (A and V-drive)</t>
  </si>
  <si>
    <t>Trailing Pump, for ZF 53xx / W53xx</t>
  </si>
  <si>
    <t>3109 680 53x</t>
  </si>
  <si>
    <t>for ZF 53xx / W53xx</t>
  </si>
  <si>
    <t>Trailing Pump, for ZF 50xx NR2H</t>
  </si>
  <si>
    <t>3109 680 189</t>
  </si>
  <si>
    <t>for ZF 50xx NR2H</t>
  </si>
  <si>
    <t>Trailing Pump, ZF 80xx (II, A, and V)</t>
  </si>
  <si>
    <t>3113 660 002</t>
  </si>
  <si>
    <t>for II, A / V</t>
  </si>
  <si>
    <t>Trailing Pump, ZF 83xx</t>
  </si>
  <si>
    <t>3113 660 001</t>
  </si>
  <si>
    <t>for ZF 83xx</t>
  </si>
  <si>
    <t>Trailing Pump for II, A / V</t>
  </si>
  <si>
    <t>3103 680 013</t>
  </si>
  <si>
    <t>Trailing Pump for ZF 93xx</t>
  </si>
  <si>
    <t>3103 680 149</t>
  </si>
  <si>
    <t>for ZF 93xx</t>
  </si>
  <si>
    <t>Trailing Pump for ZF 90xx NR2x</t>
  </si>
  <si>
    <t>3103 680 150</t>
  </si>
  <si>
    <t>for ZF 90xx NR2x</t>
  </si>
  <si>
    <t>3311 / 3351 / 3356 / 3361</t>
  </si>
  <si>
    <t>5300 / 5350 / 5355 / 5360</t>
  </si>
  <si>
    <t>5311 / 5351 / 5356 / 5361</t>
  </si>
  <si>
    <t>9300 / 9350 / 9355</t>
  </si>
  <si>
    <t>PTI_ShaftBrake</t>
  </si>
  <si>
    <t>PTI including spur gear and input flange, clutch, actuation, auxiliary pump, and monitoring (3100 680 231)</t>
  </si>
  <si>
    <t>For 3311 / 3351 / 3356 / 3361</t>
  </si>
  <si>
    <t>3101 686 001</t>
  </si>
  <si>
    <t>PTI without spur gear and input flange, clutch, actuation, auxiliary pump, and monitoring (3100 680 231)</t>
  </si>
  <si>
    <t>3101 686 002</t>
  </si>
  <si>
    <t>Locking Brake E-Motor</t>
  </si>
  <si>
    <t>3101 680 235</t>
  </si>
  <si>
    <t>Shaft Brake, including pump unit (3101 680 284)</t>
  </si>
  <si>
    <t>3101 651 009</t>
  </si>
  <si>
    <t>PTI including spur gear and input flange, clutch, actuation, auxiliary pump, and monitoring (3109 680 228)</t>
  </si>
  <si>
    <t>For 5300 / 5350 / 5355 / 5360</t>
  </si>
  <si>
    <t>3109 645 004</t>
  </si>
  <si>
    <t>PTI without spur gear and input flange, clutch, actuation, auxiliary pump, and monitoring (3109 680 228)</t>
  </si>
  <si>
    <t>3109 645 003</t>
  </si>
  <si>
    <t>PTI including spur gear and input flange, clutch, actuation, auxiliary pump, and monitoring</t>
  </si>
  <si>
    <t>For 5200 / 5250 / 5255 / 5260 A</t>
  </si>
  <si>
    <t>3109 667 001</t>
  </si>
  <si>
    <t>For 5200 / 5250 / 5255 / 5260 V</t>
  </si>
  <si>
    <t>3109 686 001</t>
  </si>
  <si>
    <t>Locking Brake E-Motor, when PTI ratio &gt; = 1,6* ratio main gearbox</t>
  </si>
  <si>
    <t>3109 680 096</t>
  </si>
  <si>
    <t>Locking Brake E-Motor, when PTI ratio &lt; 1,6* ratio main gearbox</t>
  </si>
  <si>
    <t>3109 680 229</t>
  </si>
  <si>
    <t>Shaft Brake ZF 5300 / 5350 / 5355 / 5360, including pump unit (3109 680 212) &amp; monitoring (3109 680 215)</t>
  </si>
  <si>
    <t>3109 633 003</t>
  </si>
  <si>
    <t>Shaft Brake ZF 5300 / 5350 / 5355 / 5360 / W5300, including pump unit (3109 680 212) &amp; monitoring (3109 680 215)</t>
  </si>
  <si>
    <t>For 5311 / 5351 / 5356 / 5361</t>
  </si>
  <si>
    <t>3109 653 006</t>
  </si>
  <si>
    <t>PTI without spur gear and input flange, clutch, actuation, auxiliary pump, and monitoring</t>
  </si>
  <si>
    <t>PTI including spur gear and input flange, clutch, actuation, oil pump loose supply, and monitoring (3103 680 091)</t>
  </si>
  <si>
    <t>For 9300 / 9350 / 9355</t>
  </si>
  <si>
    <t>3103 676 007</t>
  </si>
  <si>
    <t>PTI without spur gear, incl. input flange, clutch, acutation, oil pump loose supply, and monitoring (3103 680 208)</t>
  </si>
  <si>
    <t>3103 676 008</t>
  </si>
  <si>
    <t>3103 680 157</t>
  </si>
  <si>
    <t>3103 680 218</t>
  </si>
  <si>
    <t>Shaft Brake, including pump unit (3103 680 215), actuation (3103 680 164), and monitoring</t>
  </si>
  <si>
    <t>3103 676 009</t>
  </si>
  <si>
    <t>Input_Flange</t>
  </si>
  <si>
    <t>225 / 196 / 8 x 16, 1</t>
  </si>
  <si>
    <t>3100 680 031</t>
  </si>
  <si>
    <t>225 / 196 / 8 x 16, 2</t>
  </si>
  <si>
    <t>3101 680 011</t>
  </si>
  <si>
    <t>250 / 218 / 8 x 18, 2</t>
  </si>
  <si>
    <t>3101 680 025</t>
  </si>
  <si>
    <t>285 / 245 / 8 x 20, 2</t>
  </si>
  <si>
    <t>3101 680 070</t>
  </si>
  <si>
    <t>340 / 280 / 8 x 22, 2 for Geislinger BF-coupling</t>
  </si>
  <si>
    <t>3101 680 144</t>
  </si>
  <si>
    <t>225 / 196 / 8 x M16</t>
  </si>
  <si>
    <t>3109 680 057</t>
  </si>
  <si>
    <t>3109 680 058</t>
  </si>
  <si>
    <t>3109 680 068</t>
  </si>
  <si>
    <t>340 / 280 / 8 x 23, 2 for Geislinger BF-coupling</t>
  </si>
  <si>
    <t>3109 680 069</t>
  </si>
  <si>
    <t>315 / 280 / 8 x 22, 2</t>
  </si>
  <si>
    <t>3113 652 001</t>
  </si>
  <si>
    <t>340 / 280 / 12 x 22, 2 for Geislinger BF-coupling</t>
  </si>
  <si>
    <t>3113 654 002</t>
  </si>
  <si>
    <t xml:space="preserve">350 / 310 / 10 x 22, 2 (standard for V-drives) </t>
  </si>
  <si>
    <t>3103 680 060</t>
  </si>
  <si>
    <t>340 / 280 / 8 x 22, 2 Special</t>
  </si>
  <si>
    <t>3103 680 050</t>
  </si>
  <si>
    <t>340 / 280 / 12 x 1 = 22, 2 (for MTU 12V4000M03) BF coupling</t>
  </si>
  <si>
    <t>3103 680 061</t>
  </si>
  <si>
    <t>340 / 280 / 12 x 1 = 24, 2 BF coupling</t>
  </si>
  <si>
    <t>3103 680 062</t>
  </si>
  <si>
    <t>315 / 280 / 16 x 1 = 22, 2 (for MTU 12V4000M73 / M93)</t>
  </si>
  <si>
    <t>Special for V-drives</t>
  </si>
  <si>
    <t>3103 680 070</t>
  </si>
  <si>
    <t>390 / 345 / 10 x 1 = 24, 2 (for MTU 12V4000M73)</t>
  </si>
  <si>
    <t>3103 680 071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</si>
</sst>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0.0000"/>
    <numFmt numFmtId="166" formatCode="&quot; &quot;[$$-409]* #,##0&quot; &quot;;&quot; &quot;[$$-409]* (#,##0);&quot; &quot;[$$-409]* &quot;-&quot;??&quot; &quot;"/>
    <numFmt numFmtId="167" formatCode="0.000"/>
    <numFmt numFmtId="168" formatCode="&quot; &quot;[$$-409]* #,##0.00&quot; &quot;;&quot; &quot;[$$-409]* (#,##0.00);&quot; &quot;[$$-409]* &quot;-&quot;??&quot; &quot;"/>
  </numFmts>
  <fonts count="16">
    <font>
      <sz val="10.0"/>
      <color rgb="FF000000"/>
      <name val="Arial"/>
      <scheme val="minor"/>
    </font>
    <font>
      <sz val="8.0"/>
      <color rgb="FFFFFFFF"/>
      <name val="Arial"/>
    </font>
    <font>
      <sz val="8.0"/>
      <color rgb="FF000000"/>
      <name val="Arial"/>
    </font>
    <font>
      <sz val="10.0"/>
      <color rgb="FF000000"/>
      <name val="Arial"/>
    </font>
    <font>
      <sz val="8.0"/>
      <color rgb="FFDD0806"/>
      <name val="Arial"/>
    </font>
    <font>
      <sz val="11.0"/>
      <color rgb="FF333333"/>
      <name val="Arial"/>
    </font>
    <font>
      <sz val="11.0"/>
      <color rgb="FF000000"/>
      <name val="Arial"/>
    </font>
    <font>
      <sz val="11.0"/>
      <color rgb="FFDD0806"/>
      <name val="Arial"/>
    </font>
    <font>
      <sz val="10.0"/>
      <color rgb="FFDD0806"/>
      <name val="Arial"/>
    </font>
    <font>
      <sz val="9.0"/>
      <color rgb="FF000000"/>
      <name val="Arial"/>
    </font>
    <font>
      <sz val="9.0"/>
      <color rgb="FFDD0806"/>
      <name val="Arial"/>
    </font>
    <font/>
    <font>
      <sz val="11.0"/>
      <color rgb="FF000000"/>
      <name val="Calibri"/>
    </font>
    <font>
      <b/>
      <sz val="10.0"/>
      <color rgb="FF000000"/>
      <name val="Arial"/>
    </font>
    <font>
      <u/>
      <sz val="10.0"/>
      <color rgb="FF0066CC"/>
      <name val="Arial"/>
    </font>
    <font>
      <sz val="9.0"/>
      <color rgb="FF333333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66699"/>
        <bgColor rgb="FF6666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</fills>
  <borders count="28">
    <border/>
    <border>
      <left style="thin">
        <color rgb="FFAAAAAA"/>
      </left>
      <right/>
      <top/>
      <bottom/>
    </border>
    <border>
      <left/>
      <right/>
      <top/>
      <bottom/>
    </border>
    <border>
      <left/>
      <right style="thin">
        <color rgb="FFAAAAAA"/>
      </right>
      <top/>
      <bottom/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right style="thin">
        <color rgb="FFAAAAAA"/>
      </right>
    </border>
    <border>
      <left style="thin">
        <color rgb="FFAAAAAA"/>
      </left>
      <right/>
      <top/>
      <bottom style="thin">
        <color rgb="FFAAAAAA"/>
      </bottom>
    </border>
    <border>
      <left/>
      <right style="thin">
        <color rgb="FFAAAAAA"/>
      </right>
      <top/>
      <bottom style="thin">
        <color rgb="FFAAAAAA"/>
      </bottom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/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/>
      <bottom/>
    </border>
    <border>
      <left style="thin">
        <color rgb="FFAAAAAA"/>
      </left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/>
    </border>
    <border>
      <left/>
      <right/>
      <top style="thin">
        <color rgb="FFAAAAAA"/>
      </top>
      <bottom style="thin">
        <color rgb="FFAAAAAA"/>
      </bottom>
    </border>
    <border>
      <left/>
      <right/>
      <top/>
      <bottom style="thin">
        <color rgb="FFAAAAAA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left/>
      <right/>
      <top style="thin">
        <color rgb="FFAAAAAA"/>
      </top>
      <bottom/>
    </border>
  </borders>
  <cellStyleXfs count="1">
    <xf borderId="0" fillId="0" fontId="0" numFmtId="0" applyAlignment="1" applyFont="1"/>
  </cellStyleXfs>
  <cellXfs count="35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bottom"/>
    </xf>
    <xf borderId="2" fillId="2" fontId="1" numFmtId="49" xfId="0" applyAlignment="1" applyBorder="1" applyFont="1" applyNumberForma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  <xf borderId="4" fillId="0" fontId="2" numFmtId="49" xfId="0" applyAlignment="1" applyBorder="1" applyFont="1" applyNumberFormat="1">
      <alignment vertical="bottom"/>
    </xf>
    <xf borderId="4" fillId="0" fontId="3" numFmtId="0" xfId="0" applyAlignment="1" applyBorder="1" applyFont="1">
      <alignment vertical="bottom"/>
    </xf>
    <xf borderId="5" fillId="3" fontId="2" numFmtId="49" xfId="0" applyAlignment="1" applyBorder="1" applyFill="1" applyFont="1" applyNumberFormat="1">
      <alignment vertical="bottom"/>
    </xf>
    <xf borderId="4" fillId="0" fontId="2" numFmtId="0" xfId="0" applyAlignment="1" applyBorder="1" applyFont="1">
      <alignment vertical="bottom"/>
    </xf>
    <xf borderId="4" fillId="0" fontId="2" numFmtId="164" xfId="0" applyAlignment="1" applyBorder="1" applyFont="1" applyNumberFormat="1">
      <alignment vertical="bottom"/>
    </xf>
    <xf borderId="6" fillId="0" fontId="2" numFmtId="0" xfId="0" applyAlignment="1" applyBorder="1" applyFont="1">
      <alignment readingOrder="0" vertical="bottom"/>
    </xf>
    <xf borderId="6" fillId="0" fontId="2" numFmtId="49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6" fillId="3" fontId="2" numFmtId="49" xfId="0" applyAlignment="1" applyBorder="1" applyFont="1" applyNumberFormat="1">
      <alignment vertical="bottom"/>
    </xf>
    <xf borderId="6" fillId="0" fontId="2" numFmtId="0" xfId="0" applyAlignment="1" applyBorder="1" applyFont="1">
      <alignment vertical="bottom"/>
    </xf>
    <xf borderId="6" fillId="0" fontId="2" numFmtId="164" xfId="0" applyAlignment="1" applyBorder="1" applyFont="1" applyNumberFormat="1">
      <alignment vertical="bottom"/>
    </xf>
    <xf borderId="6" fillId="0" fontId="4" numFmtId="49" xfId="0" applyAlignment="1" applyBorder="1" applyFont="1" applyNumberFormat="1">
      <alignment vertical="bottom"/>
    </xf>
    <xf borderId="6" fillId="3" fontId="4" numFmtId="49" xfId="0" applyAlignment="1" applyBorder="1" applyFont="1" applyNumberFormat="1">
      <alignment vertical="bottom"/>
    </xf>
    <xf borderId="6" fillId="0" fontId="4" numFmtId="0" xfId="0" applyAlignment="1" applyBorder="1" applyFont="1">
      <alignment vertical="bottom"/>
    </xf>
    <xf borderId="6" fillId="0" fontId="4" numFmtId="164" xfId="0" applyAlignment="1" applyBorder="1" applyFont="1" applyNumberFormat="1">
      <alignment vertical="bottom"/>
    </xf>
    <xf borderId="7" fillId="0" fontId="2" numFmtId="49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8" fillId="3" fontId="2" numFmtId="49" xfId="0" applyAlignment="1" applyBorder="1" applyFont="1" applyNumberFormat="1">
      <alignment vertical="bottom"/>
    </xf>
    <xf borderId="7" fillId="0" fontId="2" numFmtId="0" xfId="0" applyAlignment="1" applyBorder="1" applyFont="1">
      <alignment vertical="bottom"/>
    </xf>
    <xf borderId="7" fillId="0" fontId="2" numFmtId="164" xfId="0" applyAlignment="1" applyBorder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2" fillId="3" fontId="2" numFmtId="49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2" numFmtId="2" xfId="0" applyAlignment="1" applyFont="1" applyNumberFormat="1">
      <alignment vertical="bottom"/>
    </xf>
    <xf borderId="9" fillId="0" fontId="3" numFmtId="0" xfId="0" applyAlignment="1" applyBorder="1" applyFont="1">
      <alignment vertical="bottom"/>
    </xf>
    <xf borderId="0" fillId="0" fontId="2" numFmtId="164" xfId="0" applyAlignment="1" applyFont="1" applyNumberFormat="1">
      <alignment vertical="bottom"/>
    </xf>
    <xf borderId="2" fillId="2" fontId="1" numFmtId="49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left" vertical="center"/>
    </xf>
    <xf borderId="5" fillId="3" fontId="2" numFmtId="0" xfId="0" applyAlignment="1" applyBorder="1" applyFont="1">
      <alignment vertical="bottom"/>
    </xf>
    <xf borderId="5" fillId="3" fontId="3" numFmtId="0" xfId="0" applyAlignment="1" applyBorder="1" applyFont="1">
      <alignment vertical="bottom"/>
    </xf>
    <xf borderId="5" fillId="3" fontId="2" numFmtId="0" xfId="0" applyAlignment="1" applyBorder="1" applyFont="1">
      <alignment vertical="center"/>
    </xf>
    <xf borderId="5" fillId="3" fontId="2" numFmtId="49" xfId="0" applyAlignment="1" applyBorder="1" applyFont="1" applyNumberFormat="1">
      <alignment vertical="center"/>
    </xf>
    <xf borderId="5" fillId="3" fontId="5" numFmtId="49" xfId="0" applyAlignment="1" applyBorder="1" applyFont="1" applyNumberFormat="1">
      <alignment horizontal="left" vertical="center"/>
    </xf>
    <xf borderId="5" fillId="3" fontId="6" numFmtId="0" xfId="0" applyAlignment="1" applyBorder="1" applyFont="1">
      <alignment vertical="center"/>
    </xf>
    <xf borderId="5" fillId="3" fontId="5" numFmtId="165" xfId="0" applyAlignment="1" applyBorder="1" applyFont="1" applyNumberFormat="1">
      <alignment horizontal="left" vertical="center"/>
    </xf>
    <xf borderId="5" fillId="3" fontId="5" numFmtId="0" xfId="0" applyAlignment="1" applyBorder="1" applyFont="1">
      <alignment horizontal="left" vertical="center"/>
    </xf>
    <xf borderId="10" fillId="3" fontId="5" numFmtId="0" xfId="0" applyAlignment="1" applyBorder="1" applyFont="1">
      <alignment horizontal="left" vertical="center"/>
    </xf>
    <xf borderId="2" fillId="4" fontId="5" numFmtId="0" xfId="0" applyAlignment="1" applyBorder="1" applyFill="1" applyFont="1">
      <alignment horizontal="right" vertical="center"/>
    </xf>
    <xf borderId="2" fillId="4" fontId="5" numFmtId="2" xfId="0" applyAlignment="1" applyBorder="1" applyFont="1" applyNumberFormat="1">
      <alignment horizontal="right" vertical="center"/>
    </xf>
    <xf borderId="2" fillId="5" fontId="5" numFmtId="166" xfId="0" applyAlignment="1" applyBorder="1" applyFill="1" applyFont="1" applyNumberFormat="1">
      <alignment horizontal="right" vertical="center"/>
    </xf>
    <xf borderId="11" fillId="3" fontId="6" numFmtId="0" xfId="0" applyAlignment="1" applyBorder="1" applyFont="1">
      <alignment vertical="center"/>
    </xf>
    <xf borderId="5" fillId="3" fontId="6" numFmtId="49" xfId="0" applyAlignment="1" applyBorder="1" applyFont="1" applyNumberFormat="1">
      <alignment horizontal="left" vertical="center"/>
    </xf>
    <xf borderId="5" fillId="3" fontId="6" numFmtId="49" xfId="0" applyAlignment="1" applyBorder="1" applyFont="1" applyNumberFormat="1">
      <alignment vertical="center"/>
    </xf>
    <xf borderId="10" fillId="3" fontId="6" numFmtId="49" xfId="0" applyAlignment="1" applyBorder="1" applyFont="1" applyNumberFormat="1">
      <alignment horizontal="center" vertical="center"/>
    </xf>
    <xf borderId="2" fillId="5" fontId="3" numFmtId="49" xfId="0" applyAlignment="1" applyBorder="1" applyFont="1" applyNumberFormat="1">
      <alignment vertical="bottom"/>
    </xf>
    <xf borderId="11" fillId="3" fontId="3" numFmtId="0" xfId="0" applyAlignment="1" applyBorder="1" applyFont="1">
      <alignment vertical="bottom"/>
    </xf>
    <xf borderId="6" fillId="3" fontId="2" numFmtId="0" xfId="0" applyAlignment="1" applyBorder="1" applyFont="1">
      <alignment vertical="bottom"/>
    </xf>
    <xf borderId="6" fillId="3" fontId="3" numFmtId="0" xfId="0" applyAlignment="1" applyBorder="1" applyFont="1">
      <alignment vertical="bottom"/>
    </xf>
    <xf borderId="6" fillId="3" fontId="2" numFmtId="0" xfId="0" applyAlignment="1" applyBorder="1" applyFont="1">
      <alignment vertical="center"/>
    </xf>
    <xf borderId="6" fillId="3" fontId="2" numFmtId="49" xfId="0" applyAlignment="1" applyBorder="1" applyFont="1" applyNumberFormat="1">
      <alignment vertical="center"/>
    </xf>
    <xf borderId="6" fillId="3" fontId="5" numFmtId="49" xfId="0" applyAlignment="1" applyBorder="1" applyFont="1" applyNumberFormat="1">
      <alignment horizontal="left" vertical="center"/>
    </xf>
    <xf borderId="6" fillId="3" fontId="6" numFmtId="0" xfId="0" applyAlignment="1" applyBorder="1" applyFont="1">
      <alignment vertical="center"/>
    </xf>
    <xf borderId="6" fillId="3" fontId="5" numFmtId="165" xfId="0" applyAlignment="1" applyBorder="1" applyFont="1" applyNumberFormat="1">
      <alignment horizontal="left" vertical="center"/>
    </xf>
    <xf borderId="6" fillId="3" fontId="5" numFmtId="0" xfId="0" applyAlignment="1" applyBorder="1" applyFont="1">
      <alignment horizontal="left" vertical="center"/>
    </xf>
    <xf borderId="12" fillId="3" fontId="5" numFmtId="0" xfId="0" applyAlignment="1" applyBorder="1" applyFont="1">
      <alignment horizontal="left" vertical="center"/>
    </xf>
    <xf borderId="13" fillId="3" fontId="6" numFmtId="0" xfId="0" applyAlignment="1" applyBorder="1" applyFont="1">
      <alignment vertical="center"/>
    </xf>
    <xf borderId="6" fillId="3" fontId="6" numFmtId="49" xfId="0" applyAlignment="1" applyBorder="1" applyFont="1" applyNumberFormat="1">
      <alignment horizontal="left" vertical="center"/>
    </xf>
    <xf borderId="6" fillId="3" fontId="6" numFmtId="49" xfId="0" applyAlignment="1" applyBorder="1" applyFont="1" applyNumberFormat="1">
      <alignment vertical="center"/>
    </xf>
    <xf borderId="12" fillId="3" fontId="6" numFmtId="49" xfId="0" applyAlignment="1" applyBorder="1" applyFont="1" applyNumberFormat="1">
      <alignment horizontal="center" vertical="center"/>
    </xf>
    <xf borderId="13" fillId="3" fontId="3" numFmtId="0" xfId="0" applyAlignment="1" applyBorder="1" applyFont="1">
      <alignment vertical="bottom"/>
    </xf>
    <xf borderId="6" fillId="3" fontId="5" numFmtId="167" xfId="0" applyAlignment="1" applyBorder="1" applyFont="1" applyNumberFormat="1">
      <alignment horizontal="left" vertical="center"/>
    </xf>
    <xf borderId="6" fillId="3" fontId="4" numFmtId="0" xfId="0" applyAlignment="1" applyBorder="1" applyFont="1">
      <alignment vertical="center"/>
    </xf>
    <xf borderId="12" fillId="3" fontId="5" numFmtId="49" xfId="0" applyAlignment="1" applyBorder="1" applyFont="1" applyNumberFormat="1">
      <alignment horizontal="left" vertical="center"/>
    </xf>
    <xf borderId="13" fillId="3" fontId="5" numFmtId="0" xfId="0" applyAlignment="1" applyBorder="1" applyFont="1">
      <alignment horizontal="left" vertical="center"/>
    </xf>
    <xf borderId="6" fillId="3" fontId="3" numFmtId="0" xfId="0" applyAlignment="1" applyBorder="1" applyFont="1">
      <alignment vertical="center"/>
    </xf>
    <xf borderId="1" fillId="3" fontId="5" numFmtId="0" xfId="0" applyAlignment="1" applyBorder="1" applyFont="1">
      <alignment horizontal="right" vertical="center"/>
    </xf>
    <xf borderId="3" fillId="3" fontId="5" numFmtId="0" xfId="0" applyAlignment="1" applyBorder="1" applyFont="1">
      <alignment horizontal="right" vertical="center"/>
    </xf>
    <xf borderId="14" fillId="3" fontId="5" numFmtId="0" xfId="0" applyAlignment="1" applyBorder="1" applyFont="1">
      <alignment horizontal="right" vertical="center"/>
    </xf>
    <xf borderId="2" fillId="5" fontId="5" numFmtId="168" xfId="0" applyAlignment="1" applyBorder="1" applyFont="1" applyNumberFormat="1">
      <alignment horizontal="right" vertical="center"/>
    </xf>
    <xf borderId="12" fillId="3" fontId="6" numFmtId="0" xfId="0" applyAlignment="1" applyBorder="1" applyFont="1">
      <alignment horizontal="center" vertical="center"/>
    </xf>
    <xf borderId="12" fillId="3" fontId="6" numFmtId="0" xfId="0" applyAlignment="1" applyBorder="1" applyFont="1">
      <alignment vertical="center"/>
    </xf>
    <xf borderId="13" fillId="3" fontId="6" numFmtId="0" xfId="0" applyAlignment="1" applyBorder="1" applyFont="1">
      <alignment horizontal="left" vertical="center"/>
    </xf>
    <xf borderId="12" fillId="3" fontId="6" numFmtId="49" xfId="0" applyAlignment="1" applyBorder="1" applyFont="1" applyNumberFormat="1">
      <alignment vertical="center"/>
    </xf>
    <xf borderId="13" fillId="3" fontId="2" numFmtId="0" xfId="0" applyAlignment="1" applyBorder="1" applyFont="1">
      <alignment vertical="bottom"/>
    </xf>
    <xf borderId="2" fillId="4" fontId="7" numFmtId="0" xfId="0" applyAlignment="1" applyBorder="1" applyFont="1">
      <alignment horizontal="right" vertical="center"/>
    </xf>
    <xf borderId="2" fillId="5" fontId="7" numFmtId="166" xfId="0" applyAlignment="1" applyBorder="1" applyFont="1" applyNumberFormat="1">
      <alignment horizontal="right" vertical="center"/>
    </xf>
    <xf borderId="13" fillId="3" fontId="6" numFmtId="49" xfId="0" applyAlignment="1" applyBorder="1" applyFont="1" applyNumberFormat="1">
      <alignment horizontal="left" vertical="center"/>
    </xf>
    <xf borderId="6" fillId="3" fontId="6" numFmtId="49" xfId="0" applyAlignment="1" applyBorder="1" applyFont="1" applyNumberFormat="1">
      <alignment horizontal="center" vertical="center"/>
    </xf>
    <xf borderId="5" fillId="3" fontId="3" numFmtId="49" xfId="0" applyAlignment="1" applyBorder="1" applyFont="1" applyNumberFormat="1">
      <alignment vertical="bottom"/>
    </xf>
    <xf borderId="6" fillId="3" fontId="3" numFmtId="49" xfId="0" applyAlignment="1" applyBorder="1" applyFont="1" applyNumberFormat="1">
      <alignment vertical="bottom"/>
    </xf>
    <xf borderId="6" fillId="3" fontId="8" numFmtId="0" xfId="0" applyAlignment="1" applyBorder="1" applyFont="1">
      <alignment vertical="center"/>
    </xf>
    <xf borderId="6" fillId="3" fontId="4" numFmtId="49" xfId="0" applyAlignment="1" applyBorder="1" applyFont="1" applyNumberFormat="1">
      <alignment vertical="center"/>
    </xf>
    <xf borderId="6" fillId="3" fontId="7" numFmtId="49" xfId="0" applyAlignment="1" applyBorder="1" applyFont="1" applyNumberFormat="1">
      <alignment vertical="center"/>
    </xf>
    <xf borderId="6" fillId="3" fontId="7" numFmtId="0" xfId="0" applyAlignment="1" applyBorder="1" applyFont="1">
      <alignment vertical="center"/>
    </xf>
    <xf borderId="6" fillId="3" fontId="7" numFmtId="165" xfId="0" applyAlignment="1" applyBorder="1" applyFont="1" applyNumberFormat="1">
      <alignment horizontal="left" vertical="center"/>
    </xf>
    <xf borderId="13" fillId="3" fontId="7" numFmtId="0" xfId="0" applyAlignment="1" applyBorder="1" applyFont="1">
      <alignment horizontal="left" vertical="center"/>
    </xf>
    <xf borderId="6" fillId="3" fontId="7" numFmtId="49" xfId="0" applyAlignment="1" applyBorder="1" applyFont="1" applyNumberFormat="1">
      <alignment horizontal="center" vertical="center"/>
    </xf>
    <xf borderId="8" fillId="3" fontId="8" numFmtId="49" xfId="0" applyAlignment="1" applyBorder="1" applyFont="1" applyNumberFormat="1">
      <alignment vertical="bottom"/>
    </xf>
    <xf borderId="2" fillId="4" fontId="6" numFmtId="0" xfId="0" applyAlignment="1" applyBorder="1" applyFont="1">
      <alignment horizontal="right" vertical="center"/>
    </xf>
    <xf borderId="8" fillId="3" fontId="6" numFmtId="49" xfId="0" applyAlignment="1" applyBorder="1" applyFont="1" applyNumberFormat="1">
      <alignment vertical="center"/>
    </xf>
    <xf borderId="15" fillId="3" fontId="6" numFmtId="49" xfId="0" applyAlignment="1" applyBorder="1" applyFont="1" applyNumberFormat="1">
      <alignment horizontal="center" vertical="center"/>
    </xf>
    <xf borderId="12" fillId="3" fontId="6" numFmtId="49" xfId="0" applyAlignment="1" applyBorder="1" applyFont="1" applyNumberFormat="1">
      <alignment horizontal="left" vertical="center"/>
    </xf>
    <xf borderId="2" fillId="4" fontId="6" numFmtId="49" xfId="0" applyAlignment="1" applyBorder="1" applyFont="1" applyNumberFormat="1">
      <alignment vertical="center"/>
    </xf>
    <xf borderId="2" fillId="4" fontId="6" numFmtId="49" xfId="0" applyAlignment="1" applyBorder="1" applyFont="1" applyNumberFormat="1">
      <alignment horizontal="center" vertical="center"/>
    </xf>
    <xf borderId="8" fillId="3" fontId="2" numFmtId="0" xfId="0" applyAlignment="1" applyBorder="1" applyFont="1">
      <alignment vertical="bottom"/>
    </xf>
    <xf borderId="8" fillId="3" fontId="3" numFmtId="0" xfId="0" applyAlignment="1" applyBorder="1" applyFont="1">
      <alignment vertical="bottom"/>
    </xf>
    <xf borderId="8" fillId="3" fontId="3" numFmtId="0" xfId="0" applyAlignment="1" applyBorder="1" applyFont="1">
      <alignment vertical="center"/>
    </xf>
    <xf borderId="8" fillId="3" fontId="2" numFmtId="49" xfId="0" applyAlignment="1" applyBorder="1" applyFont="1" applyNumberFormat="1">
      <alignment vertical="center"/>
    </xf>
    <xf borderId="8" fillId="3" fontId="6" numFmtId="0" xfId="0" applyAlignment="1" applyBorder="1" applyFont="1">
      <alignment vertical="center"/>
    </xf>
    <xf borderId="8" fillId="3" fontId="5" numFmtId="165" xfId="0" applyAlignment="1" applyBorder="1" applyFont="1" applyNumberFormat="1">
      <alignment horizontal="left" vertical="center"/>
    </xf>
    <xf borderId="8" fillId="3" fontId="5" numFmtId="49" xfId="0" applyAlignment="1" applyBorder="1" applyFont="1" applyNumberFormat="1">
      <alignment horizontal="left" vertical="center"/>
    </xf>
    <xf borderId="8" fillId="3" fontId="5" numFmtId="167" xfId="0" applyAlignment="1" applyBorder="1" applyFont="1" applyNumberFormat="1">
      <alignment horizontal="left" vertical="center"/>
    </xf>
    <xf borderId="8" fillId="3" fontId="5" numFmtId="0" xfId="0" applyAlignment="1" applyBorder="1" applyFont="1">
      <alignment horizontal="left" vertical="center"/>
    </xf>
    <xf borderId="15" fillId="3" fontId="6" numFmtId="0" xfId="0" applyAlignment="1" applyBorder="1" applyFont="1">
      <alignment vertical="center"/>
    </xf>
    <xf borderId="16" fillId="3" fontId="6" numFmtId="49" xfId="0" applyAlignment="1" applyBorder="1" applyFont="1" applyNumberFormat="1">
      <alignment horizontal="left" vertical="center"/>
    </xf>
    <xf borderId="1" fillId="4" fontId="2" numFmtId="0" xfId="0" applyAlignment="1" applyBorder="1" applyFont="1">
      <alignment vertical="bottom"/>
    </xf>
    <xf borderId="2" fillId="4" fontId="2" numFmtId="49" xfId="0" applyAlignment="1" applyBorder="1" applyFont="1" applyNumberFormat="1">
      <alignment vertical="bottom"/>
    </xf>
    <xf borderId="2" fillId="4" fontId="3" numFmtId="0" xfId="0" applyAlignment="1" applyBorder="1" applyFont="1">
      <alignment vertical="bottom"/>
    </xf>
    <xf borderId="17" fillId="3" fontId="2" numFmtId="49" xfId="0" applyAlignment="1" applyBorder="1" applyFont="1" applyNumberFormat="1">
      <alignment vertical="bottom"/>
    </xf>
    <xf borderId="2" fillId="4" fontId="3" numFmtId="0" xfId="0" applyAlignment="1" applyBorder="1" applyFont="1">
      <alignment vertical="center"/>
    </xf>
    <xf borderId="2" fillId="4" fontId="2" numFmtId="0" xfId="0" applyAlignment="1" applyBorder="1" applyFont="1">
      <alignment vertical="center"/>
    </xf>
    <xf borderId="2" fillId="4" fontId="6" numFmtId="0" xfId="0" applyAlignment="1" applyBorder="1" applyFont="1">
      <alignment vertical="center"/>
    </xf>
    <xf borderId="17" fillId="3" fontId="5" numFmtId="49" xfId="0" applyAlignment="1" applyBorder="1" applyFont="1" applyNumberFormat="1">
      <alignment horizontal="left" vertical="center"/>
    </xf>
    <xf borderId="2" fillId="4" fontId="5" numFmtId="165" xfId="0" applyAlignment="1" applyBorder="1" applyFont="1" applyNumberFormat="1">
      <alignment horizontal="left" vertical="center"/>
    </xf>
    <xf borderId="2" fillId="4" fontId="5" numFmtId="49" xfId="0" applyAlignment="1" applyBorder="1" applyFont="1" applyNumberFormat="1">
      <alignment horizontal="left" vertical="center"/>
    </xf>
    <xf borderId="2" fillId="4" fontId="5" numFmtId="0" xfId="0" applyAlignment="1" applyBorder="1" applyFont="1">
      <alignment horizontal="left" vertical="center"/>
    </xf>
    <xf borderId="2" fillId="4" fontId="6" numFmtId="0" xfId="0" applyAlignment="1" applyBorder="1" applyFont="1">
      <alignment horizontal="left" vertical="center"/>
    </xf>
    <xf borderId="17" fillId="3" fontId="6" numFmtId="49" xfId="0" applyAlignment="1" applyBorder="1" applyFont="1" applyNumberFormat="1">
      <alignment horizontal="left" vertical="center"/>
    </xf>
    <xf borderId="2" fillId="4" fontId="5" numFmtId="167" xfId="0" applyAlignment="1" applyBorder="1" applyFont="1" applyNumberFormat="1">
      <alignment horizontal="left" vertical="center"/>
    </xf>
    <xf borderId="2" fillId="4" fontId="2" numFmtId="49" xfId="0" applyAlignment="1" applyBorder="1" applyFont="1" applyNumberFormat="1">
      <alignment vertical="center"/>
    </xf>
    <xf borderId="5" fillId="3" fontId="3" numFmtId="0" xfId="0" applyAlignment="1" applyBorder="1" applyFont="1">
      <alignment vertical="center"/>
    </xf>
    <xf borderId="5" fillId="3" fontId="5" numFmtId="167" xfId="0" applyAlignment="1" applyBorder="1" applyFont="1" applyNumberFormat="1">
      <alignment horizontal="left" vertical="center"/>
    </xf>
    <xf borderId="1" fillId="3" fontId="6" numFmtId="0" xfId="0" applyAlignment="1" applyBorder="1" applyFont="1">
      <alignment horizontal="right" vertical="center"/>
    </xf>
    <xf borderId="3" fillId="3" fontId="6" numFmtId="0" xfId="0" applyAlignment="1" applyBorder="1" applyFont="1">
      <alignment horizontal="right" vertical="center"/>
    </xf>
    <xf borderId="14" fillId="3" fontId="5" numFmtId="168" xfId="0" applyAlignment="1" applyBorder="1" applyFont="1" applyNumberFormat="1">
      <alignment horizontal="right" vertical="center"/>
    </xf>
    <xf borderId="14" fillId="3" fontId="6" numFmtId="0" xfId="0" applyAlignment="1" applyBorder="1" applyFont="1">
      <alignment horizontal="left" vertical="center"/>
    </xf>
    <xf borderId="14" fillId="3" fontId="6" numFmtId="0" xfId="0" applyAlignment="1" applyBorder="1" applyFont="1">
      <alignment vertical="center"/>
    </xf>
    <xf borderId="14" fillId="3" fontId="6" numFmtId="0" xfId="0" applyAlignment="1" applyBorder="1" applyFont="1">
      <alignment horizontal="center" vertical="center"/>
    </xf>
    <xf borderId="14" fillId="3" fontId="3" numFmtId="0" xfId="0" applyAlignment="1" applyBorder="1" applyFont="1">
      <alignment vertical="bottom"/>
    </xf>
    <xf borderId="6" fillId="3" fontId="6" numFmtId="165" xfId="0" applyAlignment="1" applyBorder="1" applyFont="1" applyNumberFormat="1">
      <alignment horizontal="left" vertical="center"/>
    </xf>
    <xf borderId="2" fillId="4" fontId="6" numFmtId="166" xfId="0" applyAlignment="1" applyBorder="1" applyFont="1" applyNumberFormat="1">
      <alignment horizontal="right" vertical="center"/>
    </xf>
    <xf borderId="6" fillId="3" fontId="6" numFmtId="167" xfId="0" applyAlignment="1" applyBorder="1" applyFont="1" applyNumberFormat="1">
      <alignment horizontal="left" vertical="center"/>
    </xf>
    <xf borderId="2" fillId="4" fontId="6" numFmtId="49" xfId="0" applyAlignment="1" applyBorder="1" applyFont="1" applyNumberFormat="1">
      <alignment horizontal="left" vertical="center"/>
    </xf>
    <xf borderId="11" fillId="3" fontId="6" numFmtId="0" xfId="0" applyAlignment="1" applyBorder="1" applyFont="1">
      <alignment horizontal="left" vertical="center"/>
    </xf>
    <xf borderId="10" fillId="3" fontId="6" numFmtId="0" xfId="0" applyAlignment="1" applyBorder="1" applyFont="1">
      <alignment horizontal="center" vertical="center"/>
    </xf>
    <xf borderId="2" fillId="4" fontId="5" numFmtId="166" xfId="0" applyAlignment="1" applyBorder="1" applyFont="1" applyNumberFormat="1">
      <alignment horizontal="right" vertical="center"/>
    </xf>
    <xf borderId="14" fillId="3" fontId="6" numFmtId="0" xfId="0" applyAlignment="1" applyBorder="1" applyFont="1">
      <alignment horizontal="right" vertical="center"/>
    </xf>
    <xf borderId="2" fillId="5" fontId="6" numFmtId="168" xfId="0" applyAlignment="1" applyBorder="1" applyFont="1" applyNumberFormat="1">
      <alignment horizontal="right" vertical="center"/>
    </xf>
    <xf borderId="6" fillId="3" fontId="3" numFmtId="165" xfId="0" applyAlignment="1" applyBorder="1" applyFont="1" applyNumberFormat="1">
      <alignment vertical="center"/>
    </xf>
    <xf borderId="6" fillId="3" fontId="3" numFmtId="167" xfId="0" applyAlignment="1" applyBorder="1" applyFont="1" applyNumberFormat="1">
      <alignment vertical="center"/>
    </xf>
    <xf borderId="1" fillId="5" fontId="2" numFmtId="0" xfId="0" applyAlignment="1" applyBorder="1" applyFont="1">
      <alignment vertical="bottom"/>
    </xf>
    <xf borderId="2" fillId="5" fontId="2" numFmtId="49" xfId="0" applyAlignment="1" applyBorder="1" applyFont="1" applyNumberFormat="1">
      <alignment vertical="bottom"/>
    </xf>
    <xf borderId="2" fillId="5" fontId="3" numFmtId="0" xfId="0" applyAlignment="1" applyBorder="1" applyFont="1">
      <alignment vertical="bottom"/>
    </xf>
    <xf borderId="2" fillId="5" fontId="3" numFmtId="49" xfId="0" applyAlignment="1" applyBorder="1" applyFont="1" applyNumberFormat="1">
      <alignment horizontal="center" vertical="center"/>
    </xf>
    <xf borderId="2" fillId="5" fontId="2" numFmtId="0" xfId="0" applyAlignment="1" applyBorder="1" applyFont="1">
      <alignment vertical="bottom"/>
    </xf>
    <xf borderId="2" fillId="5" fontId="5" numFmtId="0" xfId="0" applyAlignment="1" applyBorder="1" applyFont="1">
      <alignment horizontal="left" vertical="center"/>
    </xf>
    <xf borderId="2" fillId="5" fontId="6" numFmtId="0" xfId="0" applyAlignment="1" applyBorder="1" applyFont="1">
      <alignment vertical="bottom"/>
    </xf>
    <xf borderId="2" fillId="5" fontId="5" numFmtId="164" xfId="0" applyAlignment="1" applyBorder="1" applyFont="1" applyNumberFormat="1">
      <alignment horizontal="left" vertical="center"/>
    </xf>
    <xf borderId="2" fillId="5" fontId="6" numFmtId="49" xfId="0" applyAlignment="1" applyBorder="1" applyFont="1" applyNumberFormat="1">
      <alignment horizontal="center" vertical="bottom"/>
    </xf>
    <xf borderId="11" fillId="3" fontId="3" numFmtId="0" xfId="0" applyAlignment="1" applyBorder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13" fillId="3" fontId="3" numFmtId="49" xfId="0" applyAlignment="1" applyBorder="1" applyFont="1" applyNumberFormat="1">
      <alignment horizontal="center" vertical="center"/>
    </xf>
    <xf borderId="6" fillId="3" fontId="3" numFmtId="0" xfId="0" applyAlignment="1" applyBorder="1" applyFont="1">
      <alignment horizontal="center" vertical="center"/>
    </xf>
    <xf borderId="13" fillId="3" fontId="3" numFmtId="0" xfId="0" applyAlignment="1" applyBorder="1" applyFont="1">
      <alignment horizontal="center" vertical="center"/>
    </xf>
    <xf borderId="6" fillId="3" fontId="3" numFmtId="49" xfId="0" applyAlignment="1" applyBorder="1" applyFont="1" applyNumberFormat="1">
      <alignment horizontal="center" vertical="center"/>
    </xf>
    <xf borderId="16" fillId="3" fontId="3" numFmtId="0" xfId="0" applyAlignment="1" applyBorder="1" applyFont="1">
      <alignment horizontal="center" vertical="center"/>
    </xf>
    <xf borderId="8" fillId="3" fontId="3" numFmtId="0" xfId="0" applyAlignment="1" applyBorder="1" applyFont="1">
      <alignment horizontal="center" vertical="center"/>
    </xf>
    <xf borderId="2" fillId="6" fontId="2" numFmtId="49" xfId="0" applyAlignment="1" applyBorder="1" applyFill="1" applyFont="1" applyNumberFormat="1">
      <alignment vertical="bottom"/>
    </xf>
    <xf borderId="2" fillId="6" fontId="3" numFmtId="0" xfId="0" applyAlignment="1" applyBorder="1" applyFont="1">
      <alignment vertical="bottom"/>
    </xf>
    <xf borderId="2" fillId="6" fontId="3" numFmtId="49" xfId="0" applyAlignment="1" applyBorder="1" applyFont="1" applyNumberFormat="1">
      <alignment horizontal="center" vertical="center"/>
    </xf>
    <xf borderId="2" fillId="6" fontId="2" numFmtId="0" xfId="0" applyAlignment="1" applyBorder="1" applyFont="1">
      <alignment vertical="bottom"/>
    </xf>
    <xf borderId="2" fillId="6" fontId="5" numFmtId="0" xfId="0" applyAlignment="1" applyBorder="1" applyFont="1">
      <alignment horizontal="left" vertical="center"/>
    </xf>
    <xf borderId="2" fillId="6" fontId="6" numFmtId="0" xfId="0" applyAlignment="1" applyBorder="1" applyFont="1">
      <alignment vertical="bottom"/>
    </xf>
    <xf borderId="2" fillId="6" fontId="5" numFmtId="164" xfId="0" applyAlignment="1" applyBorder="1" applyFont="1" applyNumberFormat="1">
      <alignment horizontal="left" vertical="center"/>
    </xf>
    <xf borderId="2" fillId="6" fontId="6" numFmtId="49" xfId="0" applyAlignment="1" applyBorder="1" applyFont="1" applyNumberFormat="1">
      <alignment horizontal="center" vertical="bottom"/>
    </xf>
    <xf borderId="2" fillId="4" fontId="3" numFmtId="0" xfId="0" applyAlignment="1" applyBorder="1" applyFont="1">
      <alignment horizontal="center" vertical="center"/>
    </xf>
    <xf borderId="2" fillId="4" fontId="3" numFmtId="49" xfId="0" applyAlignment="1" applyBorder="1" applyFont="1" applyNumberFormat="1">
      <alignment horizontal="center" vertical="center"/>
    </xf>
    <xf borderId="1" fillId="7" fontId="2" numFmtId="0" xfId="0" applyAlignment="1" applyBorder="1" applyFill="1" applyFont="1">
      <alignment vertical="bottom"/>
    </xf>
    <xf borderId="2" fillId="7" fontId="3" numFmtId="0" xfId="0" applyAlignment="1" applyBorder="1" applyFont="1">
      <alignment horizontal="center" vertical="center"/>
    </xf>
    <xf borderId="2" fillId="7" fontId="3" numFmtId="0" xfId="0" applyAlignment="1" applyBorder="1" applyFont="1">
      <alignment vertical="bottom"/>
    </xf>
    <xf borderId="2" fillId="7" fontId="3" numFmtId="49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vertical="bottom"/>
    </xf>
    <xf borderId="2" fillId="5" fontId="9" numFmtId="49" xfId="0" applyAlignment="1" applyBorder="1" applyFont="1" applyNumberFormat="1">
      <alignment horizontal="center" vertical="bottom"/>
    </xf>
    <xf borderId="2" fillId="5" fontId="9" numFmtId="49" xfId="0" applyAlignment="1" applyBorder="1" applyFont="1" applyNumberFormat="1">
      <alignment vertical="bottom"/>
    </xf>
    <xf borderId="2" fillId="5" fontId="9" numFmtId="164" xfId="0" applyAlignment="1" applyBorder="1" applyFont="1" applyNumberFormat="1">
      <alignment horizontal="center" vertical="bottom"/>
    </xf>
    <xf borderId="2" fillId="5" fontId="9" numFmtId="3" xfId="0" applyAlignment="1" applyBorder="1" applyFont="1" applyNumberFormat="1">
      <alignment horizontal="right" vertical="bottom"/>
    </xf>
    <xf borderId="2" fillId="4" fontId="5" numFmtId="3" xfId="0" applyAlignment="1" applyBorder="1" applyFont="1" applyNumberFormat="1">
      <alignment horizontal="right" vertical="center"/>
    </xf>
    <xf borderId="5" fillId="3" fontId="3" numFmtId="49" xfId="0" applyAlignment="1" applyBorder="1" applyFont="1" applyNumberFormat="1">
      <alignment horizontal="center" vertical="center"/>
    </xf>
    <xf borderId="8" fillId="3" fontId="3" numFmtId="49" xfId="0" applyAlignment="1" applyBorder="1" applyFont="1" applyNumberFormat="1">
      <alignment horizontal="center" vertical="center"/>
    </xf>
    <xf borderId="2" fillId="6" fontId="9" numFmtId="49" xfId="0" applyAlignment="1" applyBorder="1" applyFont="1" applyNumberFormat="1">
      <alignment horizontal="center" vertical="bottom"/>
    </xf>
    <xf borderId="2" fillId="6" fontId="9" numFmtId="49" xfId="0" applyAlignment="1" applyBorder="1" applyFont="1" applyNumberFormat="1">
      <alignment vertical="bottom"/>
    </xf>
    <xf borderId="2" fillId="6" fontId="9" numFmtId="164" xfId="0" applyAlignment="1" applyBorder="1" applyFont="1" applyNumberFormat="1">
      <alignment horizontal="center" vertical="bottom"/>
    </xf>
    <xf borderId="2" fillId="6" fontId="9" numFmtId="3" xfId="0" applyAlignment="1" applyBorder="1" applyFont="1" applyNumberFormat="1">
      <alignment horizontal="right" vertical="bottom"/>
    </xf>
    <xf borderId="2" fillId="4" fontId="3" numFmtId="168" xfId="0" applyAlignment="1" applyBorder="1" applyFont="1" applyNumberFormat="1">
      <alignment horizontal="center" vertical="center"/>
    </xf>
    <xf borderId="10" fillId="5" fontId="2" numFmtId="0" xfId="0" applyAlignment="1" applyBorder="1" applyFont="1">
      <alignment vertical="bottom"/>
    </xf>
    <xf borderId="18" fillId="5" fontId="2" numFmtId="49" xfId="0" applyAlignment="1" applyBorder="1" applyFont="1" applyNumberFormat="1">
      <alignment vertical="bottom"/>
    </xf>
    <xf borderId="18" fillId="5" fontId="3" numFmtId="0" xfId="0" applyAlignment="1" applyBorder="1" applyFont="1">
      <alignment vertical="bottom"/>
    </xf>
    <xf borderId="18" fillId="5" fontId="9" numFmtId="49" xfId="0" applyAlignment="1" applyBorder="1" applyFont="1" applyNumberFormat="1">
      <alignment horizontal="center" vertical="bottom"/>
    </xf>
    <xf borderId="18" fillId="5" fontId="9" numFmtId="49" xfId="0" applyAlignment="1" applyBorder="1" applyFont="1" applyNumberFormat="1">
      <alignment vertical="bottom"/>
    </xf>
    <xf borderId="18" fillId="5" fontId="2" numFmtId="0" xfId="0" applyAlignment="1" applyBorder="1" applyFont="1">
      <alignment vertical="bottom"/>
    </xf>
    <xf borderId="18" fillId="5" fontId="5" numFmtId="0" xfId="0" applyAlignment="1" applyBorder="1" applyFont="1">
      <alignment horizontal="left" vertical="center"/>
    </xf>
    <xf borderId="18" fillId="5" fontId="6" numFmtId="0" xfId="0" applyAlignment="1" applyBorder="1" applyFont="1">
      <alignment vertical="bottom"/>
    </xf>
    <xf borderId="18" fillId="5" fontId="9" numFmtId="164" xfId="0" applyAlignment="1" applyBorder="1" applyFont="1" applyNumberFormat="1">
      <alignment horizontal="center" vertical="bottom"/>
    </xf>
    <xf borderId="18" fillId="5" fontId="9" numFmtId="3" xfId="0" applyAlignment="1" applyBorder="1" applyFont="1" applyNumberFormat="1">
      <alignment horizontal="right" vertical="bottom"/>
    </xf>
    <xf borderId="18" fillId="4" fontId="5" numFmtId="0" xfId="0" applyAlignment="1" applyBorder="1" applyFont="1">
      <alignment horizontal="right" vertical="center"/>
    </xf>
    <xf borderId="18" fillId="4" fontId="5" numFmtId="3" xfId="0" applyAlignment="1" applyBorder="1" applyFont="1" applyNumberFormat="1">
      <alignment horizontal="right" vertical="center"/>
    </xf>
    <xf borderId="18" fillId="5" fontId="5" numFmtId="166" xfId="0" applyAlignment="1" applyBorder="1" applyFont="1" applyNumberFormat="1">
      <alignment horizontal="right" vertical="center"/>
    </xf>
    <xf borderId="16" fillId="3" fontId="3" numFmtId="49" xfId="0" applyAlignment="1" applyBorder="1" applyFont="1" applyNumberFormat="1">
      <alignment horizontal="center" vertical="center"/>
    </xf>
    <xf borderId="2" fillId="6" fontId="10" numFmtId="164" xfId="0" applyAlignment="1" applyBorder="1" applyFont="1" applyNumberFormat="1">
      <alignment horizontal="center" vertical="bottom"/>
    </xf>
    <xf borderId="2" fillId="4" fontId="3" numFmtId="49" xfId="0" applyAlignment="1" applyBorder="1" applyFont="1" applyNumberFormat="1">
      <alignment vertical="bottom"/>
    </xf>
    <xf borderId="2" fillId="7" fontId="3" numFmtId="49" xfId="0" applyAlignment="1" applyBorder="1" applyFont="1" applyNumberFormat="1">
      <alignment vertical="bottom"/>
    </xf>
    <xf borderId="2" fillId="7" fontId="3" numFmtId="49" xfId="0" applyAlignment="1" applyBorder="1" applyFont="1" applyNumberFormat="1">
      <alignment horizontal="center" vertical="bottom"/>
    </xf>
    <xf borderId="5" fillId="3" fontId="9" numFmtId="0" xfId="0" applyAlignment="1" applyBorder="1" applyFont="1">
      <alignment horizontal="center" vertical="bottom"/>
    </xf>
    <xf borderId="5" fillId="3" fontId="9" numFmtId="0" xfId="0" applyAlignment="1" applyBorder="1" applyFont="1">
      <alignment vertical="bottom"/>
    </xf>
    <xf borderId="5" fillId="3" fontId="6" numFmtId="0" xfId="0" applyAlignment="1" applyBorder="1" applyFont="1">
      <alignment vertical="bottom"/>
    </xf>
    <xf borderId="5" fillId="3" fontId="9" numFmtId="164" xfId="0" applyAlignment="1" applyBorder="1" applyFont="1" applyNumberFormat="1">
      <alignment horizontal="center" vertical="bottom"/>
    </xf>
    <xf borderId="5" fillId="3" fontId="9" numFmtId="3" xfId="0" applyAlignment="1" applyBorder="1" applyFont="1" applyNumberFormat="1">
      <alignment horizontal="right" vertical="bottom"/>
    </xf>
    <xf borderId="5" fillId="3" fontId="3" numFmtId="0" xfId="0" applyAlignment="1" applyBorder="1" applyFont="1">
      <alignment horizontal="right" vertical="center"/>
    </xf>
    <xf borderId="6" fillId="3" fontId="9" numFmtId="0" xfId="0" applyAlignment="1" applyBorder="1" applyFont="1">
      <alignment horizontal="center" vertical="bottom"/>
    </xf>
    <xf borderId="6" fillId="3" fontId="9" numFmtId="0" xfId="0" applyAlignment="1" applyBorder="1" applyFont="1">
      <alignment vertical="bottom"/>
    </xf>
    <xf borderId="6" fillId="3" fontId="6" numFmtId="0" xfId="0" applyAlignment="1" applyBorder="1" applyFont="1">
      <alignment vertical="bottom"/>
    </xf>
    <xf borderId="6" fillId="3" fontId="9" numFmtId="164" xfId="0" applyAlignment="1" applyBorder="1" applyFont="1" applyNumberFormat="1">
      <alignment horizontal="center" vertical="bottom"/>
    </xf>
    <xf borderId="6" fillId="3" fontId="9" numFmtId="3" xfId="0" applyAlignment="1" applyBorder="1" applyFont="1" applyNumberFormat="1">
      <alignment horizontal="right" vertical="bottom"/>
    </xf>
    <xf borderId="6" fillId="3" fontId="3" numFmtId="0" xfId="0" applyAlignment="1" applyBorder="1" applyFont="1">
      <alignment horizontal="right" vertical="center"/>
    </xf>
    <xf borderId="19" fillId="5" fontId="2" numFmtId="0" xfId="0" applyAlignment="1" applyBorder="1" applyFont="1">
      <alignment vertical="bottom"/>
    </xf>
    <xf borderId="20" fillId="5" fontId="5" numFmtId="0" xfId="0" applyAlignment="1" applyBorder="1" applyFont="1">
      <alignment horizontal="left" vertical="center"/>
    </xf>
    <xf borderId="21" fillId="5" fontId="3" numFmtId="0" xfId="0" applyAlignment="1" applyBorder="1" applyFont="1">
      <alignment vertical="bottom"/>
    </xf>
    <xf borderId="2" fillId="5" fontId="9" numFmtId="0" xfId="0" applyAlignment="1" applyBorder="1" applyFont="1">
      <alignment horizontal="center" vertical="bottom"/>
    </xf>
    <xf borderId="11" fillId="3" fontId="3" numFmtId="49" xfId="0" applyAlignment="1" applyBorder="1" applyFont="1" applyNumberFormat="1">
      <alignment horizontal="center" vertical="center"/>
    </xf>
    <xf borderId="5" fillId="3" fontId="9" numFmtId="49" xfId="0" applyAlignment="1" applyBorder="1" applyFont="1" applyNumberFormat="1">
      <alignment vertical="bottom"/>
    </xf>
    <xf borderId="6" fillId="3" fontId="9" numFmtId="49" xfId="0" applyAlignment="1" applyBorder="1" applyFont="1" applyNumberFormat="1">
      <alignment vertical="bottom"/>
    </xf>
    <xf borderId="1" fillId="5" fontId="4" numFmtId="0" xfId="0" applyAlignment="1" applyBorder="1" applyFont="1">
      <alignment vertical="bottom"/>
    </xf>
    <xf borderId="2" fillId="5" fontId="4" numFmtId="49" xfId="0" applyAlignment="1" applyBorder="1" applyFont="1" applyNumberFormat="1">
      <alignment vertical="bottom"/>
    </xf>
    <xf borderId="2" fillId="5" fontId="8" numFmtId="0" xfId="0" applyAlignment="1" applyBorder="1" applyFont="1">
      <alignment vertical="bottom"/>
    </xf>
    <xf borderId="2" fillId="5" fontId="10" numFmtId="49" xfId="0" applyAlignment="1" applyBorder="1" applyFont="1" applyNumberFormat="1">
      <alignment horizontal="center" vertical="bottom"/>
    </xf>
    <xf borderId="2" fillId="5" fontId="10" numFmtId="49" xfId="0" applyAlignment="1" applyBorder="1" applyFont="1" applyNumberFormat="1">
      <alignment vertical="bottom"/>
    </xf>
    <xf borderId="19" fillId="5" fontId="4" numFmtId="0" xfId="0" applyAlignment="1" applyBorder="1" applyFont="1">
      <alignment vertical="bottom"/>
    </xf>
    <xf borderId="20" fillId="5" fontId="7" numFmtId="0" xfId="0" applyAlignment="1" applyBorder="1" applyFont="1">
      <alignment horizontal="left" vertical="center"/>
    </xf>
    <xf borderId="21" fillId="5" fontId="8" numFmtId="0" xfId="0" applyAlignment="1" applyBorder="1" applyFont="1">
      <alignment vertical="bottom"/>
    </xf>
    <xf borderId="2" fillId="5" fontId="10" numFmtId="164" xfId="0" applyAlignment="1" applyBorder="1" applyFont="1" applyNumberFormat="1">
      <alignment horizontal="center" vertical="bottom"/>
    </xf>
    <xf borderId="2" fillId="5" fontId="10" numFmtId="3" xfId="0" applyAlignment="1" applyBorder="1" applyFont="1" applyNumberFormat="1">
      <alignment horizontal="right" vertical="bottom"/>
    </xf>
    <xf borderId="19" fillId="5" fontId="9" numFmtId="0" xfId="0" applyAlignment="1" applyBorder="1" applyFont="1">
      <alignment vertical="bottom"/>
    </xf>
    <xf borderId="8" fillId="3" fontId="9" numFmtId="49" xfId="0" applyAlignment="1" applyBorder="1" applyFont="1" applyNumberFormat="1">
      <alignment vertical="bottom"/>
    </xf>
    <xf borderId="19" fillId="6" fontId="2" numFmtId="0" xfId="0" applyAlignment="1" applyBorder="1" applyFont="1">
      <alignment vertical="bottom"/>
    </xf>
    <xf borderId="20" fillId="6" fontId="5" numFmtId="0" xfId="0" applyAlignment="1" applyBorder="1" applyFont="1">
      <alignment horizontal="left" vertical="center"/>
    </xf>
    <xf borderId="21" fillId="6" fontId="3" numFmtId="0" xfId="0" applyAlignment="1" applyBorder="1" applyFont="1">
      <alignment vertical="bottom"/>
    </xf>
    <xf borderId="2" fillId="4" fontId="9" numFmtId="49" xfId="0" applyAlignment="1" applyBorder="1" applyFont="1" applyNumberFormat="1">
      <alignment vertical="bottom"/>
    </xf>
    <xf borderId="2" fillId="6" fontId="3" numFmtId="164" xfId="0" applyAlignment="1" applyBorder="1" applyFont="1" applyNumberFormat="1">
      <alignment vertical="bottom"/>
    </xf>
    <xf borderId="22" fillId="6" fontId="3" numFmtId="0" xfId="0" applyAlignment="1" applyBorder="1" applyFont="1">
      <alignment vertical="bottom"/>
    </xf>
    <xf borderId="16" fillId="3" fontId="3" numFmtId="0" xfId="0" applyAlignment="1" applyBorder="1" applyFont="1">
      <alignment vertical="bottom"/>
    </xf>
    <xf borderId="2" fillId="5" fontId="9" numFmtId="49" xfId="0" applyAlignment="1" applyBorder="1" applyFont="1" applyNumberFormat="1">
      <alignment horizontal="left" vertical="top"/>
    </xf>
    <xf borderId="2" fillId="5" fontId="3" numFmtId="0" xfId="0" applyAlignment="1" applyBorder="1" applyFont="1">
      <alignment horizontal="left" vertical="top"/>
    </xf>
    <xf borderId="2" fillId="7" fontId="3" numFmtId="0" xfId="0" applyAlignment="1" applyBorder="1" applyFont="1">
      <alignment vertical="center"/>
    </xf>
    <xf borderId="2" fillId="7" fontId="9" numFmtId="0" xfId="0" applyAlignment="1" applyBorder="1" applyFont="1">
      <alignment vertical="bottom"/>
    </xf>
    <xf borderId="23" fillId="5" fontId="9" numFmtId="49" xfId="0" applyAlignment="1" applyBorder="1" applyFont="1" applyNumberFormat="1">
      <alignment horizontal="left" shrinkToFit="0" vertical="top" wrapText="1"/>
    </xf>
    <xf borderId="24" fillId="0" fontId="11" numFmtId="0" xfId="0" applyBorder="1" applyFont="1"/>
    <xf borderId="25" fillId="0" fontId="11" numFmtId="0" xfId="0" applyBorder="1" applyFont="1"/>
    <xf borderId="2" fillId="5" fontId="3" numFmtId="49" xfId="0" applyAlignment="1" applyBorder="1" applyFont="1" applyNumberFormat="1">
      <alignment shrinkToFit="0" vertical="top" wrapText="1"/>
    </xf>
    <xf borderId="23" fillId="7" fontId="9" numFmtId="0" xfId="0" applyAlignment="1" applyBorder="1" applyFont="1">
      <alignment horizontal="left" shrinkToFit="0" vertical="bottom" wrapText="1"/>
    </xf>
    <xf borderId="2" fillId="7" fontId="10" numFmtId="0" xfId="0" applyAlignment="1" applyBorder="1" applyFont="1">
      <alignment vertical="bottom"/>
    </xf>
    <xf borderId="26" fillId="5" fontId="3" numFmtId="49" xfId="0" applyAlignment="1" applyBorder="1" applyFont="1" applyNumberFormat="1">
      <alignment shrinkToFit="0" vertical="top" wrapText="1"/>
    </xf>
    <xf borderId="2" fillId="5" fontId="12" numFmtId="49" xfId="0" applyAlignment="1" applyBorder="1" applyFont="1" applyNumberFormat="1">
      <alignment vertical="top"/>
    </xf>
    <xf borderId="22" fillId="5" fontId="3" numFmtId="0" xfId="0" applyAlignment="1" applyBorder="1" applyFont="1">
      <alignment vertical="bottom"/>
    </xf>
    <xf borderId="5" fillId="3" fontId="3" numFmtId="49" xfId="0" applyAlignment="1" applyBorder="1" applyFont="1" applyNumberFormat="1">
      <alignment vertical="center"/>
    </xf>
    <xf borderId="18" fillId="5" fontId="12" numFmtId="49" xfId="0" applyAlignment="1" applyBorder="1" applyFont="1" applyNumberFormat="1">
      <alignment vertical="top"/>
    </xf>
    <xf borderId="18" fillId="5" fontId="9" numFmtId="0" xfId="0" applyAlignment="1" applyBorder="1" applyFont="1">
      <alignment horizontal="center" vertical="bottom"/>
    </xf>
    <xf borderId="6" fillId="3" fontId="3" numFmtId="49" xfId="0" applyAlignment="1" applyBorder="1" applyFont="1" applyNumberFormat="1">
      <alignment vertical="center"/>
    </xf>
    <xf borderId="2" fillId="5" fontId="9" numFmtId="0" xfId="0" applyAlignment="1" applyBorder="1" applyFont="1">
      <alignment vertical="bottom"/>
    </xf>
    <xf borderId="11" fillId="3" fontId="3" numFmtId="0" xfId="0" applyAlignment="1" applyBorder="1" applyFont="1">
      <alignment horizontal="center" vertical="bottom"/>
    </xf>
    <xf borderId="5" fillId="3" fontId="13" numFmtId="0" xfId="0" applyAlignment="1" applyBorder="1" applyFont="1">
      <alignment horizontal="center" vertical="bottom"/>
    </xf>
    <xf borderId="2" fillId="5" fontId="9" numFmtId="49" xfId="0" applyAlignment="1" applyBorder="1" applyFont="1" applyNumberFormat="1">
      <alignment shrinkToFit="0" vertical="bottom" wrapText="1"/>
    </xf>
    <xf borderId="2" fillId="5" fontId="9" numFmtId="0" xfId="0" applyAlignment="1" applyBorder="1" applyFont="1">
      <alignment shrinkToFit="0" vertical="bottom" wrapText="1"/>
    </xf>
    <xf borderId="13" fillId="3" fontId="3" numFmtId="49" xfId="0" applyAlignment="1" applyBorder="1" applyFont="1" applyNumberFormat="1">
      <alignment horizontal="center" vertical="bottom"/>
    </xf>
    <xf borderId="6" fillId="3" fontId="13" numFmtId="0" xfId="0" applyAlignment="1" applyBorder="1" applyFont="1">
      <alignment horizontal="center" vertical="bottom"/>
    </xf>
    <xf borderId="16" fillId="3" fontId="3" numFmtId="0" xfId="0" applyAlignment="1" applyBorder="1" applyFont="1">
      <alignment horizontal="center" vertical="bottom"/>
    </xf>
    <xf borderId="8" fillId="3" fontId="13" numFmtId="0" xfId="0" applyAlignment="1" applyBorder="1" applyFont="1">
      <alignment horizontal="center" vertical="bottom"/>
    </xf>
    <xf borderId="2" fillId="6" fontId="9" numFmtId="0" xfId="0" applyAlignment="1" applyBorder="1" applyFont="1">
      <alignment vertical="bottom"/>
    </xf>
    <xf borderId="2" fillId="4" fontId="3" numFmtId="0" xfId="0" applyAlignment="1" applyBorder="1" applyFont="1">
      <alignment horizontal="center" vertical="bottom"/>
    </xf>
    <xf borderId="2" fillId="4" fontId="13" numFmtId="0" xfId="0" applyAlignment="1" applyBorder="1" applyFont="1">
      <alignment horizontal="center" vertical="bottom"/>
    </xf>
    <xf borderId="2" fillId="4" fontId="3" numFmtId="49" xfId="0" applyAlignment="1" applyBorder="1" applyFont="1" applyNumberFormat="1">
      <alignment horizontal="center" vertical="bottom"/>
    </xf>
    <xf borderId="5" fillId="3" fontId="10" numFmtId="0" xfId="0" applyAlignment="1" applyBorder="1" applyFont="1">
      <alignment vertical="bottom"/>
    </xf>
    <xf borderId="6" fillId="3" fontId="10" numFmtId="0" xfId="0" applyAlignment="1" applyBorder="1" applyFont="1">
      <alignment vertical="bottom"/>
    </xf>
    <xf borderId="6" fillId="3" fontId="10" numFmtId="49" xfId="0" applyAlignment="1" applyBorder="1" applyFont="1" applyNumberFormat="1">
      <alignment vertical="bottom"/>
    </xf>
    <xf borderId="2" fillId="6" fontId="10" numFmtId="49" xfId="0" applyAlignment="1" applyBorder="1" applyFont="1" applyNumberFormat="1">
      <alignment vertical="bottom"/>
    </xf>
    <xf borderId="2" fillId="4" fontId="10" numFmtId="49" xfId="0" applyAlignment="1" applyBorder="1" applyFont="1" applyNumberFormat="1">
      <alignment vertical="bottom"/>
    </xf>
    <xf borderId="2" fillId="8" fontId="3" numFmtId="0" xfId="0" applyAlignment="1" applyBorder="1" applyFill="1" applyFont="1">
      <alignment horizontal="center" vertical="center"/>
    </xf>
    <xf borderId="2" fillId="8" fontId="3" numFmtId="49" xfId="0" applyAlignment="1" applyBorder="1" applyFont="1" applyNumberFormat="1">
      <alignment horizontal="center" vertical="center"/>
    </xf>
    <xf borderId="2" fillId="8" fontId="9" numFmtId="49" xfId="0" applyAlignment="1" applyBorder="1" applyFont="1" applyNumberFormat="1">
      <alignment vertical="bottom"/>
    </xf>
    <xf borderId="2" fillId="8" fontId="10" numFmtId="49" xfId="0" applyAlignment="1" applyBorder="1" applyFont="1" applyNumberFormat="1">
      <alignment vertical="bottom"/>
    </xf>
    <xf borderId="2" fillId="5" fontId="4" numFmtId="0" xfId="0" applyAlignment="1" applyBorder="1" applyFont="1">
      <alignment vertical="bottom"/>
    </xf>
    <xf borderId="2" fillId="4" fontId="7" numFmtId="3" xfId="0" applyAlignment="1" applyBorder="1" applyFont="1" applyNumberFormat="1">
      <alignment horizontal="right" vertical="center"/>
    </xf>
    <xf borderId="13" fillId="3" fontId="8" numFmtId="49" xfId="0" applyAlignment="1" applyBorder="1" applyFont="1" applyNumberFormat="1">
      <alignment horizontal="center" vertical="center"/>
    </xf>
    <xf borderId="16" fillId="3" fontId="8" numFmtId="49" xfId="0" applyAlignment="1" applyBorder="1" applyFont="1" applyNumberFormat="1">
      <alignment horizontal="center" vertical="center"/>
    </xf>
    <xf borderId="8" fillId="3" fontId="9" numFmtId="0" xfId="0" applyAlignment="1" applyBorder="1" applyFont="1">
      <alignment vertical="bottom"/>
    </xf>
    <xf borderId="1" fillId="6" fontId="4" numFmtId="0" xfId="0" applyAlignment="1" applyBorder="1" applyFont="1">
      <alignment vertical="bottom"/>
    </xf>
    <xf borderId="2" fillId="6" fontId="4" numFmtId="49" xfId="0" applyAlignment="1" applyBorder="1" applyFont="1" applyNumberFormat="1">
      <alignment vertical="bottom"/>
    </xf>
    <xf borderId="2" fillId="6" fontId="8" numFmtId="0" xfId="0" applyAlignment="1" applyBorder="1" applyFont="1">
      <alignment vertical="bottom"/>
    </xf>
    <xf borderId="2" fillId="6" fontId="10" numFmtId="49" xfId="0" applyAlignment="1" applyBorder="1" applyFont="1" applyNumberFormat="1">
      <alignment horizontal="center" vertical="bottom"/>
    </xf>
    <xf borderId="2" fillId="6" fontId="4" numFmtId="0" xfId="0" applyAlignment="1" applyBorder="1" applyFont="1">
      <alignment vertical="bottom"/>
    </xf>
    <xf borderId="2" fillId="6" fontId="10" numFmtId="3" xfId="0" applyAlignment="1" applyBorder="1" applyFont="1" applyNumberFormat="1">
      <alignment horizontal="right" vertical="bottom"/>
    </xf>
    <xf borderId="2" fillId="4" fontId="9" numFmtId="0" xfId="0" applyAlignment="1" applyBorder="1" applyFont="1">
      <alignment vertical="bottom"/>
    </xf>
    <xf borderId="2" fillId="8" fontId="9" numFmtId="0" xfId="0" applyAlignment="1" applyBorder="1" applyFont="1">
      <alignment vertical="bottom"/>
    </xf>
    <xf borderId="2" fillId="4" fontId="8" numFmtId="49" xfId="0" applyAlignment="1" applyBorder="1" applyFont="1" applyNumberFormat="1">
      <alignment horizontal="center" vertical="center"/>
    </xf>
    <xf borderId="11" fillId="3" fontId="3" numFmtId="49" xfId="0" applyAlignment="1" applyBorder="1" applyFont="1" applyNumberFormat="1">
      <alignment horizontal="center" vertical="bottom"/>
    </xf>
    <xf borderId="5" fillId="3" fontId="3" numFmtId="0" xfId="0" applyAlignment="1" applyBorder="1" applyFont="1">
      <alignment horizontal="center" vertical="bottom"/>
    </xf>
    <xf borderId="8" fillId="3" fontId="3" numFmtId="49" xfId="0" applyAlignment="1" applyBorder="1" applyFont="1" applyNumberFormat="1">
      <alignment horizontal="center" vertical="bottom"/>
    </xf>
    <xf borderId="6" fillId="3" fontId="3" numFmtId="0" xfId="0" applyAlignment="1" applyBorder="1" applyFont="1">
      <alignment horizontal="center" vertical="bottom"/>
    </xf>
    <xf borderId="12" fillId="3" fontId="3" numFmtId="0" xfId="0" applyAlignment="1" applyBorder="1" applyFont="1">
      <alignment horizontal="center" vertical="bottom"/>
    </xf>
    <xf borderId="13" fillId="3" fontId="3" numFmtId="0" xfId="0" applyAlignment="1" applyBorder="1" applyFont="1">
      <alignment horizontal="center" vertical="bottom"/>
    </xf>
    <xf borderId="6" fillId="3" fontId="3" numFmtId="49" xfId="0" applyAlignment="1" applyBorder="1" applyFont="1" applyNumberFormat="1">
      <alignment horizontal="center" vertical="bottom"/>
    </xf>
    <xf borderId="2" fillId="8" fontId="3" numFmtId="0" xfId="0" applyAlignment="1" applyBorder="1" applyFont="1">
      <alignment horizontal="center" vertical="bottom"/>
    </xf>
    <xf borderId="18" fillId="3" fontId="9" numFmtId="49" xfId="0" applyAlignment="1" applyBorder="1" applyFont="1" applyNumberFormat="1">
      <alignment horizontal="center" vertical="bottom"/>
    </xf>
    <xf borderId="18" fillId="3" fontId="9" numFmtId="0" xfId="0" applyAlignment="1" applyBorder="1" applyFont="1">
      <alignment horizontal="center" vertical="bottom"/>
    </xf>
    <xf borderId="18" fillId="3" fontId="3" numFmtId="0" xfId="0" applyAlignment="1" applyBorder="1" applyFont="1">
      <alignment horizontal="center" vertical="bottom"/>
    </xf>
    <xf borderId="18" fillId="3" fontId="13" numFmtId="0" xfId="0" applyAlignment="1" applyBorder="1" applyFont="1">
      <alignment horizontal="center" vertical="bottom"/>
    </xf>
    <xf borderId="11" fillId="3" fontId="9" numFmtId="49" xfId="0" applyAlignment="1" applyBorder="1" applyFont="1" applyNumberFormat="1">
      <alignment vertical="bottom"/>
    </xf>
    <xf borderId="17" fillId="3" fontId="9" numFmtId="49" xfId="0" applyAlignment="1" applyBorder="1" applyFont="1" applyNumberFormat="1">
      <alignment horizontal="center" vertical="bottom"/>
    </xf>
    <xf borderId="17" fillId="3" fontId="9" numFmtId="0" xfId="0" applyAlignment="1" applyBorder="1" applyFont="1">
      <alignment horizontal="center" vertical="bottom"/>
    </xf>
    <xf borderId="17" fillId="3" fontId="3" numFmtId="0" xfId="0" applyAlignment="1" applyBorder="1" applyFont="1">
      <alignment horizontal="center" vertical="bottom"/>
    </xf>
    <xf borderId="17" fillId="3" fontId="13" numFmtId="0" xfId="0" applyAlignment="1" applyBorder="1" applyFont="1">
      <alignment horizontal="center" vertical="bottom"/>
    </xf>
    <xf borderId="13" fillId="3" fontId="9" numFmtId="49" xfId="0" applyAlignment="1" applyBorder="1" applyFont="1" applyNumberFormat="1">
      <alignment vertical="bottom"/>
    </xf>
    <xf borderId="17" fillId="3" fontId="3" numFmtId="49" xfId="0" applyAlignment="1" applyBorder="1" applyFont="1" applyNumberFormat="1">
      <alignment horizontal="center" vertical="bottom"/>
    </xf>
    <xf borderId="17" fillId="3" fontId="3" numFmtId="0" xfId="0" applyAlignment="1" applyBorder="1" applyFont="1">
      <alignment vertical="bottom"/>
    </xf>
    <xf borderId="27" fillId="3" fontId="9" numFmtId="49" xfId="0" applyAlignment="1" applyBorder="1" applyFont="1" applyNumberFormat="1">
      <alignment horizontal="center" vertical="bottom"/>
    </xf>
    <xf borderId="27" fillId="3" fontId="3" numFmtId="49" xfId="0" applyAlignment="1" applyBorder="1" applyFont="1" applyNumberFormat="1">
      <alignment horizontal="center" vertical="bottom"/>
    </xf>
    <xf borderId="27" fillId="3" fontId="3" numFmtId="0" xfId="0" applyAlignment="1" applyBorder="1" applyFont="1">
      <alignment horizontal="center" vertical="bottom"/>
    </xf>
    <xf borderId="27" fillId="3" fontId="13" numFmtId="0" xfId="0" applyAlignment="1" applyBorder="1" applyFont="1">
      <alignment horizontal="center" vertical="bottom"/>
    </xf>
    <xf borderId="16" fillId="3" fontId="9" numFmtId="49" xfId="0" applyAlignment="1" applyBorder="1" applyFont="1" applyNumberFormat="1">
      <alignment vertical="bottom"/>
    </xf>
    <xf borderId="2" fillId="3" fontId="9" numFmtId="49" xfId="0" applyAlignment="1" applyBorder="1" applyFont="1" applyNumberFormat="1">
      <alignment horizontal="center" vertical="bottom"/>
    </xf>
    <xf borderId="2" fillId="3" fontId="9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vertical="bottom"/>
    </xf>
    <xf borderId="2" fillId="3" fontId="13" numFmtId="0" xfId="0" applyAlignment="1" applyBorder="1" applyFont="1">
      <alignment horizontal="center" vertical="bottom"/>
    </xf>
    <xf borderId="2" fillId="3" fontId="9" numFmtId="49" xfId="0" applyAlignment="1" applyBorder="1" applyFont="1" applyNumberFormat="1">
      <alignment vertical="bottom"/>
    </xf>
    <xf borderId="2" fillId="3" fontId="3" numFmtId="0" xfId="0" applyAlignment="1" applyBorder="1" applyFont="1">
      <alignment vertical="bottom"/>
    </xf>
    <xf borderId="2" fillId="3" fontId="3" numFmtId="49" xfId="0" applyAlignment="1" applyBorder="1" applyFont="1" applyNumberFormat="1">
      <alignment horizontal="center" vertical="bottom"/>
    </xf>
    <xf borderId="2" fillId="8" fontId="9" numFmtId="49" xfId="0" applyAlignment="1" applyBorder="1" applyFont="1" applyNumberFormat="1">
      <alignment horizontal="center" vertical="bottom"/>
    </xf>
    <xf borderId="2" fillId="8" fontId="9" numFmtId="0" xfId="0" applyAlignment="1" applyBorder="1" applyFont="1">
      <alignment horizontal="center" vertical="bottom"/>
    </xf>
    <xf borderId="2" fillId="8" fontId="13" numFmtId="0" xfId="0" applyAlignment="1" applyBorder="1" applyFont="1">
      <alignment horizontal="center" vertical="bottom"/>
    </xf>
    <xf borderId="2" fillId="8" fontId="3" numFmtId="0" xfId="0" applyAlignment="1" applyBorder="1" applyFont="1">
      <alignment vertical="bottom"/>
    </xf>
    <xf borderId="2" fillId="8" fontId="3" numFmtId="49" xfId="0" applyAlignment="1" applyBorder="1" applyFont="1" applyNumberFormat="1">
      <alignment horizontal="center" vertical="bottom"/>
    </xf>
    <xf borderId="18" fillId="5" fontId="9" numFmtId="0" xfId="0" applyAlignment="1" applyBorder="1" applyFont="1">
      <alignment vertical="bottom"/>
    </xf>
    <xf borderId="2" fillId="5" fontId="9" numFmtId="164" xfId="0" applyAlignment="1" applyBorder="1" applyFont="1" applyNumberFormat="1">
      <alignment vertical="bottom"/>
    </xf>
    <xf borderId="5" fillId="3" fontId="3" numFmtId="49" xfId="0" applyAlignment="1" applyBorder="1" applyFont="1" applyNumberFormat="1">
      <alignment horizontal="center" vertical="bottom"/>
    </xf>
    <xf borderId="2" fillId="6" fontId="9" numFmtId="164" xfId="0" applyAlignment="1" applyBorder="1" applyFont="1" applyNumberFormat="1">
      <alignment vertical="bottom"/>
    </xf>
    <xf borderId="13" fillId="3" fontId="14" numFmtId="0" xfId="0" applyAlignment="1" applyBorder="1" applyFont="1">
      <alignment horizontal="center" shrinkToFit="0" vertical="center" wrapText="1"/>
    </xf>
    <xf borderId="2" fillId="7" fontId="9" numFmtId="49" xfId="0" applyAlignment="1" applyBorder="1" applyFont="1" applyNumberFormat="1">
      <alignment vertical="bottom"/>
    </xf>
    <xf borderId="2" fillId="6" fontId="3" numFmtId="49" xfId="0" applyAlignment="1" applyBorder="1" applyFont="1" applyNumberFormat="1">
      <alignment vertical="bottom"/>
    </xf>
    <xf borderId="2" fillId="4" fontId="15" numFmtId="0" xfId="0" applyAlignment="1" applyBorder="1" applyFont="1">
      <alignment horizontal="right" vertical="center"/>
    </xf>
    <xf borderId="2" fillId="4" fontId="15" numFmtId="3" xfId="0" applyAlignment="1" applyBorder="1" applyFont="1" applyNumberFormat="1">
      <alignment horizontal="right" vertical="center"/>
    </xf>
    <xf borderId="2" fillId="5" fontId="15" numFmtId="166" xfId="0" applyAlignment="1" applyBorder="1" applyFont="1" applyNumberFormat="1">
      <alignment horizontal="right" vertical="center"/>
    </xf>
    <xf borderId="13" fillId="3" fontId="3" numFmtId="168" xfId="0" applyAlignment="1" applyBorder="1" applyFont="1" applyNumberFormat="1">
      <alignment vertical="bottom"/>
    </xf>
    <xf borderId="2" fillId="5" fontId="9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3" width="8.88"/>
    <col customWidth="1" min="4" max="4" width="20.88"/>
    <col customWidth="1" min="5" max="5" width="8.88"/>
    <col customWidth="1" min="6" max="6" width="43.13"/>
    <col customWidth="1" min="7" max="7" width="20.5"/>
    <col customWidth="1" min="8" max="42" width="8.88"/>
    <col customWidth="1" min="43" max="43" width="69.5"/>
    <col customWidth="1" min="44" max="46" width="8.88"/>
  </cols>
  <sheetData>
    <row r="1" ht="11.25" customHeight="1">
      <c r="A1" s="1" t="s">
        <v>0</v>
      </c>
      <c r="B1" s="2" t="s">
        <v>1</v>
      </c>
      <c r="C1" s="3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4"/>
    </row>
    <row r="2" ht="13.5" customHeight="1">
      <c r="A2" s="5">
        <v>1000.0</v>
      </c>
      <c r="B2" s="6" t="s">
        <v>44</v>
      </c>
      <c r="C2" s="7"/>
      <c r="D2" s="8" t="s">
        <v>45</v>
      </c>
      <c r="E2" s="6" t="s">
        <v>46</v>
      </c>
      <c r="F2" s="8" t="s">
        <v>47</v>
      </c>
      <c r="G2" s="8" t="s">
        <v>48</v>
      </c>
      <c r="H2" s="9">
        <v>300.0</v>
      </c>
      <c r="I2" s="6" t="s">
        <v>49</v>
      </c>
      <c r="J2" s="9">
        <v>16.0</v>
      </c>
      <c r="K2" s="9">
        <v>1000.0</v>
      </c>
      <c r="L2" s="6" t="s">
        <v>50</v>
      </c>
      <c r="M2" s="6" t="s">
        <v>51</v>
      </c>
      <c r="N2" s="6" t="s">
        <v>50</v>
      </c>
      <c r="O2" s="6" t="s">
        <v>50</v>
      </c>
      <c r="P2" s="6" t="s">
        <v>50</v>
      </c>
      <c r="Q2" s="6" t="s">
        <v>50</v>
      </c>
      <c r="R2" s="6" t="s">
        <v>51</v>
      </c>
      <c r="S2" s="6" t="s">
        <v>50</v>
      </c>
      <c r="T2" s="6" t="s">
        <v>50</v>
      </c>
      <c r="U2" s="6" t="s">
        <v>50</v>
      </c>
      <c r="V2" s="6" t="s">
        <v>50</v>
      </c>
      <c r="W2" s="6" t="s">
        <v>50</v>
      </c>
      <c r="X2" s="6" t="s">
        <v>50</v>
      </c>
      <c r="Y2" s="6" t="s">
        <v>51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  <c r="AJ2" s="6" t="s">
        <v>52</v>
      </c>
      <c r="AK2" s="6" t="s">
        <v>53</v>
      </c>
      <c r="AL2" s="6" t="s">
        <v>54</v>
      </c>
      <c r="AM2" s="6" t="s">
        <v>17</v>
      </c>
      <c r="AN2" s="6" t="s">
        <v>55</v>
      </c>
      <c r="AO2" s="6" t="s">
        <v>56</v>
      </c>
      <c r="AP2" s="10">
        <v>33.3</v>
      </c>
      <c r="AQ2" s="8" t="s">
        <v>57</v>
      </c>
      <c r="AR2" s="9"/>
      <c r="AS2" s="9"/>
      <c r="AT2" s="7"/>
    </row>
    <row r="3" ht="13.5" customHeight="1">
      <c r="A3" s="11">
        <v>1000.0</v>
      </c>
      <c r="B3" s="12" t="s">
        <v>44</v>
      </c>
      <c r="C3" s="13"/>
      <c r="D3" s="14" t="s">
        <v>58</v>
      </c>
      <c r="E3" s="12" t="s">
        <v>46</v>
      </c>
      <c r="F3" s="14" t="s">
        <v>59</v>
      </c>
      <c r="G3" s="14" t="s">
        <v>60</v>
      </c>
      <c r="H3" s="15">
        <v>400.0</v>
      </c>
      <c r="I3" s="12" t="s">
        <v>61</v>
      </c>
      <c r="J3" s="15">
        <v>16.0</v>
      </c>
      <c r="K3" s="15">
        <v>5000.0</v>
      </c>
      <c r="L3" s="12" t="s">
        <v>50</v>
      </c>
      <c r="M3" s="12" t="s">
        <v>50</v>
      </c>
      <c r="N3" s="12" t="s">
        <v>50</v>
      </c>
      <c r="O3" s="12" t="s">
        <v>50</v>
      </c>
      <c r="P3" s="12" t="s">
        <v>50</v>
      </c>
      <c r="Q3" s="12" t="s">
        <v>50</v>
      </c>
      <c r="R3" s="12" t="s">
        <v>51</v>
      </c>
      <c r="S3" s="12" t="s">
        <v>50</v>
      </c>
      <c r="T3" s="12" t="s">
        <v>51</v>
      </c>
      <c r="U3" s="12" t="s">
        <v>50</v>
      </c>
      <c r="V3" s="12" t="s">
        <v>50</v>
      </c>
      <c r="W3" s="12" t="s">
        <v>50</v>
      </c>
      <c r="X3" s="12" t="s">
        <v>50</v>
      </c>
      <c r="Y3" s="12" t="s">
        <v>51</v>
      </c>
      <c r="Z3" s="12" t="s">
        <v>50</v>
      </c>
      <c r="AA3" s="12" t="s">
        <v>50</v>
      </c>
      <c r="AB3" s="12" t="s">
        <v>50</v>
      </c>
      <c r="AC3" s="12" t="s">
        <v>50</v>
      </c>
      <c r="AD3" s="12" t="s">
        <v>50</v>
      </c>
      <c r="AE3" s="12" t="s">
        <v>51</v>
      </c>
      <c r="AF3" s="12" t="s">
        <v>51</v>
      </c>
      <c r="AG3" s="12" t="s">
        <v>51</v>
      </c>
      <c r="AH3" s="12" t="s">
        <v>51</v>
      </c>
      <c r="AI3" s="12" t="s">
        <v>51</v>
      </c>
      <c r="AJ3" s="12" t="s">
        <v>62</v>
      </c>
      <c r="AK3" s="12" t="s">
        <v>63</v>
      </c>
      <c r="AL3" s="12" t="s">
        <v>54</v>
      </c>
      <c r="AM3" s="12" t="s">
        <v>17</v>
      </c>
      <c r="AN3" s="12" t="s">
        <v>64</v>
      </c>
      <c r="AO3" s="12" t="s">
        <v>65</v>
      </c>
      <c r="AP3" s="16">
        <v>30.0</v>
      </c>
      <c r="AQ3" s="14" t="s">
        <v>66</v>
      </c>
      <c r="AR3" s="15"/>
      <c r="AS3" s="15"/>
      <c r="AT3" s="13"/>
    </row>
    <row r="4" ht="13.5" customHeight="1">
      <c r="A4" s="11">
        <v>1000.0</v>
      </c>
      <c r="B4" s="12" t="s">
        <v>44</v>
      </c>
      <c r="C4" s="13"/>
      <c r="D4" s="14" t="s">
        <v>67</v>
      </c>
      <c r="E4" s="12" t="s">
        <v>46</v>
      </c>
      <c r="F4" s="14" t="s">
        <v>59</v>
      </c>
      <c r="G4" s="14" t="s">
        <v>60</v>
      </c>
      <c r="H4" s="15">
        <v>400.0</v>
      </c>
      <c r="I4" s="12" t="s">
        <v>61</v>
      </c>
      <c r="J4" s="15">
        <v>16.0</v>
      </c>
      <c r="K4" s="15">
        <v>5000.0</v>
      </c>
      <c r="L4" s="12" t="s">
        <v>50</v>
      </c>
      <c r="M4" s="12" t="s">
        <v>50</v>
      </c>
      <c r="N4" s="12" t="s">
        <v>50</v>
      </c>
      <c r="O4" s="12" t="s">
        <v>50</v>
      </c>
      <c r="P4" s="12" t="s">
        <v>50</v>
      </c>
      <c r="Q4" s="12" t="s">
        <v>50</v>
      </c>
      <c r="R4" s="12" t="s">
        <v>51</v>
      </c>
      <c r="S4" s="12" t="s">
        <v>50</v>
      </c>
      <c r="T4" s="12" t="s">
        <v>51</v>
      </c>
      <c r="U4" s="12" t="s">
        <v>50</v>
      </c>
      <c r="V4" s="12" t="s">
        <v>50</v>
      </c>
      <c r="W4" s="12" t="s">
        <v>50</v>
      </c>
      <c r="X4" s="12" t="s">
        <v>50</v>
      </c>
      <c r="Y4" s="12" t="s">
        <v>51</v>
      </c>
      <c r="Z4" s="12" t="s">
        <v>50</v>
      </c>
      <c r="AA4" s="12" t="s">
        <v>50</v>
      </c>
      <c r="AB4" s="12" t="s">
        <v>50</v>
      </c>
      <c r="AC4" s="12" t="s">
        <v>50</v>
      </c>
      <c r="AD4" s="12" t="s">
        <v>50</v>
      </c>
      <c r="AE4" s="12" t="s">
        <v>51</v>
      </c>
      <c r="AF4" s="12" t="s">
        <v>51</v>
      </c>
      <c r="AG4" s="12" t="s">
        <v>51</v>
      </c>
      <c r="AH4" s="12" t="s">
        <v>51</v>
      </c>
      <c r="AI4" s="12" t="s">
        <v>51</v>
      </c>
      <c r="AJ4" s="12" t="s">
        <v>62</v>
      </c>
      <c r="AK4" s="12" t="s">
        <v>63</v>
      </c>
      <c r="AL4" s="12" t="s">
        <v>54</v>
      </c>
      <c r="AM4" s="12" t="s">
        <v>17</v>
      </c>
      <c r="AN4" s="12" t="s">
        <v>64</v>
      </c>
      <c r="AO4" s="12" t="s">
        <v>65</v>
      </c>
      <c r="AP4" s="16">
        <v>30.0</v>
      </c>
      <c r="AQ4" s="14" t="s">
        <v>66</v>
      </c>
      <c r="AR4" s="15"/>
      <c r="AS4" s="15"/>
      <c r="AT4" s="13"/>
    </row>
    <row r="5" ht="13.5" customHeight="1">
      <c r="A5" s="5">
        <v>1000.0</v>
      </c>
      <c r="B5" s="12" t="s">
        <v>44</v>
      </c>
      <c r="C5" s="13"/>
      <c r="D5" s="14" t="s">
        <v>68</v>
      </c>
      <c r="E5" s="12" t="s">
        <v>46</v>
      </c>
      <c r="F5" s="14" t="s">
        <v>59</v>
      </c>
      <c r="G5" s="14" t="s">
        <v>60</v>
      </c>
      <c r="H5" s="15">
        <v>400.0</v>
      </c>
      <c r="I5" s="12" t="s">
        <v>69</v>
      </c>
      <c r="J5" s="15">
        <v>16.0</v>
      </c>
      <c r="K5" s="15">
        <v>5000.0</v>
      </c>
      <c r="L5" s="12" t="s">
        <v>50</v>
      </c>
      <c r="M5" s="12" t="s">
        <v>50</v>
      </c>
      <c r="N5" s="12" t="s">
        <v>50</v>
      </c>
      <c r="O5" s="12" t="s">
        <v>50</v>
      </c>
      <c r="P5" s="12" t="s">
        <v>50</v>
      </c>
      <c r="Q5" s="12" t="s">
        <v>50</v>
      </c>
      <c r="R5" s="12" t="s">
        <v>51</v>
      </c>
      <c r="S5" s="12" t="s">
        <v>50</v>
      </c>
      <c r="T5" s="12" t="s">
        <v>51</v>
      </c>
      <c r="U5" s="12" t="s">
        <v>50</v>
      </c>
      <c r="V5" s="12" t="s">
        <v>50</v>
      </c>
      <c r="W5" s="12" t="s">
        <v>50</v>
      </c>
      <c r="X5" s="12" t="s">
        <v>50</v>
      </c>
      <c r="Y5" s="12" t="s">
        <v>51</v>
      </c>
      <c r="Z5" s="12" t="s">
        <v>50</v>
      </c>
      <c r="AA5" s="12" t="s">
        <v>50</v>
      </c>
      <c r="AB5" s="12" t="s">
        <v>50</v>
      </c>
      <c r="AC5" s="12" t="s">
        <v>50</v>
      </c>
      <c r="AD5" s="12" t="s">
        <v>50</v>
      </c>
      <c r="AE5" s="12" t="s">
        <v>51</v>
      </c>
      <c r="AF5" s="12" t="s">
        <v>51</v>
      </c>
      <c r="AG5" s="12" t="s">
        <v>51</v>
      </c>
      <c r="AH5" s="12" t="s">
        <v>51</v>
      </c>
      <c r="AI5" s="12" t="s">
        <v>51</v>
      </c>
      <c r="AJ5" s="12" t="s">
        <v>62</v>
      </c>
      <c r="AK5" s="12" t="s">
        <v>63</v>
      </c>
      <c r="AL5" s="12" t="s">
        <v>54</v>
      </c>
      <c r="AM5" s="12" t="s">
        <v>17</v>
      </c>
      <c r="AN5" s="12" t="s">
        <v>64</v>
      </c>
      <c r="AO5" s="12" t="s">
        <v>65</v>
      </c>
      <c r="AP5" s="16">
        <v>33.8</v>
      </c>
      <c r="AQ5" s="14" t="s">
        <v>66</v>
      </c>
      <c r="AR5" s="15"/>
      <c r="AS5" s="15"/>
      <c r="AT5" s="13"/>
    </row>
    <row r="6" ht="13.5" customHeight="1">
      <c r="A6" s="11">
        <v>1000.0</v>
      </c>
      <c r="B6" s="12" t="s">
        <v>44</v>
      </c>
      <c r="C6" s="13"/>
      <c r="D6" s="14" t="s">
        <v>70</v>
      </c>
      <c r="E6" s="12" t="s">
        <v>46</v>
      </c>
      <c r="F6" s="14" t="s">
        <v>59</v>
      </c>
      <c r="G6" s="14" t="s">
        <v>60</v>
      </c>
      <c r="H6" s="15">
        <v>400.0</v>
      </c>
      <c r="I6" s="12" t="s">
        <v>69</v>
      </c>
      <c r="J6" s="15">
        <v>16.0</v>
      </c>
      <c r="K6" s="15">
        <v>5000.0</v>
      </c>
      <c r="L6" s="12" t="s">
        <v>50</v>
      </c>
      <c r="M6" s="12" t="s">
        <v>50</v>
      </c>
      <c r="N6" s="12" t="s">
        <v>50</v>
      </c>
      <c r="O6" s="12" t="s">
        <v>50</v>
      </c>
      <c r="P6" s="12" t="s">
        <v>50</v>
      </c>
      <c r="Q6" s="12" t="s">
        <v>50</v>
      </c>
      <c r="R6" s="12" t="s">
        <v>51</v>
      </c>
      <c r="S6" s="12" t="s">
        <v>50</v>
      </c>
      <c r="T6" s="12" t="s">
        <v>51</v>
      </c>
      <c r="U6" s="12" t="s">
        <v>50</v>
      </c>
      <c r="V6" s="12" t="s">
        <v>50</v>
      </c>
      <c r="W6" s="12" t="s">
        <v>50</v>
      </c>
      <c r="X6" s="12" t="s">
        <v>50</v>
      </c>
      <c r="Y6" s="12" t="s">
        <v>51</v>
      </c>
      <c r="Z6" s="12" t="s">
        <v>50</v>
      </c>
      <c r="AA6" s="12" t="s">
        <v>50</v>
      </c>
      <c r="AB6" s="12" t="s">
        <v>50</v>
      </c>
      <c r="AC6" s="12" t="s">
        <v>50</v>
      </c>
      <c r="AD6" s="12" t="s">
        <v>50</v>
      </c>
      <c r="AE6" s="12" t="s">
        <v>51</v>
      </c>
      <c r="AF6" s="12" t="s">
        <v>51</v>
      </c>
      <c r="AG6" s="12" t="s">
        <v>51</v>
      </c>
      <c r="AH6" s="12" t="s">
        <v>51</v>
      </c>
      <c r="AI6" s="12" t="s">
        <v>51</v>
      </c>
      <c r="AJ6" s="12" t="s">
        <v>62</v>
      </c>
      <c r="AK6" s="12" t="s">
        <v>63</v>
      </c>
      <c r="AL6" s="12" t="s">
        <v>54</v>
      </c>
      <c r="AM6" s="12" t="s">
        <v>17</v>
      </c>
      <c r="AN6" s="12" t="s">
        <v>64</v>
      </c>
      <c r="AO6" s="12" t="s">
        <v>65</v>
      </c>
      <c r="AP6" s="16">
        <v>33.8</v>
      </c>
      <c r="AQ6" s="14" t="s">
        <v>66</v>
      </c>
      <c r="AR6" s="15"/>
      <c r="AS6" s="15"/>
      <c r="AT6" s="13"/>
    </row>
    <row r="7" ht="13.5" customHeight="1">
      <c r="A7" s="11">
        <v>1000.0</v>
      </c>
      <c r="B7" s="12" t="s">
        <v>44</v>
      </c>
      <c r="C7" s="13"/>
      <c r="D7" s="14" t="s">
        <v>71</v>
      </c>
      <c r="E7" s="12" t="s">
        <v>46</v>
      </c>
      <c r="F7" s="14" t="s">
        <v>47</v>
      </c>
      <c r="G7" s="14" t="s">
        <v>48</v>
      </c>
      <c r="H7" s="15">
        <v>300.0</v>
      </c>
      <c r="I7" s="12" t="s">
        <v>72</v>
      </c>
      <c r="J7" s="15">
        <v>16.0</v>
      </c>
      <c r="K7" s="15">
        <v>1000.0</v>
      </c>
      <c r="L7" s="12" t="s">
        <v>50</v>
      </c>
      <c r="M7" s="12" t="s">
        <v>50</v>
      </c>
      <c r="N7" s="12" t="s">
        <v>50</v>
      </c>
      <c r="O7" s="12" t="s">
        <v>50</v>
      </c>
      <c r="P7" s="12" t="s">
        <v>50</v>
      </c>
      <c r="Q7" s="12" t="s">
        <v>50</v>
      </c>
      <c r="R7" s="12" t="s">
        <v>51</v>
      </c>
      <c r="S7" s="12" t="s">
        <v>50</v>
      </c>
      <c r="T7" s="12" t="s">
        <v>50</v>
      </c>
      <c r="U7" s="12" t="s">
        <v>50</v>
      </c>
      <c r="V7" s="12" t="s">
        <v>50</v>
      </c>
      <c r="W7" s="12" t="s">
        <v>50</v>
      </c>
      <c r="X7" s="12" t="s">
        <v>50</v>
      </c>
      <c r="Y7" s="12" t="s">
        <v>51</v>
      </c>
      <c r="Z7" s="12" t="s">
        <v>50</v>
      </c>
      <c r="AA7" s="12" t="s">
        <v>50</v>
      </c>
      <c r="AB7" s="12" t="s">
        <v>50</v>
      </c>
      <c r="AC7" s="12" t="s">
        <v>50</v>
      </c>
      <c r="AD7" s="12" t="s">
        <v>50</v>
      </c>
      <c r="AE7" s="12" t="s">
        <v>50</v>
      </c>
      <c r="AF7" s="12" t="s">
        <v>50</v>
      </c>
      <c r="AG7" s="12" t="s">
        <v>50</v>
      </c>
      <c r="AH7" s="12" t="s">
        <v>50</v>
      </c>
      <c r="AI7" s="12" t="s">
        <v>50</v>
      </c>
      <c r="AJ7" s="12" t="s">
        <v>73</v>
      </c>
      <c r="AK7" s="12" t="s">
        <v>53</v>
      </c>
      <c r="AL7" s="12" t="s">
        <v>54</v>
      </c>
      <c r="AM7" s="12" t="s">
        <v>74</v>
      </c>
      <c r="AN7" s="12" t="s">
        <v>55</v>
      </c>
      <c r="AO7" s="12" t="s">
        <v>65</v>
      </c>
      <c r="AP7" s="16">
        <v>50.0</v>
      </c>
      <c r="AQ7" s="14" t="s">
        <v>57</v>
      </c>
      <c r="AR7" s="15"/>
      <c r="AS7" s="15"/>
      <c r="AT7" s="13"/>
    </row>
    <row r="8" ht="13.5" customHeight="1">
      <c r="A8" s="5">
        <v>1000.0</v>
      </c>
      <c r="B8" s="17" t="s">
        <v>44</v>
      </c>
      <c r="C8" s="13"/>
      <c r="D8" s="18" t="s">
        <v>75</v>
      </c>
      <c r="E8" s="17" t="s">
        <v>46</v>
      </c>
      <c r="F8" s="18" t="s">
        <v>76</v>
      </c>
      <c r="G8" s="18" t="s">
        <v>77</v>
      </c>
      <c r="H8" s="19">
        <v>300.0</v>
      </c>
      <c r="I8" s="17" t="s">
        <v>78</v>
      </c>
      <c r="J8" s="19">
        <v>16.0</v>
      </c>
      <c r="K8" s="19">
        <v>1000.0</v>
      </c>
      <c r="L8" s="17" t="s">
        <v>50</v>
      </c>
      <c r="M8" s="17" t="s">
        <v>51</v>
      </c>
      <c r="N8" s="17" t="s">
        <v>50</v>
      </c>
      <c r="O8" s="17" t="s">
        <v>50</v>
      </c>
      <c r="P8" s="17" t="s">
        <v>50</v>
      </c>
      <c r="Q8" s="17" t="s">
        <v>50</v>
      </c>
      <c r="R8" s="17" t="s">
        <v>50</v>
      </c>
      <c r="S8" s="17" t="s">
        <v>50</v>
      </c>
      <c r="T8" s="17" t="s">
        <v>50</v>
      </c>
      <c r="U8" s="17" t="s">
        <v>50</v>
      </c>
      <c r="V8" s="17" t="s">
        <v>50</v>
      </c>
      <c r="W8" s="17" t="s">
        <v>50</v>
      </c>
      <c r="X8" s="17" t="s">
        <v>50</v>
      </c>
      <c r="Y8" s="17" t="s">
        <v>51</v>
      </c>
      <c r="Z8" s="17" t="s">
        <v>50</v>
      </c>
      <c r="AA8" s="17" t="s">
        <v>50</v>
      </c>
      <c r="AB8" s="17" t="s">
        <v>50</v>
      </c>
      <c r="AC8" s="17" t="s">
        <v>50</v>
      </c>
      <c r="AD8" s="17" t="s">
        <v>50</v>
      </c>
      <c r="AE8" s="17" t="s">
        <v>51</v>
      </c>
      <c r="AF8" s="17" t="s">
        <v>51</v>
      </c>
      <c r="AG8" s="17" t="s">
        <v>51</v>
      </c>
      <c r="AH8" s="17" t="s">
        <v>51</v>
      </c>
      <c r="AI8" s="17" t="s">
        <v>51</v>
      </c>
      <c r="AJ8" s="17" t="s">
        <v>79</v>
      </c>
      <c r="AK8" s="17" t="s">
        <v>63</v>
      </c>
      <c r="AL8" s="17" t="s">
        <v>54</v>
      </c>
      <c r="AM8" s="17" t="s">
        <v>17</v>
      </c>
      <c r="AN8" s="17" t="s">
        <v>64</v>
      </c>
      <c r="AO8" s="17" t="s">
        <v>65</v>
      </c>
      <c r="AP8" s="20">
        <v>5.0</v>
      </c>
      <c r="AQ8" s="18" t="s">
        <v>80</v>
      </c>
      <c r="AR8" s="19"/>
      <c r="AS8" s="19"/>
      <c r="AT8" s="13"/>
    </row>
    <row r="9" ht="13.5" customHeight="1">
      <c r="A9" s="11">
        <v>1000.0</v>
      </c>
      <c r="B9" s="12" t="s">
        <v>44</v>
      </c>
      <c r="C9" s="13"/>
      <c r="D9" s="14" t="s">
        <v>81</v>
      </c>
      <c r="E9" s="12" t="s">
        <v>46</v>
      </c>
      <c r="F9" s="14" t="s">
        <v>59</v>
      </c>
      <c r="G9" s="14" t="s">
        <v>60</v>
      </c>
      <c r="H9" s="15">
        <v>400.0</v>
      </c>
      <c r="I9" s="12" t="s">
        <v>82</v>
      </c>
      <c r="J9" s="15">
        <v>16.0</v>
      </c>
      <c r="K9" s="15">
        <v>5000.0</v>
      </c>
      <c r="L9" s="12" t="s">
        <v>50</v>
      </c>
      <c r="M9" s="12" t="s">
        <v>50</v>
      </c>
      <c r="N9" s="12" t="s">
        <v>50</v>
      </c>
      <c r="O9" s="12" t="s">
        <v>50</v>
      </c>
      <c r="P9" s="12" t="s">
        <v>50</v>
      </c>
      <c r="Q9" s="12" t="s">
        <v>50</v>
      </c>
      <c r="R9" s="12" t="s">
        <v>51</v>
      </c>
      <c r="S9" s="12" t="s">
        <v>50</v>
      </c>
      <c r="T9" s="12" t="s">
        <v>51</v>
      </c>
      <c r="U9" s="12" t="s">
        <v>50</v>
      </c>
      <c r="V9" s="12" t="s">
        <v>50</v>
      </c>
      <c r="W9" s="12" t="s">
        <v>50</v>
      </c>
      <c r="X9" s="12" t="s">
        <v>50</v>
      </c>
      <c r="Y9" s="12" t="s">
        <v>51</v>
      </c>
      <c r="Z9" s="12" t="s">
        <v>50</v>
      </c>
      <c r="AA9" s="12" t="s">
        <v>50</v>
      </c>
      <c r="AB9" s="12" t="s">
        <v>50</v>
      </c>
      <c r="AC9" s="12" t="s">
        <v>50</v>
      </c>
      <c r="AD9" s="12" t="s">
        <v>50</v>
      </c>
      <c r="AE9" s="12" t="s">
        <v>51</v>
      </c>
      <c r="AF9" s="12" t="s">
        <v>51</v>
      </c>
      <c r="AG9" s="12" t="s">
        <v>51</v>
      </c>
      <c r="AH9" s="12" t="s">
        <v>51</v>
      </c>
      <c r="AI9" s="12" t="s">
        <v>51</v>
      </c>
      <c r="AJ9" s="12" t="s">
        <v>62</v>
      </c>
      <c r="AK9" s="12" t="s">
        <v>63</v>
      </c>
      <c r="AL9" s="12" t="s">
        <v>54</v>
      </c>
      <c r="AM9" s="12" t="s">
        <v>17</v>
      </c>
      <c r="AN9" s="12" t="s">
        <v>55</v>
      </c>
      <c r="AO9" s="12" t="s">
        <v>56</v>
      </c>
      <c r="AP9" s="16">
        <v>45.0</v>
      </c>
      <c r="AQ9" s="14" t="s">
        <v>66</v>
      </c>
      <c r="AR9" s="15"/>
      <c r="AS9" s="15"/>
      <c r="AT9" s="13"/>
    </row>
    <row r="10" ht="13.5" customHeight="1">
      <c r="A10" s="11">
        <v>1000.0</v>
      </c>
      <c r="B10" s="12" t="s">
        <v>44</v>
      </c>
      <c r="C10" s="13"/>
      <c r="D10" s="14" t="s">
        <v>83</v>
      </c>
      <c r="E10" s="12" t="s">
        <v>46</v>
      </c>
      <c r="F10" s="14" t="s">
        <v>59</v>
      </c>
      <c r="G10" s="14" t="s">
        <v>60</v>
      </c>
      <c r="H10" s="15">
        <v>400.0</v>
      </c>
      <c r="I10" s="12" t="s">
        <v>82</v>
      </c>
      <c r="J10" s="15">
        <v>16.0</v>
      </c>
      <c r="K10" s="15">
        <v>5000.0</v>
      </c>
      <c r="L10" s="12" t="s">
        <v>50</v>
      </c>
      <c r="M10" s="12" t="s">
        <v>50</v>
      </c>
      <c r="N10" s="12" t="s">
        <v>50</v>
      </c>
      <c r="O10" s="12" t="s">
        <v>50</v>
      </c>
      <c r="P10" s="12" t="s">
        <v>50</v>
      </c>
      <c r="Q10" s="12" t="s">
        <v>50</v>
      </c>
      <c r="R10" s="12" t="s">
        <v>51</v>
      </c>
      <c r="S10" s="12" t="s">
        <v>50</v>
      </c>
      <c r="T10" s="12" t="s">
        <v>51</v>
      </c>
      <c r="U10" s="12" t="s">
        <v>50</v>
      </c>
      <c r="V10" s="12" t="s">
        <v>50</v>
      </c>
      <c r="W10" s="12" t="s">
        <v>50</v>
      </c>
      <c r="X10" s="12" t="s">
        <v>50</v>
      </c>
      <c r="Y10" s="12" t="s">
        <v>51</v>
      </c>
      <c r="Z10" s="12" t="s">
        <v>50</v>
      </c>
      <c r="AA10" s="12" t="s">
        <v>50</v>
      </c>
      <c r="AB10" s="12" t="s">
        <v>50</v>
      </c>
      <c r="AC10" s="12" t="s">
        <v>50</v>
      </c>
      <c r="AD10" s="12" t="s">
        <v>50</v>
      </c>
      <c r="AE10" s="12" t="s">
        <v>51</v>
      </c>
      <c r="AF10" s="12" t="s">
        <v>51</v>
      </c>
      <c r="AG10" s="12" t="s">
        <v>51</v>
      </c>
      <c r="AH10" s="12" t="s">
        <v>51</v>
      </c>
      <c r="AI10" s="12" t="s">
        <v>51</v>
      </c>
      <c r="AJ10" s="12" t="s">
        <v>62</v>
      </c>
      <c r="AK10" s="12" t="s">
        <v>63</v>
      </c>
      <c r="AL10" s="12" t="s">
        <v>54</v>
      </c>
      <c r="AM10" s="12" t="s">
        <v>17</v>
      </c>
      <c r="AN10" s="12" t="s">
        <v>64</v>
      </c>
      <c r="AO10" s="12" t="s">
        <v>65</v>
      </c>
      <c r="AP10" s="16">
        <v>45.0</v>
      </c>
      <c r="AQ10" s="14" t="s">
        <v>66</v>
      </c>
      <c r="AR10" s="15"/>
      <c r="AS10" s="15"/>
      <c r="AT10" s="13"/>
    </row>
    <row r="11" ht="13.5" customHeight="1">
      <c r="A11" s="5">
        <v>1000.0</v>
      </c>
      <c r="B11" s="17" t="s">
        <v>44</v>
      </c>
      <c r="C11" s="13"/>
      <c r="D11" s="18" t="s">
        <v>84</v>
      </c>
      <c r="E11" s="17" t="s">
        <v>46</v>
      </c>
      <c r="F11" s="18" t="s">
        <v>76</v>
      </c>
      <c r="G11" s="18" t="s">
        <v>77</v>
      </c>
      <c r="H11" s="19">
        <v>300.0</v>
      </c>
      <c r="I11" s="17" t="s">
        <v>85</v>
      </c>
      <c r="J11" s="19">
        <v>16.0</v>
      </c>
      <c r="K11" s="19">
        <v>1000.0</v>
      </c>
      <c r="L11" s="17" t="s">
        <v>50</v>
      </c>
      <c r="M11" s="17" t="s">
        <v>50</v>
      </c>
      <c r="N11" s="17" t="s">
        <v>50</v>
      </c>
      <c r="O11" s="17" t="s">
        <v>50</v>
      </c>
      <c r="P11" s="17" t="s">
        <v>50</v>
      </c>
      <c r="Q11" s="17" t="s">
        <v>50</v>
      </c>
      <c r="R11" s="17" t="s">
        <v>50</v>
      </c>
      <c r="S11" s="17" t="s">
        <v>50</v>
      </c>
      <c r="T11" s="17" t="s">
        <v>50</v>
      </c>
      <c r="U11" s="17" t="s">
        <v>50</v>
      </c>
      <c r="V11" s="17" t="s">
        <v>50</v>
      </c>
      <c r="W11" s="17" t="s">
        <v>50</v>
      </c>
      <c r="X11" s="17" t="s">
        <v>50</v>
      </c>
      <c r="Y11" s="17" t="s">
        <v>51</v>
      </c>
      <c r="Z11" s="17" t="s">
        <v>50</v>
      </c>
      <c r="AA11" s="17" t="s">
        <v>50</v>
      </c>
      <c r="AB11" s="17" t="s">
        <v>50</v>
      </c>
      <c r="AC11" s="17" t="s">
        <v>50</v>
      </c>
      <c r="AD11" s="17" t="s">
        <v>50</v>
      </c>
      <c r="AE11" s="17" t="s">
        <v>51</v>
      </c>
      <c r="AF11" s="17" t="s">
        <v>51</v>
      </c>
      <c r="AG11" s="17" t="s">
        <v>51</v>
      </c>
      <c r="AH11" s="17" t="s">
        <v>51</v>
      </c>
      <c r="AI11" s="17" t="s">
        <v>51</v>
      </c>
      <c r="AJ11" s="17" t="s">
        <v>86</v>
      </c>
      <c r="AK11" s="17" t="s">
        <v>63</v>
      </c>
      <c r="AL11" s="17" t="s">
        <v>54</v>
      </c>
      <c r="AM11" s="17" t="s">
        <v>74</v>
      </c>
      <c r="AN11" s="17" t="s">
        <v>55</v>
      </c>
      <c r="AO11" s="17" t="s">
        <v>65</v>
      </c>
      <c r="AP11" s="20">
        <v>7.5</v>
      </c>
      <c r="AQ11" s="18" t="s">
        <v>80</v>
      </c>
      <c r="AR11" s="19"/>
      <c r="AS11" s="19"/>
      <c r="AT11" s="13"/>
    </row>
    <row r="12" ht="13.5" customHeight="1">
      <c r="A12" s="11">
        <v>1000.0</v>
      </c>
      <c r="B12" s="12" t="s">
        <v>44</v>
      </c>
      <c r="C12" s="13"/>
      <c r="D12" s="14" t="s">
        <v>87</v>
      </c>
      <c r="E12" s="12" t="s">
        <v>46</v>
      </c>
      <c r="F12" s="14" t="s">
        <v>59</v>
      </c>
      <c r="G12" s="14" t="s">
        <v>60</v>
      </c>
      <c r="H12" s="15">
        <v>400.0</v>
      </c>
      <c r="I12" s="12" t="s">
        <v>88</v>
      </c>
      <c r="J12" s="15">
        <v>16.0</v>
      </c>
      <c r="K12" s="15">
        <v>5000.0</v>
      </c>
      <c r="L12" s="12" t="s">
        <v>50</v>
      </c>
      <c r="M12" s="12" t="s">
        <v>50</v>
      </c>
      <c r="N12" s="12" t="s">
        <v>50</v>
      </c>
      <c r="O12" s="12" t="s">
        <v>50</v>
      </c>
      <c r="P12" s="12" t="s">
        <v>50</v>
      </c>
      <c r="Q12" s="12" t="s">
        <v>50</v>
      </c>
      <c r="R12" s="12" t="s">
        <v>51</v>
      </c>
      <c r="S12" s="12" t="s">
        <v>50</v>
      </c>
      <c r="T12" s="12" t="s">
        <v>51</v>
      </c>
      <c r="U12" s="12" t="s">
        <v>50</v>
      </c>
      <c r="V12" s="12" t="s">
        <v>50</v>
      </c>
      <c r="W12" s="12" t="s">
        <v>50</v>
      </c>
      <c r="X12" s="12" t="s">
        <v>50</v>
      </c>
      <c r="Y12" s="12" t="s">
        <v>51</v>
      </c>
      <c r="Z12" s="12" t="s">
        <v>50</v>
      </c>
      <c r="AA12" s="12" t="s">
        <v>50</v>
      </c>
      <c r="AB12" s="12" t="s">
        <v>50</v>
      </c>
      <c r="AC12" s="12" t="s">
        <v>50</v>
      </c>
      <c r="AD12" s="12" t="s">
        <v>50</v>
      </c>
      <c r="AE12" s="12" t="s">
        <v>51</v>
      </c>
      <c r="AF12" s="12" t="s">
        <v>51</v>
      </c>
      <c r="AG12" s="12" t="s">
        <v>51</v>
      </c>
      <c r="AH12" s="12" t="s">
        <v>51</v>
      </c>
      <c r="AI12" s="12" t="s">
        <v>51</v>
      </c>
      <c r="AJ12" s="12" t="s">
        <v>62</v>
      </c>
      <c r="AK12" s="12" t="s">
        <v>63</v>
      </c>
      <c r="AL12" s="12" t="s">
        <v>54</v>
      </c>
      <c r="AM12" s="12" t="s">
        <v>17</v>
      </c>
      <c r="AN12" s="12" t="s">
        <v>64</v>
      </c>
      <c r="AO12" s="12" t="s">
        <v>65</v>
      </c>
      <c r="AP12" s="16">
        <v>7.5</v>
      </c>
      <c r="AQ12" s="14" t="s">
        <v>66</v>
      </c>
      <c r="AR12" s="15"/>
      <c r="AS12" s="15"/>
      <c r="AT12" s="13"/>
    </row>
    <row r="13" ht="13.5" customHeight="1">
      <c r="A13" s="11">
        <v>1000.0</v>
      </c>
      <c r="B13" s="12" t="s">
        <v>44</v>
      </c>
      <c r="C13" s="13"/>
      <c r="D13" s="14" t="s">
        <v>89</v>
      </c>
      <c r="E13" s="12" t="s">
        <v>46</v>
      </c>
      <c r="F13" s="14" t="s">
        <v>59</v>
      </c>
      <c r="G13" s="14" t="s">
        <v>60</v>
      </c>
      <c r="H13" s="15">
        <v>400.0</v>
      </c>
      <c r="I13" s="12" t="s">
        <v>88</v>
      </c>
      <c r="J13" s="15">
        <v>16.0</v>
      </c>
      <c r="K13" s="15">
        <v>5000.0</v>
      </c>
      <c r="L13" s="12" t="s">
        <v>50</v>
      </c>
      <c r="M13" s="12" t="s">
        <v>50</v>
      </c>
      <c r="N13" s="12" t="s">
        <v>50</v>
      </c>
      <c r="O13" s="12" t="s">
        <v>50</v>
      </c>
      <c r="P13" s="12" t="s">
        <v>50</v>
      </c>
      <c r="Q13" s="12" t="s">
        <v>50</v>
      </c>
      <c r="R13" s="12" t="s">
        <v>51</v>
      </c>
      <c r="S13" s="12" t="s">
        <v>50</v>
      </c>
      <c r="T13" s="12" t="s">
        <v>51</v>
      </c>
      <c r="U13" s="12" t="s">
        <v>50</v>
      </c>
      <c r="V13" s="12" t="s">
        <v>50</v>
      </c>
      <c r="W13" s="12" t="s">
        <v>50</v>
      </c>
      <c r="X13" s="12" t="s">
        <v>50</v>
      </c>
      <c r="Y13" s="12" t="s">
        <v>51</v>
      </c>
      <c r="Z13" s="12" t="s">
        <v>50</v>
      </c>
      <c r="AA13" s="12" t="s">
        <v>50</v>
      </c>
      <c r="AB13" s="12" t="s">
        <v>50</v>
      </c>
      <c r="AC13" s="12" t="s">
        <v>50</v>
      </c>
      <c r="AD13" s="12" t="s">
        <v>50</v>
      </c>
      <c r="AE13" s="12" t="s">
        <v>51</v>
      </c>
      <c r="AF13" s="12" t="s">
        <v>51</v>
      </c>
      <c r="AG13" s="12" t="s">
        <v>51</v>
      </c>
      <c r="AH13" s="12" t="s">
        <v>51</v>
      </c>
      <c r="AI13" s="12" t="s">
        <v>51</v>
      </c>
      <c r="AJ13" s="12" t="s">
        <v>62</v>
      </c>
      <c r="AK13" s="12" t="s">
        <v>63</v>
      </c>
      <c r="AL13" s="12" t="s">
        <v>54</v>
      </c>
      <c r="AM13" s="12" t="s">
        <v>17</v>
      </c>
      <c r="AN13" s="12" t="s">
        <v>64</v>
      </c>
      <c r="AO13" s="12" t="s">
        <v>65</v>
      </c>
      <c r="AP13" s="16">
        <v>7.5</v>
      </c>
      <c r="AQ13" s="14" t="s">
        <v>66</v>
      </c>
      <c r="AR13" s="15"/>
      <c r="AS13" s="15"/>
      <c r="AT13" s="13"/>
    </row>
    <row r="14" ht="13.5" customHeight="1">
      <c r="A14" s="5">
        <v>1000.0</v>
      </c>
      <c r="B14" s="12" t="s">
        <v>44</v>
      </c>
      <c r="C14" s="13"/>
      <c r="D14" s="14" t="s">
        <v>90</v>
      </c>
      <c r="E14" s="12" t="s">
        <v>46</v>
      </c>
      <c r="F14" s="14" t="s">
        <v>47</v>
      </c>
      <c r="G14" s="14" t="s">
        <v>48</v>
      </c>
      <c r="H14" s="15">
        <v>300.0</v>
      </c>
      <c r="I14" s="12" t="s">
        <v>88</v>
      </c>
      <c r="J14" s="15">
        <v>16.0</v>
      </c>
      <c r="K14" s="15">
        <v>1000.0</v>
      </c>
      <c r="L14" s="12" t="s">
        <v>50</v>
      </c>
      <c r="M14" s="12" t="s">
        <v>51</v>
      </c>
      <c r="N14" s="12" t="s">
        <v>50</v>
      </c>
      <c r="O14" s="12" t="s">
        <v>50</v>
      </c>
      <c r="P14" s="12" t="s">
        <v>50</v>
      </c>
      <c r="Q14" s="12" t="s">
        <v>50</v>
      </c>
      <c r="R14" s="12" t="s">
        <v>50</v>
      </c>
      <c r="S14" s="12" t="s">
        <v>50</v>
      </c>
      <c r="T14" s="12" t="s">
        <v>50</v>
      </c>
      <c r="U14" s="12" t="s">
        <v>50</v>
      </c>
      <c r="V14" s="12" t="s">
        <v>50</v>
      </c>
      <c r="W14" s="12" t="s">
        <v>50</v>
      </c>
      <c r="X14" s="12" t="s">
        <v>50</v>
      </c>
      <c r="Y14" s="12" t="s">
        <v>51</v>
      </c>
      <c r="Z14" s="12" t="s">
        <v>50</v>
      </c>
      <c r="AA14" s="12" t="s">
        <v>50</v>
      </c>
      <c r="AB14" s="12" t="s">
        <v>50</v>
      </c>
      <c r="AC14" s="12" t="s">
        <v>50</v>
      </c>
      <c r="AD14" s="12" t="s">
        <v>50</v>
      </c>
      <c r="AE14" s="12" t="s">
        <v>50</v>
      </c>
      <c r="AF14" s="12" t="s">
        <v>50</v>
      </c>
      <c r="AG14" s="12" t="s">
        <v>50</v>
      </c>
      <c r="AH14" s="12" t="s">
        <v>50</v>
      </c>
      <c r="AI14" s="12" t="s">
        <v>50</v>
      </c>
      <c r="AJ14" s="12" t="s">
        <v>91</v>
      </c>
      <c r="AK14" s="12" t="s">
        <v>53</v>
      </c>
      <c r="AL14" s="12" t="s">
        <v>54</v>
      </c>
      <c r="AM14" s="12" t="s">
        <v>74</v>
      </c>
      <c r="AN14" s="12" t="s">
        <v>55</v>
      </c>
      <c r="AO14" s="12" t="s">
        <v>56</v>
      </c>
      <c r="AP14" s="16">
        <v>10.0</v>
      </c>
      <c r="AQ14" s="14" t="s">
        <v>57</v>
      </c>
      <c r="AR14" s="15"/>
      <c r="AS14" s="15"/>
      <c r="AT14" s="13"/>
    </row>
    <row r="15" ht="13.5" customHeight="1">
      <c r="A15" s="11">
        <v>1000.0</v>
      </c>
      <c r="B15" s="12" t="s">
        <v>44</v>
      </c>
      <c r="C15" s="13"/>
      <c r="D15" s="14" t="s">
        <v>92</v>
      </c>
      <c r="E15" s="12" t="s">
        <v>46</v>
      </c>
      <c r="F15" s="14" t="s">
        <v>59</v>
      </c>
      <c r="G15" s="14" t="s">
        <v>60</v>
      </c>
      <c r="H15" s="15">
        <v>400.0</v>
      </c>
      <c r="I15" s="12" t="s">
        <v>93</v>
      </c>
      <c r="J15" s="15">
        <v>16.0</v>
      </c>
      <c r="K15" s="15">
        <v>5000.0</v>
      </c>
      <c r="L15" s="12" t="s">
        <v>50</v>
      </c>
      <c r="M15" s="12" t="s">
        <v>50</v>
      </c>
      <c r="N15" s="12" t="s">
        <v>50</v>
      </c>
      <c r="O15" s="12" t="s">
        <v>50</v>
      </c>
      <c r="P15" s="12" t="s">
        <v>50</v>
      </c>
      <c r="Q15" s="12" t="s">
        <v>50</v>
      </c>
      <c r="R15" s="12" t="s">
        <v>51</v>
      </c>
      <c r="S15" s="12" t="s">
        <v>50</v>
      </c>
      <c r="T15" s="12" t="s">
        <v>51</v>
      </c>
      <c r="U15" s="12" t="s">
        <v>50</v>
      </c>
      <c r="V15" s="12" t="s">
        <v>50</v>
      </c>
      <c r="W15" s="12" t="s">
        <v>50</v>
      </c>
      <c r="X15" s="12" t="s">
        <v>50</v>
      </c>
      <c r="Y15" s="12" t="s">
        <v>51</v>
      </c>
      <c r="Z15" s="12" t="s">
        <v>50</v>
      </c>
      <c r="AA15" s="12" t="s">
        <v>50</v>
      </c>
      <c r="AB15" s="12" t="s">
        <v>50</v>
      </c>
      <c r="AC15" s="12" t="s">
        <v>50</v>
      </c>
      <c r="AD15" s="12" t="s">
        <v>50</v>
      </c>
      <c r="AE15" s="12" t="s">
        <v>51</v>
      </c>
      <c r="AF15" s="12" t="s">
        <v>51</v>
      </c>
      <c r="AG15" s="12" t="s">
        <v>51</v>
      </c>
      <c r="AH15" s="12" t="s">
        <v>51</v>
      </c>
      <c r="AI15" s="12" t="s">
        <v>51</v>
      </c>
      <c r="AJ15" s="12" t="s">
        <v>62</v>
      </c>
      <c r="AK15" s="12" t="s">
        <v>63</v>
      </c>
      <c r="AL15" s="12" t="s">
        <v>54</v>
      </c>
      <c r="AM15" s="12" t="s">
        <v>17</v>
      </c>
      <c r="AN15" s="12" t="s">
        <v>64</v>
      </c>
      <c r="AO15" s="12" t="s">
        <v>65</v>
      </c>
      <c r="AP15" s="16">
        <v>11.3</v>
      </c>
      <c r="AQ15" s="14" t="s">
        <v>66</v>
      </c>
      <c r="AR15" s="15"/>
      <c r="AS15" s="15"/>
      <c r="AT15" s="13"/>
    </row>
    <row r="16" ht="13.5" customHeight="1">
      <c r="A16" s="11">
        <v>1000.0</v>
      </c>
      <c r="B16" s="12" t="s">
        <v>44</v>
      </c>
      <c r="C16" s="13"/>
      <c r="D16" s="14" t="s">
        <v>94</v>
      </c>
      <c r="E16" s="12" t="s">
        <v>46</v>
      </c>
      <c r="F16" s="14" t="s">
        <v>59</v>
      </c>
      <c r="G16" s="14" t="s">
        <v>60</v>
      </c>
      <c r="H16" s="15">
        <v>400.0</v>
      </c>
      <c r="I16" s="12" t="s">
        <v>93</v>
      </c>
      <c r="J16" s="15">
        <v>16.0</v>
      </c>
      <c r="K16" s="15">
        <v>5000.0</v>
      </c>
      <c r="L16" s="12" t="s">
        <v>50</v>
      </c>
      <c r="M16" s="12" t="s">
        <v>50</v>
      </c>
      <c r="N16" s="12" t="s">
        <v>50</v>
      </c>
      <c r="O16" s="12" t="s">
        <v>50</v>
      </c>
      <c r="P16" s="12" t="s">
        <v>50</v>
      </c>
      <c r="Q16" s="12" t="s">
        <v>50</v>
      </c>
      <c r="R16" s="12" t="s">
        <v>51</v>
      </c>
      <c r="S16" s="12" t="s">
        <v>50</v>
      </c>
      <c r="T16" s="12" t="s">
        <v>51</v>
      </c>
      <c r="U16" s="12" t="s">
        <v>50</v>
      </c>
      <c r="V16" s="12" t="s">
        <v>50</v>
      </c>
      <c r="W16" s="12" t="s">
        <v>50</v>
      </c>
      <c r="X16" s="12" t="s">
        <v>50</v>
      </c>
      <c r="Y16" s="12" t="s">
        <v>51</v>
      </c>
      <c r="Z16" s="12" t="s">
        <v>50</v>
      </c>
      <c r="AA16" s="12" t="s">
        <v>50</v>
      </c>
      <c r="AB16" s="12" t="s">
        <v>50</v>
      </c>
      <c r="AC16" s="12" t="s">
        <v>50</v>
      </c>
      <c r="AD16" s="12" t="s">
        <v>50</v>
      </c>
      <c r="AE16" s="12" t="s">
        <v>51</v>
      </c>
      <c r="AF16" s="12" t="s">
        <v>51</v>
      </c>
      <c r="AG16" s="12" t="s">
        <v>51</v>
      </c>
      <c r="AH16" s="12" t="s">
        <v>51</v>
      </c>
      <c r="AI16" s="12" t="s">
        <v>51</v>
      </c>
      <c r="AJ16" s="12" t="s">
        <v>62</v>
      </c>
      <c r="AK16" s="12" t="s">
        <v>63</v>
      </c>
      <c r="AL16" s="12" t="s">
        <v>54</v>
      </c>
      <c r="AM16" s="12" t="s">
        <v>17</v>
      </c>
      <c r="AN16" s="12" t="s">
        <v>64</v>
      </c>
      <c r="AO16" s="12" t="s">
        <v>65</v>
      </c>
      <c r="AP16" s="16">
        <v>11.3</v>
      </c>
      <c r="AQ16" s="14" t="s">
        <v>66</v>
      </c>
      <c r="AR16" s="15"/>
      <c r="AS16" s="15"/>
      <c r="AT16" s="13"/>
    </row>
    <row r="17" ht="13.5" customHeight="1">
      <c r="A17" s="5">
        <v>1000.0</v>
      </c>
      <c r="B17" s="12" t="s">
        <v>44</v>
      </c>
      <c r="C17" s="13"/>
      <c r="D17" s="14" t="s">
        <v>95</v>
      </c>
      <c r="E17" s="12" t="s">
        <v>46</v>
      </c>
      <c r="F17" s="14" t="s">
        <v>47</v>
      </c>
      <c r="G17" s="14" t="s">
        <v>48</v>
      </c>
      <c r="H17" s="15">
        <v>300.0</v>
      </c>
      <c r="I17" s="12" t="s">
        <v>96</v>
      </c>
      <c r="J17" s="15">
        <v>16.0</v>
      </c>
      <c r="K17" s="15">
        <v>1000.0</v>
      </c>
      <c r="L17" s="12" t="s">
        <v>50</v>
      </c>
      <c r="M17" s="12" t="s">
        <v>51</v>
      </c>
      <c r="N17" s="12" t="s">
        <v>50</v>
      </c>
      <c r="O17" s="12" t="s">
        <v>50</v>
      </c>
      <c r="P17" s="12" t="s">
        <v>50</v>
      </c>
      <c r="Q17" s="12" t="s">
        <v>50</v>
      </c>
      <c r="R17" s="12" t="s">
        <v>50</v>
      </c>
      <c r="S17" s="12" t="s">
        <v>50</v>
      </c>
      <c r="T17" s="12" t="s">
        <v>50</v>
      </c>
      <c r="U17" s="12" t="s">
        <v>50</v>
      </c>
      <c r="V17" s="12" t="s">
        <v>50</v>
      </c>
      <c r="W17" s="12" t="s">
        <v>50</v>
      </c>
      <c r="X17" s="12" t="s">
        <v>50</v>
      </c>
      <c r="Y17" s="12" t="s">
        <v>51</v>
      </c>
      <c r="Z17" s="12" t="s">
        <v>50</v>
      </c>
      <c r="AA17" s="12" t="s">
        <v>50</v>
      </c>
      <c r="AB17" s="12" t="s">
        <v>50</v>
      </c>
      <c r="AC17" s="12" t="s">
        <v>50</v>
      </c>
      <c r="AD17" s="12" t="s">
        <v>50</v>
      </c>
      <c r="AE17" s="12" t="s">
        <v>50</v>
      </c>
      <c r="AF17" s="12" t="s">
        <v>50</v>
      </c>
      <c r="AG17" s="12" t="s">
        <v>50</v>
      </c>
      <c r="AH17" s="12" t="s">
        <v>50</v>
      </c>
      <c r="AI17" s="12" t="s">
        <v>50</v>
      </c>
      <c r="AJ17" s="12" t="s">
        <v>91</v>
      </c>
      <c r="AK17" s="12" t="s">
        <v>63</v>
      </c>
      <c r="AL17" s="12" t="s">
        <v>54</v>
      </c>
      <c r="AM17" s="12" t="s">
        <v>17</v>
      </c>
      <c r="AN17" s="12" t="s">
        <v>64</v>
      </c>
      <c r="AO17" s="12" t="s">
        <v>65</v>
      </c>
      <c r="AP17" s="16">
        <v>16.7</v>
      </c>
      <c r="AQ17" s="14" t="s">
        <v>57</v>
      </c>
      <c r="AR17" s="15"/>
      <c r="AS17" s="15"/>
      <c r="AT17" s="13"/>
    </row>
    <row r="18" ht="13.5" customHeight="1">
      <c r="A18" s="11">
        <v>1000.0</v>
      </c>
      <c r="B18" s="12" t="s">
        <v>44</v>
      </c>
      <c r="C18" s="13"/>
      <c r="D18" s="14" t="s">
        <v>97</v>
      </c>
      <c r="E18" s="12" t="s">
        <v>46</v>
      </c>
      <c r="F18" s="14" t="s">
        <v>59</v>
      </c>
      <c r="G18" s="14" t="s">
        <v>60</v>
      </c>
      <c r="H18" s="15">
        <v>400.0</v>
      </c>
      <c r="I18" s="12" t="s">
        <v>98</v>
      </c>
      <c r="J18" s="15">
        <v>16.0</v>
      </c>
      <c r="K18" s="15">
        <v>5000.0</v>
      </c>
      <c r="L18" s="12" t="s">
        <v>50</v>
      </c>
      <c r="M18" s="12" t="s">
        <v>50</v>
      </c>
      <c r="N18" s="12" t="s">
        <v>50</v>
      </c>
      <c r="O18" s="12" t="s">
        <v>50</v>
      </c>
      <c r="P18" s="12" t="s">
        <v>50</v>
      </c>
      <c r="Q18" s="12" t="s">
        <v>50</v>
      </c>
      <c r="R18" s="12" t="s">
        <v>51</v>
      </c>
      <c r="S18" s="12" t="s">
        <v>50</v>
      </c>
      <c r="T18" s="12" t="s">
        <v>51</v>
      </c>
      <c r="U18" s="12" t="s">
        <v>50</v>
      </c>
      <c r="V18" s="12" t="s">
        <v>50</v>
      </c>
      <c r="W18" s="12" t="s">
        <v>50</v>
      </c>
      <c r="X18" s="12" t="s">
        <v>50</v>
      </c>
      <c r="Y18" s="12" t="s">
        <v>51</v>
      </c>
      <c r="Z18" s="12" t="s">
        <v>50</v>
      </c>
      <c r="AA18" s="12" t="s">
        <v>50</v>
      </c>
      <c r="AB18" s="12" t="s">
        <v>50</v>
      </c>
      <c r="AC18" s="12" t="s">
        <v>50</v>
      </c>
      <c r="AD18" s="12" t="s">
        <v>50</v>
      </c>
      <c r="AE18" s="12" t="s">
        <v>51</v>
      </c>
      <c r="AF18" s="12" t="s">
        <v>51</v>
      </c>
      <c r="AG18" s="12" t="s">
        <v>51</v>
      </c>
      <c r="AH18" s="12" t="s">
        <v>51</v>
      </c>
      <c r="AI18" s="12" t="s">
        <v>51</v>
      </c>
      <c r="AJ18" s="12" t="s">
        <v>62</v>
      </c>
      <c r="AK18" s="12" t="s">
        <v>63</v>
      </c>
      <c r="AL18" s="12" t="s">
        <v>54</v>
      </c>
      <c r="AM18" s="12" t="s">
        <v>17</v>
      </c>
      <c r="AN18" s="12" t="s">
        <v>64</v>
      </c>
      <c r="AO18" s="12" t="s">
        <v>65</v>
      </c>
      <c r="AP18" s="16">
        <v>15.0</v>
      </c>
      <c r="AQ18" s="14" t="s">
        <v>66</v>
      </c>
      <c r="AR18" s="15"/>
      <c r="AS18" s="15"/>
      <c r="AT18" s="13"/>
    </row>
    <row r="19" ht="13.5" customHeight="1">
      <c r="A19" s="11">
        <v>1000.0</v>
      </c>
      <c r="B19" s="12" t="s">
        <v>44</v>
      </c>
      <c r="C19" s="13"/>
      <c r="D19" s="14" t="s">
        <v>99</v>
      </c>
      <c r="E19" s="12" t="s">
        <v>46</v>
      </c>
      <c r="F19" s="14" t="s">
        <v>59</v>
      </c>
      <c r="G19" s="14" t="s">
        <v>60</v>
      </c>
      <c r="H19" s="15">
        <v>400.0</v>
      </c>
      <c r="I19" s="12" t="s">
        <v>98</v>
      </c>
      <c r="J19" s="15">
        <v>16.0</v>
      </c>
      <c r="K19" s="15">
        <v>5000.0</v>
      </c>
      <c r="L19" s="12" t="s">
        <v>50</v>
      </c>
      <c r="M19" s="12" t="s">
        <v>50</v>
      </c>
      <c r="N19" s="12" t="s">
        <v>50</v>
      </c>
      <c r="O19" s="12" t="s">
        <v>50</v>
      </c>
      <c r="P19" s="12" t="s">
        <v>50</v>
      </c>
      <c r="Q19" s="12" t="s">
        <v>50</v>
      </c>
      <c r="R19" s="12" t="s">
        <v>51</v>
      </c>
      <c r="S19" s="12" t="s">
        <v>50</v>
      </c>
      <c r="T19" s="12" t="s">
        <v>51</v>
      </c>
      <c r="U19" s="12" t="s">
        <v>50</v>
      </c>
      <c r="V19" s="12" t="s">
        <v>50</v>
      </c>
      <c r="W19" s="12" t="s">
        <v>50</v>
      </c>
      <c r="X19" s="12" t="s">
        <v>50</v>
      </c>
      <c r="Y19" s="12" t="s">
        <v>51</v>
      </c>
      <c r="Z19" s="12" t="s">
        <v>50</v>
      </c>
      <c r="AA19" s="12" t="s">
        <v>50</v>
      </c>
      <c r="AB19" s="12" t="s">
        <v>50</v>
      </c>
      <c r="AC19" s="12" t="s">
        <v>50</v>
      </c>
      <c r="AD19" s="12" t="s">
        <v>50</v>
      </c>
      <c r="AE19" s="12" t="s">
        <v>51</v>
      </c>
      <c r="AF19" s="12" t="s">
        <v>51</v>
      </c>
      <c r="AG19" s="12" t="s">
        <v>51</v>
      </c>
      <c r="AH19" s="12" t="s">
        <v>51</v>
      </c>
      <c r="AI19" s="12" t="s">
        <v>51</v>
      </c>
      <c r="AJ19" s="12" t="s">
        <v>62</v>
      </c>
      <c r="AK19" s="12" t="s">
        <v>53</v>
      </c>
      <c r="AL19" s="12" t="s">
        <v>54</v>
      </c>
      <c r="AM19" s="12" t="s">
        <v>74</v>
      </c>
      <c r="AN19" s="12" t="s">
        <v>55</v>
      </c>
      <c r="AO19" s="12" t="s">
        <v>56</v>
      </c>
      <c r="AP19" s="16">
        <v>15.0</v>
      </c>
      <c r="AQ19" s="14" t="s">
        <v>66</v>
      </c>
      <c r="AR19" s="15"/>
      <c r="AS19" s="15"/>
      <c r="AT19" s="13"/>
    </row>
    <row r="20" ht="13.5" customHeight="1">
      <c r="A20" s="5">
        <v>1000.0</v>
      </c>
      <c r="B20" s="17" t="s">
        <v>44</v>
      </c>
      <c r="C20" s="13"/>
      <c r="D20" s="18" t="s">
        <v>100</v>
      </c>
      <c r="E20" s="17" t="s">
        <v>46</v>
      </c>
      <c r="F20" s="18" t="s">
        <v>76</v>
      </c>
      <c r="G20" s="18" t="s">
        <v>77</v>
      </c>
      <c r="H20" s="19">
        <v>300.0</v>
      </c>
      <c r="I20" s="17" t="s">
        <v>101</v>
      </c>
      <c r="J20" s="19">
        <v>16.0</v>
      </c>
      <c r="K20" s="19">
        <v>1000.0</v>
      </c>
      <c r="L20" s="17" t="s">
        <v>50</v>
      </c>
      <c r="M20" s="17" t="s">
        <v>51</v>
      </c>
      <c r="N20" s="17" t="s">
        <v>50</v>
      </c>
      <c r="O20" s="17" t="s">
        <v>50</v>
      </c>
      <c r="P20" s="17" t="s">
        <v>50</v>
      </c>
      <c r="Q20" s="17" t="s">
        <v>50</v>
      </c>
      <c r="R20" s="17" t="s">
        <v>50</v>
      </c>
      <c r="S20" s="17" t="s">
        <v>50</v>
      </c>
      <c r="T20" s="17" t="s">
        <v>50</v>
      </c>
      <c r="U20" s="17" t="s">
        <v>50</v>
      </c>
      <c r="V20" s="17" t="s">
        <v>50</v>
      </c>
      <c r="W20" s="17" t="s">
        <v>50</v>
      </c>
      <c r="X20" s="17" t="s">
        <v>50</v>
      </c>
      <c r="Y20" s="17" t="s">
        <v>51</v>
      </c>
      <c r="Z20" s="17" t="s">
        <v>50</v>
      </c>
      <c r="AA20" s="17" t="s">
        <v>50</v>
      </c>
      <c r="AB20" s="17" t="s">
        <v>50</v>
      </c>
      <c r="AC20" s="17" t="s">
        <v>50</v>
      </c>
      <c r="AD20" s="17" t="s">
        <v>50</v>
      </c>
      <c r="AE20" s="17" t="s">
        <v>51</v>
      </c>
      <c r="AF20" s="17" t="s">
        <v>51</v>
      </c>
      <c r="AG20" s="17" t="s">
        <v>51</v>
      </c>
      <c r="AH20" s="17" t="s">
        <v>51</v>
      </c>
      <c r="AI20" s="17" t="s">
        <v>51</v>
      </c>
      <c r="AJ20" s="17" t="s">
        <v>79</v>
      </c>
      <c r="AK20" s="17" t="s">
        <v>53</v>
      </c>
      <c r="AL20" s="17" t="s">
        <v>54</v>
      </c>
      <c r="AM20" s="17" t="s">
        <v>74</v>
      </c>
      <c r="AN20" s="17" t="s">
        <v>55</v>
      </c>
      <c r="AO20" s="17" t="s">
        <v>65</v>
      </c>
      <c r="AP20" s="20">
        <v>2.5</v>
      </c>
      <c r="AQ20" s="18" t="s">
        <v>80</v>
      </c>
      <c r="AR20" s="19"/>
      <c r="AS20" s="19"/>
      <c r="AT20" s="13"/>
    </row>
    <row r="21" ht="13.5" customHeight="1">
      <c r="A21" s="11">
        <v>1000.0</v>
      </c>
      <c r="B21" s="12" t="s">
        <v>44</v>
      </c>
      <c r="C21" s="13"/>
      <c r="D21" s="14" t="s">
        <v>102</v>
      </c>
      <c r="E21" s="12" t="s">
        <v>46</v>
      </c>
      <c r="F21" s="14" t="s">
        <v>59</v>
      </c>
      <c r="G21" s="14" t="s">
        <v>60</v>
      </c>
      <c r="H21" s="15">
        <v>400.0</v>
      </c>
      <c r="I21" s="12" t="s">
        <v>103</v>
      </c>
      <c r="J21" s="15">
        <v>16.0</v>
      </c>
      <c r="K21" s="15">
        <v>5000.0</v>
      </c>
      <c r="L21" s="12" t="s">
        <v>50</v>
      </c>
      <c r="M21" s="12" t="s">
        <v>50</v>
      </c>
      <c r="N21" s="12" t="s">
        <v>50</v>
      </c>
      <c r="O21" s="12" t="s">
        <v>50</v>
      </c>
      <c r="P21" s="12" t="s">
        <v>50</v>
      </c>
      <c r="Q21" s="12" t="s">
        <v>50</v>
      </c>
      <c r="R21" s="12" t="s">
        <v>51</v>
      </c>
      <c r="S21" s="12" t="s">
        <v>50</v>
      </c>
      <c r="T21" s="12" t="s">
        <v>51</v>
      </c>
      <c r="U21" s="12" t="s">
        <v>50</v>
      </c>
      <c r="V21" s="12" t="s">
        <v>50</v>
      </c>
      <c r="W21" s="12" t="s">
        <v>50</v>
      </c>
      <c r="X21" s="12" t="s">
        <v>50</v>
      </c>
      <c r="Y21" s="12" t="s">
        <v>51</v>
      </c>
      <c r="Z21" s="12" t="s">
        <v>50</v>
      </c>
      <c r="AA21" s="12" t="s">
        <v>50</v>
      </c>
      <c r="AB21" s="12" t="s">
        <v>50</v>
      </c>
      <c r="AC21" s="12" t="s">
        <v>50</v>
      </c>
      <c r="AD21" s="12" t="s">
        <v>50</v>
      </c>
      <c r="AE21" s="12" t="s">
        <v>51</v>
      </c>
      <c r="AF21" s="12" t="s">
        <v>51</v>
      </c>
      <c r="AG21" s="12" t="s">
        <v>51</v>
      </c>
      <c r="AH21" s="12" t="s">
        <v>51</v>
      </c>
      <c r="AI21" s="12" t="s">
        <v>51</v>
      </c>
      <c r="AJ21" s="12" t="s">
        <v>62</v>
      </c>
      <c r="AK21" s="12" t="s">
        <v>63</v>
      </c>
      <c r="AL21" s="12" t="s">
        <v>54</v>
      </c>
      <c r="AM21" s="12" t="s">
        <v>17</v>
      </c>
      <c r="AN21" s="12" t="s">
        <v>64</v>
      </c>
      <c r="AO21" s="12" t="s">
        <v>65</v>
      </c>
      <c r="AP21" s="16">
        <v>22.5</v>
      </c>
      <c r="AQ21" s="14" t="s">
        <v>66</v>
      </c>
      <c r="AR21" s="15"/>
      <c r="AS21" s="15"/>
      <c r="AT21" s="13"/>
    </row>
    <row r="22" ht="13.5" customHeight="1">
      <c r="A22" s="11">
        <v>1000.0</v>
      </c>
      <c r="B22" s="12" t="s">
        <v>44</v>
      </c>
      <c r="C22" s="13"/>
      <c r="D22" s="14" t="s">
        <v>104</v>
      </c>
      <c r="E22" s="12" t="s">
        <v>46</v>
      </c>
      <c r="F22" s="14" t="s">
        <v>59</v>
      </c>
      <c r="G22" s="14" t="s">
        <v>60</v>
      </c>
      <c r="H22" s="15">
        <v>400.0</v>
      </c>
      <c r="I22" s="12" t="s">
        <v>103</v>
      </c>
      <c r="J22" s="15">
        <v>16.0</v>
      </c>
      <c r="K22" s="15">
        <v>5000.0</v>
      </c>
      <c r="L22" s="12" t="s">
        <v>50</v>
      </c>
      <c r="M22" s="12" t="s">
        <v>50</v>
      </c>
      <c r="N22" s="12" t="s">
        <v>50</v>
      </c>
      <c r="O22" s="12" t="s">
        <v>50</v>
      </c>
      <c r="P22" s="12" t="s">
        <v>50</v>
      </c>
      <c r="Q22" s="12" t="s">
        <v>50</v>
      </c>
      <c r="R22" s="12" t="s">
        <v>51</v>
      </c>
      <c r="S22" s="12" t="s">
        <v>50</v>
      </c>
      <c r="T22" s="12" t="s">
        <v>51</v>
      </c>
      <c r="U22" s="12" t="s">
        <v>50</v>
      </c>
      <c r="V22" s="12" t="s">
        <v>50</v>
      </c>
      <c r="W22" s="12" t="s">
        <v>50</v>
      </c>
      <c r="X22" s="12" t="s">
        <v>50</v>
      </c>
      <c r="Y22" s="12" t="s">
        <v>51</v>
      </c>
      <c r="Z22" s="12" t="s">
        <v>50</v>
      </c>
      <c r="AA22" s="12" t="s">
        <v>50</v>
      </c>
      <c r="AB22" s="12" t="s">
        <v>50</v>
      </c>
      <c r="AC22" s="12" t="s">
        <v>50</v>
      </c>
      <c r="AD22" s="12" t="s">
        <v>50</v>
      </c>
      <c r="AE22" s="12" t="s">
        <v>51</v>
      </c>
      <c r="AF22" s="12" t="s">
        <v>51</v>
      </c>
      <c r="AG22" s="12" t="s">
        <v>51</v>
      </c>
      <c r="AH22" s="12" t="s">
        <v>51</v>
      </c>
      <c r="AI22" s="12" t="s">
        <v>51</v>
      </c>
      <c r="AJ22" s="12" t="s">
        <v>62</v>
      </c>
      <c r="AK22" s="12" t="s">
        <v>63</v>
      </c>
      <c r="AL22" s="12" t="s">
        <v>54</v>
      </c>
      <c r="AM22" s="12" t="s">
        <v>17</v>
      </c>
      <c r="AN22" s="12" t="s">
        <v>64</v>
      </c>
      <c r="AO22" s="12" t="s">
        <v>65</v>
      </c>
      <c r="AP22" s="16">
        <v>22.5</v>
      </c>
      <c r="AQ22" s="14" t="s">
        <v>66</v>
      </c>
      <c r="AR22" s="15"/>
      <c r="AS22" s="15"/>
      <c r="AT22" s="13"/>
    </row>
    <row r="23" ht="13.5" customHeight="1">
      <c r="A23" s="5">
        <v>1000.0</v>
      </c>
      <c r="B23" s="21" t="s">
        <v>44</v>
      </c>
      <c r="C23" s="22"/>
      <c r="D23" s="23" t="s">
        <v>105</v>
      </c>
      <c r="E23" s="21" t="s">
        <v>46</v>
      </c>
      <c r="F23" s="23" t="s">
        <v>47</v>
      </c>
      <c r="G23" s="23" t="s">
        <v>48</v>
      </c>
      <c r="H23" s="24">
        <v>300.0</v>
      </c>
      <c r="I23" s="21" t="s">
        <v>103</v>
      </c>
      <c r="J23" s="24">
        <v>16.0</v>
      </c>
      <c r="K23" s="24">
        <v>1000.0</v>
      </c>
      <c r="L23" s="21" t="s">
        <v>50</v>
      </c>
      <c r="M23" s="21" t="s">
        <v>50</v>
      </c>
      <c r="N23" s="21" t="s">
        <v>50</v>
      </c>
      <c r="O23" s="21" t="s">
        <v>50</v>
      </c>
      <c r="P23" s="21" t="s">
        <v>50</v>
      </c>
      <c r="Q23" s="21" t="s">
        <v>50</v>
      </c>
      <c r="R23" s="21" t="s">
        <v>51</v>
      </c>
      <c r="S23" s="21" t="s">
        <v>50</v>
      </c>
      <c r="T23" s="21" t="s">
        <v>50</v>
      </c>
      <c r="U23" s="21" t="s">
        <v>50</v>
      </c>
      <c r="V23" s="21" t="s">
        <v>50</v>
      </c>
      <c r="W23" s="21" t="s">
        <v>50</v>
      </c>
      <c r="X23" s="21" t="s">
        <v>50</v>
      </c>
      <c r="Y23" s="21" t="s">
        <v>51</v>
      </c>
      <c r="Z23" s="21" t="s">
        <v>50</v>
      </c>
      <c r="AA23" s="21" t="s">
        <v>50</v>
      </c>
      <c r="AB23" s="21" t="s">
        <v>50</v>
      </c>
      <c r="AC23" s="21" t="s">
        <v>50</v>
      </c>
      <c r="AD23" s="21" t="s">
        <v>50</v>
      </c>
      <c r="AE23" s="21" t="s">
        <v>50</v>
      </c>
      <c r="AF23" s="21" t="s">
        <v>50</v>
      </c>
      <c r="AG23" s="21" t="s">
        <v>50</v>
      </c>
      <c r="AH23" s="21" t="s">
        <v>50</v>
      </c>
      <c r="AI23" s="21" t="s">
        <v>50</v>
      </c>
      <c r="AJ23" s="21" t="s">
        <v>73</v>
      </c>
      <c r="AK23" s="21" t="s">
        <v>11</v>
      </c>
      <c r="AL23" s="21" t="s">
        <v>54</v>
      </c>
      <c r="AM23" s="24"/>
      <c r="AN23" s="21" t="s">
        <v>106</v>
      </c>
      <c r="AO23" s="24"/>
      <c r="AP23" s="25">
        <v>30.0</v>
      </c>
      <c r="AQ23" s="23" t="s">
        <v>57</v>
      </c>
      <c r="AR23" s="24"/>
      <c r="AS23" s="24"/>
      <c r="AT23" s="22"/>
    </row>
    <row r="24" ht="13.5" customHeight="1">
      <c r="A24" s="11">
        <v>1000.0</v>
      </c>
      <c r="B24" s="26" t="s">
        <v>44</v>
      </c>
      <c r="C24" s="27"/>
      <c r="D24" s="28" t="s">
        <v>107</v>
      </c>
      <c r="E24" s="26" t="s">
        <v>46</v>
      </c>
      <c r="F24" s="28" t="s">
        <v>108</v>
      </c>
      <c r="G24" s="28" t="s">
        <v>109</v>
      </c>
      <c r="H24" s="29">
        <v>400.0</v>
      </c>
      <c r="I24" s="30">
        <v>1500.0</v>
      </c>
      <c r="J24" s="29">
        <v>16.0</v>
      </c>
      <c r="K24" s="29">
        <v>5000.0</v>
      </c>
      <c r="L24" s="26" t="s">
        <v>50</v>
      </c>
      <c r="M24" s="26" t="s">
        <v>51</v>
      </c>
      <c r="N24" s="26" t="s">
        <v>50</v>
      </c>
      <c r="O24" s="26" t="s">
        <v>50</v>
      </c>
      <c r="P24" s="26" t="s">
        <v>50</v>
      </c>
      <c r="Q24" s="26" t="s">
        <v>50</v>
      </c>
      <c r="R24" s="26" t="s">
        <v>50</v>
      </c>
      <c r="S24" s="26" t="s">
        <v>50</v>
      </c>
      <c r="T24" s="26" t="s">
        <v>50</v>
      </c>
      <c r="U24" s="26" t="s">
        <v>50</v>
      </c>
      <c r="V24" s="26" t="s">
        <v>50</v>
      </c>
      <c r="W24" s="26" t="s">
        <v>50</v>
      </c>
      <c r="X24" s="26" t="s">
        <v>50</v>
      </c>
      <c r="Y24" s="26" t="s">
        <v>51</v>
      </c>
      <c r="Z24" s="26" t="s">
        <v>50</v>
      </c>
      <c r="AA24" s="26" t="s">
        <v>50</v>
      </c>
      <c r="AB24" s="26" t="s">
        <v>50</v>
      </c>
      <c r="AC24" s="26" t="s">
        <v>50</v>
      </c>
      <c r="AD24" s="26" t="s">
        <v>50</v>
      </c>
      <c r="AE24" s="26" t="s">
        <v>50</v>
      </c>
      <c r="AF24" s="26" t="s">
        <v>51</v>
      </c>
      <c r="AG24" s="26" t="s">
        <v>51</v>
      </c>
      <c r="AH24" s="26" t="s">
        <v>51</v>
      </c>
      <c r="AI24" s="26" t="s">
        <v>51</v>
      </c>
      <c r="AJ24" s="26" t="s">
        <v>110</v>
      </c>
      <c r="AK24" s="26" t="s">
        <v>53</v>
      </c>
      <c r="AL24" s="26" t="s">
        <v>54</v>
      </c>
      <c r="AM24" s="26" t="s">
        <v>74</v>
      </c>
      <c r="AN24" s="26" t="s">
        <v>55</v>
      </c>
      <c r="AO24" s="26" t="s">
        <v>111</v>
      </c>
      <c r="AP24" s="31">
        <v>3.75</v>
      </c>
      <c r="AQ24" s="28" t="s">
        <v>112</v>
      </c>
      <c r="AR24" s="29"/>
      <c r="AS24" s="29"/>
      <c r="AT24" s="32"/>
    </row>
    <row r="25" ht="13.5" customHeight="1">
      <c r="A25" s="11">
        <v>1000.0</v>
      </c>
      <c r="B25" s="26" t="s">
        <v>44</v>
      </c>
      <c r="C25" s="27"/>
      <c r="D25" s="28" t="s">
        <v>113</v>
      </c>
      <c r="E25" s="26" t="s">
        <v>46</v>
      </c>
      <c r="F25" s="28" t="s">
        <v>108</v>
      </c>
      <c r="G25" s="28" t="s">
        <v>109</v>
      </c>
      <c r="H25" s="29">
        <v>400.0</v>
      </c>
      <c r="I25" s="30">
        <v>500.0</v>
      </c>
      <c r="J25" s="29">
        <v>16.0</v>
      </c>
      <c r="K25" s="29">
        <v>5000.0</v>
      </c>
      <c r="L25" s="26" t="s">
        <v>50</v>
      </c>
      <c r="M25" s="26" t="s">
        <v>51</v>
      </c>
      <c r="N25" s="26" t="s">
        <v>50</v>
      </c>
      <c r="O25" s="26" t="s">
        <v>50</v>
      </c>
      <c r="P25" s="26" t="s">
        <v>50</v>
      </c>
      <c r="Q25" s="26" t="s">
        <v>50</v>
      </c>
      <c r="R25" s="26" t="s">
        <v>50</v>
      </c>
      <c r="S25" s="26" t="s">
        <v>50</v>
      </c>
      <c r="T25" s="26" t="s">
        <v>50</v>
      </c>
      <c r="U25" s="26" t="s">
        <v>50</v>
      </c>
      <c r="V25" s="26" t="s">
        <v>50</v>
      </c>
      <c r="W25" s="26" t="s">
        <v>50</v>
      </c>
      <c r="X25" s="26" t="s">
        <v>50</v>
      </c>
      <c r="Y25" s="26" t="s">
        <v>51</v>
      </c>
      <c r="Z25" s="26" t="s">
        <v>50</v>
      </c>
      <c r="AA25" s="26" t="s">
        <v>50</v>
      </c>
      <c r="AB25" s="26" t="s">
        <v>50</v>
      </c>
      <c r="AC25" s="26" t="s">
        <v>50</v>
      </c>
      <c r="AD25" s="26" t="s">
        <v>50</v>
      </c>
      <c r="AE25" s="26" t="s">
        <v>50</v>
      </c>
      <c r="AF25" s="26" t="s">
        <v>51</v>
      </c>
      <c r="AG25" s="26" t="s">
        <v>51</v>
      </c>
      <c r="AH25" s="26" t="s">
        <v>51</v>
      </c>
      <c r="AI25" s="26" t="s">
        <v>51</v>
      </c>
      <c r="AJ25" s="26" t="s">
        <v>110</v>
      </c>
      <c r="AK25" s="26" t="s">
        <v>53</v>
      </c>
      <c r="AL25" s="26" t="s">
        <v>54</v>
      </c>
      <c r="AM25" s="26" t="s">
        <v>74</v>
      </c>
      <c r="AN25" s="26" t="s">
        <v>55</v>
      </c>
      <c r="AO25" s="26" t="s">
        <v>111</v>
      </c>
      <c r="AP25" s="31">
        <v>1.25</v>
      </c>
      <c r="AQ25" s="28" t="s">
        <v>112</v>
      </c>
      <c r="AR25" s="29"/>
      <c r="AS25" s="29"/>
      <c r="AT25" s="32"/>
    </row>
    <row r="26" ht="13.5" customHeight="1">
      <c r="A26" s="5">
        <v>1000.0</v>
      </c>
      <c r="B26" s="26" t="s">
        <v>44</v>
      </c>
      <c r="C26" s="27"/>
      <c r="D26" s="28" t="s">
        <v>114</v>
      </c>
      <c r="E26" s="26" t="s">
        <v>46</v>
      </c>
      <c r="F26" s="28" t="s">
        <v>108</v>
      </c>
      <c r="G26" s="28" t="s">
        <v>109</v>
      </c>
      <c r="H26" s="29">
        <v>400.0</v>
      </c>
      <c r="I26" s="30">
        <v>750.0</v>
      </c>
      <c r="J26" s="29">
        <v>16.0</v>
      </c>
      <c r="K26" s="29">
        <v>5000.0</v>
      </c>
      <c r="L26" s="26" t="s">
        <v>50</v>
      </c>
      <c r="M26" s="26" t="s">
        <v>51</v>
      </c>
      <c r="N26" s="26" t="s">
        <v>50</v>
      </c>
      <c r="O26" s="26" t="s">
        <v>50</v>
      </c>
      <c r="P26" s="26" t="s">
        <v>50</v>
      </c>
      <c r="Q26" s="26" t="s">
        <v>50</v>
      </c>
      <c r="R26" s="26" t="s">
        <v>50</v>
      </c>
      <c r="S26" s="26" t="s">
        <v>50</v>
      </c>
      <c r="T26" s="26" t="s">
        <v>50</v>
      </c>
      <c r="U26" s="26" t="s">
        <v>50</v>
      </c>
      <c r="V26" s="26" t="s">
        <v>50</v>
      </c>
      <c r="W26" s="26" t="s">
        <v>50</v>
      </c>
      <c r="X26" s="26" t="s">
        <v>50</v>
      </c>
      <c r="Y26" s="26" t="s">
        <v>51</v>
      </c>
      <c r="Z26" s="26" t="s">
        <v>50</v>
      </c>
      <c r="AA26" s="26" t="s">
        <v>50</v>
      </c>
      <c r="AB26" s="26" t="s">
        <v>50</v>
      </c>
      <c r="AC26" s="26" t="s">
        <v>50</v>
      </c>
      <c r="AD26" s="26" t="s">
        <v>50</v>
      </c>
      <c r="AE26" s="26" t="s">
        <v>50</v>
      </c>
      <c r="AF26" s="26" t="s">
        <v>51</v>
      </c>
      <c r="AG26" s="26" t="s">
        <v>51</v>
      </c>
      <c r="AH26" s="26" t="s">
        <v>51</v>
      </c>
      <c r="AI26" s="26" t="s">
        <v>51</v>
      </c>
      <c r="AJ26" s="26" t="s">
        <v>110</v>
      </c>
      <c r="AK26" s="26" t="s">
        <v>53</v>
      </c>
      <c r="AL26" s="26" t="s">
        <v>54</v>
      </c>
      <c r="AM26" s="26" t="s">
        <v>74</v>
      </c>
      <c r="AN26" s="26" t="s">
        <v>55</v>
      </c>
      <c r="AO26" s="26" t="s">
        <v>111</v>
      </c>
      <c r="AP26" s="31">
        <v>1.88</v>
      </c>
      <c r="AQ26" s="28" t="s">
        <v>112</v>
      </c>
      <c r="AR26" s="29"/>
      <c r="AS26" s="29"/>
      <c r="AT26" s="32"/>
    </row>
    <row r="27" ht="13.5" customHeight="1">
      <c r="A27" s="11">
        <v>1000.0</v>
      </c>
      <c r="B27" s="26" t="s">
        <v>44</v>
      </c>
      <c r="C27" s="27"/>
      <c r="D27" s="28" t="s">
        <v>115</v>
      </c>
      <c r="E27" s="26" t="s">
        <v>46</v>
      </c>
      <c r="F27" s="28" t="s">
        <v>116</v>
      </c>
      <c r="G27" s="28" t="s">
        <v>117</v>
      </c>
      <c r="H27" s="29">
        <v>400.0</v>
      </c>
      <c r="I27" s="30">
        <v>1500.0</v>
      </c>
      <c r="J27" s="29">
        <v>16.0</v>
      </c>
      <c r="K27" s="29">
        <v>5000.0</v>
      </c>
      <c r="L27" s="26" t="s">
        <v>50</v>
      </c>
      <c r="M27" s="26" t="s">
        <v>50</v>
      </c>
      <c r="N27" s="26" t="s">
        <v>50</v>
      </c>
      <c r="O27" s="26" t="s">
        <v>50</v>
      </c>
      <c r="P27" s="26" t="s">
        <v>50</v>
      </c>
      <c r="Q27" s="26" t="s">
        <v>50</v>
      </c>
      <c r="R27" s="26" t="s">
        <v>50</v>
      </c>
      <c r="S27" s="26" t="s">
        <v>50</v>
      </c>
      <c r="T27" s="26" t="s">
        <v>50</v>
      </c>
      <c r="U27" s="26" t="s">
        <v>50</v>
      </c>
      <c r="V27" s="26" t="s">
        <v>50</v>
      </c>
      <c r="W27" s="26" t="s">
        <v>50</v>
      </c>
      <c r="X27" s="26" t="s">
        <v>50</v>
      </c>
      <c r="Y27" s="26" t="s">
        <v>51</v>
      </c>
      <c r="Z27" s="26" t="s">
        <v>50</v>
      </c>
      <c r="AA27" s="26" t="s">
        <v>50</v>
      </c>
      <c r="AB27" s="26" t="s">
        <v>50</v>
      </c>
      <c r="AC27" s="26" t="s">
        <v>50</v>
      </c>
      <c r="AD27" s="26" t="s">
        <v>50</v>
      </c>
      <c r="AE27" s="26" t="s">
        <v>50</v>
      </c>
      <c r="AF27" s="26" t="s">
        <v>51</v>
      </c>
      <c r="AG27" s="26" t="s">
        <v>51</v>
      </c>
      <c r="AH27" s="26" t="s">
        <v>51</v>
      </c>
      <c r="AI27" s="26" t="s">
        <v>51</v>
      </c>
      <c r="AJ27" s="26" t="s">
        <v>118</v>
      </c>
      <c r="AK27" s="26" t="s">
        <v>63</v>
      </c>
      <c r="AL27" s="29"/>
      <c r="AM27" s="26" t="s">
        <v>74</v>
      </c>
      <c r="AN27" s="29"/>
      <c r="AO27" s="29"/>
      <c r="AP27" s="31">
        <v>3.75</v>
      </c>
      <c r="AQ27" s="28" t="s">
        <v>112</v>
      </c>
      <c r="AR27" s="29"/>
      <c r="AS27" s="29"/>
      <c r="AT27" s="32"/>
    </row>
    <row r="28" ht="13.5" customHeight="1">
      <c r="A28" s="11">
        <v>1000.0</v>
      </c>
      <c r="B28" s="26" t="s">
        <v>44</v>
      </c>
      <c r="C28" s="27"/>
      <c r="D28" s="28" t="s">
        <v>119</v>
      </c>
      <c r="E28" s="26" t="s">
        <v>46</v>
      </c>
      <c r="F28" s="28" t="s">
        <v>116</v>
      </c>
      <c r="G28" s="28" t="s">
        <v>117</v>
      </c>
      <c r="H28" s="29">
        <v>400.0</v>
      </c>
      <c r="I28" s="30">
        <v>2250.0</v>
      </c>
      <c r="J28" s="29">
        <v>16.0</v>
      </c>
      <c r="K28" s="29">
        <v>5000.0</v>
      </c>
      <c r="L28" s="26" t="s">
        <v>50</v>
      </c>
      <c r="M28" s="26" t="s">
        <v>50</v>
      </c>
      <c r="N28" s="26" t="s">
        <v>50</v>
      </c>
      <c r="O28" s="26" t="s">
        <v>50</v>
      </c>
      <c r="P28" s="26" t="s">
        <v>50</v>
      </c>
      <c r="Q28" s="26" t="s">
        <v>50</v>
      </c>
      <c r="R28" s="26" t="s">
        <v>50</v>
      </c>
      <c r="S28" s="26" t="s">
        <v>50</v>
      </c>
      <c r="T28" s="26" t="s">
        <v>50</v>
      </c>
      <c r="U28" s="26" t="s">
        <v>50</v>
      </c>
      <c r="V28" s="26" t="s">
        <v>50</v>
      </c>
      <c r="W28" s="26" t="s">
        <v>50</v>
      </c>
      <c r="X28" s="26" t="s">
        <v>50</v>
      </c>
      <c r="Y28" s="26" t="s">
        <v>51</v>
      </c>
      <c r="Z28" s="26" t="s">
        <v>50</v>
      </c>
      <c r="AA28" s="26" t="s">
        <v>50</v>
      </c>
      <c r="AB28" s="26" t="s">
        <v>50</v>
      </c>
      <c r="AC28" s="26" t="s">
        <v>50</v>
      </c>
      <c r="AD28" s="26" t="s">
        <v>50</v>
      </c>
      <c r="AE28" s="26" t="s">
        <v>50</v>
      </c>
      <c r="AF28" s="26" t="s">
        <v>51</v>
      </c>
      <c r="AG28" s="26" t="s">
        <v>51</v>
      </c>
      <c r="AH28" s="26" t="s">
        <v>51</v>
      </c>
      <c r="AI28" s="26" t="s">
        <v>51</v>
      </c>
      <c r="AJ28" s="26" t="s">
        <v>118</v>
      </c>
      <c r="AK28" s="26" t="s">
        <v>63</v>
      </c>
      <c r="AL28" s="29"/>
      <c r="AM28" s="26" t="s">
        <v>74</v>
      </c>
      <c r="AN28" s="29"/>
      <c r="AO28" s="29"/>
      <c r="AP28" s="31">
        <v>5.64</v>
      </c>
      <c r="AQ28" s="28" t="s">
        <v>112</v>
      </c>
      <c r="AR28" s="29"/>
      <c r="AS28" s="29"/>
      <c r="AT28" s="32"/>
    </row>
    <row r="29" ht="13.5" customHeight="1">
      <c r="A29" s="5">
        <v>1000.0</v>
      </c>
      <c r="B29" s="26" t="s">
        <v>44</v>
      </c>
      <c r="C29" s="27"/>
      <c r="D29" s="28" t="s">
        <v>120</v>
      </c>
      <c r="E29" s="26" t="s">
        <v>46</v>
      </c>
      <c r="F29" s="28" t="s">
        <v>116</v>
      </c>
      <c r="G29" s="28" t="s">
        <v>117</v>
      </c>
      <c r="H29" s="29">
        <v>400.0</v>
      </c>
      <c r="I29" s="30">
        <v>3000.0</v>
      </c>
      <c r="J29" s="29">
        <v>16.0</v>
      </c>
      <c r="K29" s="29">
        <v>5000.0</v>
      </c>
      <c r="L29" s="26" t="s">
        <v>50</v>
      </c>
      <c r="M29" s="26" t="s">
        <v>50</v>
      </c>
      <c r="N29" s="26" t="s">
        <v>50</v>
      </c>
      <c r="O29" s="26" t="s">
        <v>50</v>
      </c>
      <c r="P29" s="26" t="s">
        <v>50</v>
      </c>
      <c r="Q29" s="26" t="s">
        <v>50</v>
      </c>
      <c r="R29" s="26" t="s">
        <v>50</v>
      </c>
      <c r="S29" s="26" t="s">
        <v>50</v>
      </c>
      <c r="T29" s="26" t="s">
        <v>50</v>
      </c>
      <c r="U29" s="26" t="s">
        <v>50</v>
      </c>
      <c r="V29" s="26" t="s">
        <v>50</v>
      </c>
      <c r="W29" s="26" t="s">
        <v>50</v>
      </c>
      <c r="X29" s="26" t="s">
        <v>50</v>
      </c>
      <c r="Y29" s="26" t="s">
        <v>51</v>
      </c>
      <c r="Z29" s="26" t="s">
        <v>50</v>
      </c>
      <c r="AA29" s="26" t="s">
        <v>50</v>
      </c>
      <c r="AB29" s="26" t="s">
        <v>50</v>
      </c>
      <c r="AC29" s="26" t="s">
        <v>50</v>
      </c>
      <c r="AD29" s="26" t="s">
        <v>50</v>
      </c>
      <c r="AE29" s="26" t="s">
        <v>50</v>
      </c>
      <c r="AF29" s="26" t="s">
        <v>51</v>
      </c>
      <c r="AG29" s="26" t="s">
        <v>51</v>
      </c>
      <c r="AH29" s="26" t="s">
        <v>51</v>
      </c>
      <c r="AI29" s="26" t="s">
        <v>51</v>
      </c>
      <c r="AJ29" s="26" t="s">
        <v>118</v>
      </c>
      <c r="AK29" s="26" t="s">
        <v>63</v>
      </c>
      <c r="AL29" s="29"/>
      <c r="AM29" s="26" t="s">
        <v>74</v>
      </c>
      <c r="AN29" s="29"/>
      <c r="AO29" s="29"/>
      <c r="AP29" s="33">
        <v>7.5</v>
      </c>
      <c r="AQ29" s="28" t="s">
        <v>112</v>
      </c>
      <c r="AR29" s="29"/>
      <c r="AS29" s="29"/>
      <c r="AT29" s="32"/>
    </row>
    <row r="30" ht="13.5" customHeight="1">
      <c r="A30" s="11">
        <v>1000.0</v>
      </c>
      <c r="B30" s="6" t="s">
        <v>44</v>
      </c>
      <c r="C30" s="7"/>
      <c r="D30" s="8" t="s">
        <v>121</v>
      </c>
      <c r="E30" s="6" t="s">
        <v>46</v>
      </c>
      <c r="F30" s="8" t="s">
        <v>122</v>
      </c>
      <c r="G30" s="8" t="s">
        <v>123</v>
      </c>
      <c r="H30" s="9">
        <v>400.0</v>
      </c>
      <c r="I30" s="6" t="s">
        <v>124</v>
      </c>
      <c r="J30" s="9">
        <v>16.0</v>
      </c>
      <c r="K30" s="9">
        <v>500.0</v>
      </c>
      <c r="L30" s="6" t="s">
        <v>51</v>
      </c>
      <c r="M30" s="6" t="s">
        <v>50</v>
      </c>
      <c r="N30" s="6" t="s">
        <v>50</v>
      </c>
      <c r="O30" s="6" t="s">
        <v>50</v>
      </c>
      <c r="P30" s="6" t="s">
        <v>50</v>
      </c>
      <c r="Q30" s="6" t="s">
        <v>50</v>
      </c>
      <c r="R30" s="6" t="s">
        <v>51</v>
      </c>
      <c r="S30" s="6" t="s">
        <v>51</v>
      </c>
      <c r="T30" s="6" t="s">
        <v>51</v>
      </c>
      <c r="U30" s="6" t="s">
        <v>51</v>
      </c>
      <c r="V30" s="6" t="s">
        <v>51</v>
      </c>
      <c r="W30" s="6" t="s">
        <v>50</v>
      </c>
      <c r="X30" s="6" t="s">
        <v>51</v>
      </c>
      <c r="Y30" s="6" t="s">
        <v>51</v>
      </c>
      <c r="Z30" s="6" t="s">
        <v>51</v>
      </c>
      <c r="AA30" s="6" t="s">
        <v>51</v>
      </c>
      <c r="AB30" s="6" t="s">
        <v>51</v>
      </c>
      <c r="AC30" s="6" t="s">
        <v>51</v>
      </c>
      <c r="AD30" s="6" t="s">
        <v>51</v>
      </c>
      <c r="AE30" s="6" t="s">
        <v>51</v>
      </c>
      <c r="AF30" s="6" t="s">
        <v>51</v>
      </c>
      <c r="AG30" s="6" t="s">
        <v>51</v>
      </c>
      <c r="AH30" s="6" t="s">
        <v>51</v>
      </c>
      <c r="AI30" s="6" t="s">
        <v>51</v>
      </c>
      <c r="AJ30" s="6" t="s">
        <v>118</v>
      </c>
      <c r="AK30" s="6" t="s">
        <v>63</v>
      </c>
      <c r="AL30" s="6" t="s">
        <v>54</v>
      </c>
      <c r="AM30" s="6" t="s">
        <v>74</v>
      </c>
      <c r="AN30" s="6" t="s">
        <v>55</v>
      </c>
      <c r="AO30" s="6" t="s">
        <v>56</v>
      </c>
      <c r="AP30" s="10">
        <v>375.0</v>
      </c>
      <c r="AQ30" s="8" t="s">
        <v>125</v>
      </c>
      <c r="AR30" s="9"/>
      <c r="AS30" s="9"/>
      <c r="AT30" s="7"/>
    </row>
    <row r="31" ht="13.5" customHeight="1">
      <c r="A31" s="11">
        <v>1000.0</v>
      </c>
      <c r="B31" s="12" t="s">
        <v>44</v>
      </c>
      <c r="C31" s="13"/>
      <c r="D31" s="14" t="s">
        <v>126</v>
      </c>
      <c r="E31" s="12" t="s">
        <v>46</v>
      </c>
      <c r="F31" s="14" t="s">
        <v>122</v>
      </c>
      <c r="G31" s="14" t="s">
        <v>123</v>
      </c>
      <c r="H31" s="15">
        <v>400.0</v>
      </c>
      <c r="I31" s="12" t="s">
        <v>127</v>
      </c>
      <c r="J31" s="15">
        <v>16.0</v>
      </c>
      <c r="K31" s="15">
        <v>500.0</v>
      </c>
      <c r="L31" s="12" t="s">
        <v>51</v>
      </c>
      <c r="M31" s="12" t="s">
        <v>50</v>
      </c>
      <c r="N31" s="12" t="s">
        <v>50</v>
      </c>
      <c r="O31" s="12" t="s">
        <v>50</v>
      </c>
      <c r="P31" s="12" t="s">
        <v>50</v>
      </c>
      <c r="Q31" s="12" t="s">
        <v>50</v>
      </c>
      <c r="R31" s="12" t="s">
        <v>51</v>
      </c>
      <c r="S31" s="12" t="s">
        <v>51</v>
      </c>
      <c r="T31" s="12" t="s">
        <v>51</v>
      </c>
      <c r="U31" s="12" t="s">
        <v>51</v>
      </c>
      <c r="V31" s="12" t="s">
        <v>51</v>
      </c>
      <c r="W31" s="12" t="s">
        <v>50</v>
      </c>
      <c r="X31" s="12" t="s">
        <v>51</v>
      </c>
      <c r="Y31" s="12" t="s">
        <v>51</v>
      </c>
      <c r="Z31" s="12" t="s">
        <v>51</v>
      </c>
      <c r="AA31" s="12" t="s">
        <v>51</v>
      </c>
      <c r="AB31" s="12" t="s">
        <v>51</v>
      </c>
      <c r="AC31" s="12" t="s">
        <v>51</v>
      </c>
      <c r="AD31" s="12" t="s">
        <v>51</v>
      </c>
      <c r="AE31" s="12" t="s">
        <v>51</v>
      </c>
      <c r="AF31" s="12" t="s">
        <v>51</v>
      </c>
      <c r="AG31" s="12" t="s">
        <v>51</v>
      </c>
      <c r="AH31" s="12" t="s">
        <v>51</v>
      </c>
      <c r="AI31" s="12" t="s">
        <v>51</v>
      </c>
      <c r="AJ31" s="12" t="s">
        <v>118</v>
      </c>
      <c r="AK31" s="12" t="s">
        <v>11</v>
      </c>
      <c r="AL31" s="12" t="s">
        <v>54</v>
      </c>
      <c r="AM31" s="15"/>
      <c r="AN31" s="12" t="s">
        <v>106</v>
      </c>
      <c r="AO31" s="15"/>
      <c r="AP31" s="16">
        <v>450.0</v>
      </c>
      <c r="AQ31" s="14" t="s">
        <v>125</v>
      </c>
      <c r="AR31" s="15"/>
      <c r="AS31" s="15"/>
      <c r="AT31" s="13"/>
    </row>
    <row r="32" ht="13.5" customHeight="1">
      <c r="A32" s="5">
        <v>1000.0</v>
      </c>
      <c r="B32" s="12" t="s">
        <v>44</v>
      </c>
      <c r="C32" s="13"/>
      <c r="D32" s="14" t="s">
        <v>128</v>
      </c>
      <c r="E32" s="12" t="s">
        <v>46</v>
      </c>
      <c r="F32" s="14" t="s">
        <v>122</v>
      </c>
      <c r="G32" s="14" t="s">
        <v>123</v>
      </c>
      <c r="H32" s="15">
        <v>400.0</v>
      </c>
      <c r="I32" s="12" t="s">
        <v>129</v>
      </c>
      <c r="J32" s="15">
        <v>16.0</v>
      </c>
      <c r="K32" s="15">
        <v>500.0</v>
      </c>
      <c r="L32" s="12" t="s">
        <v>50</v>
      </c>
      <c r="M32" s="12" t="s">
        <v>51</v>
      </c>
      <c r="N32" s="12" t="s">
        <v>50</v>
      </c>
      <c r="O32" s="12" t="s">
        <v>50</v>
      </c>
      <c r="P32" s="12" t="s">
        <v>50</v>
      </c>
      <c r="Q32" s="12" t="s">
        <v>50</v>
      </c>
      <c r="R32" s="12" t="s">
        <v>51</v>
      </c>
      <c r="S32" s="12" t="s">
        <v>51</v>
      </c>
      <c r="T32" s="12" t="s">
        <v>51</v>
      </c>
      <c r="U32" s="12" t="s">
        <v>51</v>
      </c>
      <c r="V32" s="12" t="s">
        <v>51</v>
      </c>
      <c r="W32" s="12" t="s">
        <v>50</v>
      </c>
      <c r="X32" s="12" t="s">
        <v>51</v>
      </c>
      <c r="Y32" s="12" t="s">
        <v>51</v>
      </c>
      <c r="Z32" s="12" t="s">
        <v>51</v>
      </c>
      <c r="AA32" s="12" t="s">
        <v>51</v>
      </c>
      <c r="AB32" s="12" t="s">
        <v>51</v>
      </c>
      <c r="AC32" s="12" t="s">
        <v>51</v>
      </c>
      <c r="AD32" s="12" t="s">
        <v>51</v>
      </c>
      <c r="AE32" s="12" t="s">
        <v>51</v>
      </c>
      <c r="AF32" s="12" t="s">
        <v>51</v>
      </c>
      <c r="AG32" s="12" t="s">
        <v>51</v>
      </c>
      <c r="AH32" s="12" t="s">
        <v>51</v>
      </c>
      <c r="AI32" s="12" t="s">
        <v>51</v>
      </c>
      <c r="AJ32" s="12" t="s">
        <v>130</v>
      </c>
      <c r="AK32" s="12" t="s">
        <v>53</v>
      </c>
      <c r="AL32" s="12" t="s">
        <v>54</v>
      </c>
      <c r="AM32" s="15"/>
      <c r="AN32" s="12" t="s">
        <v>106</v>
      </c>
      <c r="AO32" s="15"/>
      <c r="AP32" s="16">
        <v>75.0</v>
      </c>
      <c r="AQ32" s="14" t="s">
        <v>125</v>
      </c>
      <c r="AR32" s="15"/>
      <c r="AS32" s="15"/>
      <c r="AT32" s="13"/>
    </row>
    <row r="33" ht="13.5" customHeight="1">
      <c r="A33" s="11">
        <v>1000.0</v>
      </c>
      <c r="B33" s="12" t="s">
        <v>44</v>
      </c>
      <c r="C33" s="13"/>
      <c r="D33" s="14" t="s">
        <v>131</v>
      </c>
      <c r="E33" s="12" t="s">
        <v>46</v>
      </c>
      <c r="F33" s="14" t="s">
        <v>122</v>
      </c>
      <c r="G33" s="14" t="s">
        <v>123</v>
      </c>
      <c r="H33" s="15">
        <v>400.0</v>
      </c>
      <c r="I33" s="12" t="s">
        <v>129</v>
      </c>
      <c r="J33" s="15">
        <v>16.0</v>
      </c>
      <c r="K33" s="15">
        <v>500.0</v>
      </c>
      <c r="L33" s="12" t="s">
        <v>51</v>
      </c>
      <c r="M33" s="12" t="s">
        <v>50</v>
      </c>
      <c r="N33" s="12" t="s">
        <v>50</v>
      </c>
      <c r="O33" s="12" t="s">
        <v>50</v>
      </c>
      <c r="P33" s="12" t="s">
        <v>50</v>
      </c>
      <c r="Q33" s="12" t="s">
        <v>50</v>
      </c>
      <c r="R33" s="12" t="s">
        <v>51</v>
      </c>
      <c r="S33" s="12" t="s">
        <v>51</v>
      </c>
      <c r="T33" s="12" t="s">
        <v>51</v>
      </c>
      <c r="U33" s="12" t="s">
        <v>51</v>
      </c>
      <c r="V33" s="12" t="s">
        <v>51</v>
      </c>
      <c r="W33" s="12" t="s">
        <v>50</v>
      </c>
      <c r="X33" s="12" t="s">
        <v>51</v>
      </c>
      <c r="Y33" s="12" t="s">
        <v>51</v>
      </c>
      <c r="Z33" s="12" t="s">
        <v>51</v>
      </c>
      <c r="AA33" s="12" t="s">
        <v>51</v>
      </c>
      <c r="AB33" s="12" t="s">
        <v>51</v>
      </c>
      <c r="AC33" s="12" t="s">
        <v>51</v>
      </c>
      <c r="AD33" s="12" t="s">
        <v>51</v>
      </c>
      <c r="AE33" s="12" t="s">
        <v>51</v>
      </c>
      <c r="AF33" s="12" t="s">
        <v>51</v>
      </c>
      <c r="AG33" s="12" t="s">
        <v>51</v>
      </c>
      <c r="AH33" s="12" t="s">
        <v>51</v>
      </c>
      <c r="AI33" s="12" t="s">
        <v>51</v>
      </c>
      <c r="AJ33" s="12" t="s">
        <v>118</v>
      </c>
      <c r="AK33" s="12" t="s">
        <v>11</v>
      </c>
      <c r="AL33" s="12" t="s">
        <v>54</v>
      </c>
      <c r="AM33" s="15"/>
      <c r="AN33" s="12" t="s">
        <v>106</v>
      </c>
      <c r="AO33" s="15"/>
      <c r="AP33" s="16">
        <v>75.0</v>
      </c>
      <c r="AQ33" s="14" t="s">
        <v>125</v>
      </c>
      <c r="AR33" s="15"/>
      <c r="AS33" s="15"/>
      <c r="AT33" s="13"/>
    </row>
    <row r="34" ht="13.5" customHeight="1">
      <c r="A34" s="11">
        <v>1000.0</v>
      </c>
      <c r="B34" s="12" t="s">
        <v>44</v>
      </c>
      <c r="C34" s="13"/>
      <c r="D34" s="14" t="s">
        <v>132</v>
      </c>
      <c r="E34" s="12" t="s">
        <v>46</v>
      </c>
      <c r="F34" s="14" t="s">
        <v>122</v>
      </c>
      <c r="G34" s="14" t="s">
        <v>123</v>
      </c>
      <c r="H34" s="15">
        <v>400.0</v>
      </c>
      <c r="I34" s="12" t="s">
        <v>133</v>
      </c>
      <c r="J34" s="15">
        <v>16.0</v>
      </c>
      <c r="K34" s="15">
        <v>500.0</v>
      </c>
      <c r="L34" s="12" t="s">
        <v>50</v>
      </c>
      <c r="M34" s="12" t="s">
        <v>51</v>
      </c>
      <c r="N34" s="12" t="s">
        <v>50</v>
      </c>
      <c r="O34" s="12" t="s">
        <v>50</v>
      </c>
      <c r="P34" s="12" t="s">
        <v>50</v>
      </c>
      <c r="Q34" s="12" t="s">
        <v>50</v>
      </c>
      <c r="R34" s="12" t="s">
        <v>51</v>
      </c>
      <c r="S34" s="12" t="s">
        <v>51</v>
      </c>
      <c r="T34" s="12" t="s">
        <v>51</v>
      </c>
      <c r="U34" s="12" t="s">
        <v>51</v>
      </c>
      <c r="V34" s="12" t="s">
        <v>51</v>
      </c>
      <c r="W34" s="12" t="s">
        <v>50</v>
      </c>
      <c r="X34" s="12" t="s">
        <v>51</v>
      </c>
      <c r="Y34" s="12" t="s">
        <v>51</v>
      </c>
      <c r="Z34" s="12" t="s">
        <v>51</v>
      </c>
      <c r="AA34" s="12" t="s">
        <v>51</v>
      </c>
      <c r="AB34" s="12" t="s">
        <v>51</v>
      </c>
      <c r="AC34" s="12" t="s">
        <v>51</v>
      </c>
      <c r="AD34" s="12" t="s">
        <v>51</v>
      </c>
      <c r="AE34" s="12" t="s">
        <v>51</v>
      </c>
      <c r="AF34" s="12" t="s">
        <v>51</v>
      </c>
      <c r="AG34" s="12" t="s">
        <v>51</v>
      </c>
      <c r="AH34" s="12" t="s">
        <v>51</v>
      </c>
      <c r="AI34" s="12" t="s">
        <v>51</v>
      </c>
      <c r="AJ34" s="12" t="s">
        <v>130</v>
      </c>
      <c r="AK34" s="12" t="s">
        <v>53</v>
      </c>
      <c r="AL34" s="12" t="s">
        <v>54</v>
      </c>
      <c r="AM34" s="15"/>
      <c r="AN34" s="12" t="s">
        <v>106</v>
      </c>
      <c r="AO34" s="15"/>
      <c r="AP34" s="16">
        <v>112.5</v>
      </c>
      <c r="AQ34" s="14" t="s">
        <v>125</v>
      </c>
      <c r="AR34" s="15"/>
      <c r="AS34" s="15"/>
      <c r="AT34" s="13"/>
    </row>
    <row r="35" ht="13.5" customHeight="1">
      <c r="A35" s="5">
        <v>1000.0</v>
      </c>
      <c r="B35" s="12" t="s">
        <v>44</v>
      </c>
      <c r="C35" s="13"/>
      <c r="D35" s="14" t="s">
        <v>134</v>
      </c>
      <c r="E35" s="12" t="s">
        <v>46</v>
      </c>
      <c r="F35" s="14" t="s">
        <v>122</v>
      </c>
      <c r="G35" s="14" t="s">
        <v>123</v>
      </c>
      <c r="H35" s="15">
        <v>400.0</v>
      </c>
      <c r="I35" s="12" t="s">
        <v>133</v>
      </c>
      <c r="J35" s="15">
        <v>16.0</v>
      </c>
      <c r="K35" s="15">
        <v>500.0</v>
      </c>
      <c r="L35" s="12" t="s">
        <v>51</v>
      </c>
      <c r="M35" s="12" t="s">
        <v>50</v>
      </c>
      <c r="N35" s="12" t="s">
        <v>50</v>
      </c>
      <c r="O35" s="12" t="s">
        <v>50</v>
      </c>
      <c r="P35" s="12" t="s">
        <v>50</v>
      </c>
      <c r="Q35" s="12" t="s">
        <v>50</v>
      </c>
      <c r="R35" s="12" t="s">
        <v>51</v>
      </c>
      <c r="S35" s="12" t="s">
        <v>51</v>
      </c>
      <c r="T35" s="12" t="s">
        <v>51</v>
      </c>
      <c r="U35" s="12" t="s">
        <v>51</v>
      </c>
      <c r="V35" s="12" t="s">
        <v>51</v>
      </c>
      <c r="W35" s="12" t="s">
        <v>50</v>
      </c>
      <c r="X35" s="12" t="s">
        <v>51</v>
      </c>
      <c r="Y35" s="12" t="s">
        <v>51</v>
      </c>
      <c r="Z35" s="12" t="s">
        <v>51</v>
      </c>
      <c r="AA35" s="12" t="s">
        <v>51</v>
      </c>
      <c r="AB35" s="12" t="s">
        <v>51</v>
      </c>
      <c r="AC35" s="12" t="s">
        <v>51</v>
      </c>
      <c r="AD35" s="12" t="s">
        <v>51</v>
      </c>
      <c r="AE35" s="12" t="s">
        <v>51</v>
      </c>
      <c r="AF35" s="12" t="s">
        <v>51</v>
      </c>
      <c r="AG35" s="12" t="s">
        <v>51</v>
      </c>
      <c r="AH35" s="12" t="s">
        <v>51</v>
      </c>
      <c r="AI35" s="12" t="s">
        <v>51</v>
      </c>
      <c r="AJ35" s="12" t="s">
        <v>118</v>
      </c>
      <c r="AK35" s="12" t="s">
        <v>11</v>
      </c>
      <c r="AL35" s="12" t="s">
        <v>54</v>
      </c>
      <c r="AM35" s="15"/>
      <c r="AN35" s="12" t="s">
        <v>106</v>
      </c>
      <c r="AO35" s="15"/>
      <c r="AP35" s="16">
        <v>112.5</v>
      </c>
      <c r="AQ35" s="14" t="s">
        <v>125</v>
      </c>
      <c r="AR35" s="15"/>
      <c r="AS35" s="15"/>
      <c r="AT35" s="13"/>
    </row>
    <row r="36" ht="13.5" customHeight="1">
      <c r="A36" s="11">
        <v>1000.0</v>
      </c>
      <c r="B36" s="12" t="s">
        <v>44</v>
      </c>
      <c r="C36" s="13"/>
      <c r="D36" s="14" t="s">
        <v>135</v>
      </c>
      <c r="E36" s="12" t="s">
        <v>46</v>
      </c>
      <c r="F36" s="14" t="s">
        <v>122</v>
      </c>
      <c r="G36" s="14" t="s">
        <v>123</v>
      </c>
      <c r="H36" s="15">
        <v>400.0</v>
      </c>
      <c r="I36" s="12" t="s">
        <v>136</v>
      </c>
      <c r="J36" s="15">
        <v>16.0</v>
      </c>
      <c r="K36" s="15">
        <v>500.0</v>
      </c>
      <c r="L36" s="12" t="s">
        <v>51</v>
      </c>
      <c r="M36" s="12" t="s">
        <v>50</v>
      </c>
      <c r="N36" s="12" t="s">
        <v>50</v>
      </c>
      <c r="O36" s="12" t="s">
        <v>50</v>
      </c>
      <c r="P36" s="12" t="s">
        <v>50</v>
      </c>
      <c r="Q36" s="12" t="s">
        <v>50</v>
      </c>
      <c r="R36" s="12" t="s">
        <v>51</v>
      </c>
      <c r="S36" s="12" t="s">
        <v>51</v>
      </c>
      <c r="T36" s="12" t="s">
        <v>51</v>
      </c>
      <c r="U36" s="12" t="s">
        <v>51</v>
      </c>
      <c r="V36" s="12" t="s">
        <v>51</v>
      </c>
      <c r="W36" s="12" t="s">
        <v>50</v>
      </c>
      <c r="X36" s="12" t="s">
        <v>51</v>
      </c>
      <c r="Y36" s="12" t="s">
        <v>51</v>
      </c>
      <c r="Z36" s="12" t="s">
        <v>51</v>
      </c>
      <c r="AA36" s="12" t="s">
        <v>51</v>
      </c>
      <c r="AB36" s="12" t="s">
        <v>51</v>
      </c>
      <c r="AC36" s="12" t="s">
        <v>51</v>
      </c>
      <c r="AD36" s="12" t="s">
        <v>51</v>
      </c>
      <c r="AE36" s="12" t="s">
        <v>51</v>
      </c>
      <c r="AF36" s="12" t="s">
        <v>51</v>
      </c>
      <c r="AG36" s="12" t="s">
        <v>51</v>
      </c>
      <c r="AH36" s="12" t="s">
        <v>51</v>
      </c>
      <c r="AI36" s="12" t="s">
        <v>51</v>
      </c>
      <c r="AJ36" s="12" t="s">
        <v>118</v>
      </c>
      <c r="AK36" s="12" t="s">
        <v>11</v>
      </c>
      <c r="AL36" s="12" t="s">
        <v>54</v>
      </c>
      <c r="AM36" s="15"/>
      <c r="AN36" s="12" t="s">
        <v>106</v>
      </c>
      <c r="AO36" s="15"/>
      <c r="AP36" s="16">
        <v>187.5</v>
      </c>
      <c r="AQ36" s="14" t="s">
        <v>125</v>
      </c>
      <c r="AR36" s="15"/>
      <c r="AS36" s="15"/>
      <c r="AT36" s="13"/>
    </row>
    <row r="37" ht="13.5" customHeight="1">
      <c r="A37" s="11">
        <v>1000.0</v>
      </c>
      <c r="B37" s="12" t="s">
        <v>44</v>
      </c>
      <c r="C37" s="13"/>
      <c r="D37" s="14" t="s">
        <v>137</v>
      </c>
      <c r="E37" s="12" t="s">
        <v>46</v>
      </c>
      <c r="F37" s="14" t="s">
        <v>122</v>
      </c>
      <c r="G37" s="14" t="s">
        <v>123</v>
      </c>
      <c r="H37" s="15">
        <v>400.0</v>
      </c>
      <c r="I37" s="12" t="s">
        <v>138</v>
      </c>
      <c r="J37" s="15">
        <v>16.0</v>
      </c>
      <c r="K37" s="15">
        <v>500.0</v>
      </c>
      <c r="L37" s="12" t="s">
        <v>51</v>
      </c>
      <c r="M37" s="12" t="s">
        <v>50</v>
      </c>
      <c r="N37" s="12" t="s">
        <v>50</v>
      </c>
      <c r="O37" s="12" t="s">
        <v>50</v>
      </c>
      <c r="P37" s="12" t="s">
        <v>50</v>
      </c>
      <c r="Q37" s="12" t="s">
        <v>50</v>
      </c>
      <c r="R37" s="12" t="s">
        <v>51</v>
      </c>
      <c r="S37" s="12" t="s">
        <v>51</v>
      </c>
      <c r="T37" s="12" t="s">
        <v>51</v>
      </c>
      <c r="U37" s="12" t="s">
        <v>51</v>
      </c>
      <c r="V37" s="12" t="s">
        <v>51</v>
      </c>
      <c r="W37" s="12" t="s">
        <v>50</v>
      </c>
      <c r="X37" s="12" t="s">
        <v>51</v>
      </c>
      <c r="Y37" s="12" t="s">
        <v>51</v>
      </c>
      <c r="Z37" s="12" t="s">
        <v>51</v>
      </c>
      <c r="AA37" s="12" t="s">
        <v>51</v>
      </c>
      <c r="AB37" s="12" t="s">
        <v>51</v>
      </c>
      <c r="AC37" s="12" t="s">
        <v>51</v>
      </c>
      <c r="AD37" s="12" t="s">
        <v>51</v>
      </c>
      <c r="AE37" s="12" t="s">
        <v>51</v>
      </c>
      <c r="AF37" s="12" t="s">
        <v>51</v>
      </c>
      <c r="AG37" s="12" t="s">
        <v>51</v>
      </c>
      <c r="AH37" s="12" t="s">
        <v>51</v>
      </c>
      <c r="AI37" s="12" t="s">
        <v>51</v>
      </c>
      <c r="AJ37" s="12" t="s">
        <v>118</v>
      </c>
      <c r="AK37" s="12" t="s">
        <v>11</v>
      </c>
      <c r="AL37" s="12" t="s">
        <v>54</v>
      </c>
      <c r="AM37" s="15"/>
      <c r="AN37" s="12" t="s">
        <v>106</v>
      </c>
      <c r="AO37" s="15"/>
      <c r="AP37" s="16">
        <v>225.0</v>
      </c>
      <c r="AQ37" s="14" t="s">
        <v>125</v>
      </c>
      <c r="AR37" s="15"/>
      <c r="AS37" s="15"/>
      <c r="AT37" s="13"/>
    </row>
    <row r="38" ht="13.5" customHeight="1">
      <c r="A38" s="5">
        <v>1000.0</v>
      </c>
      <c r="B38" s="12" t="s">
        <v>44</v>
      </c>
      <c r="C38" s="13"/>
      <c r="D38" s="14" t="s">
        <v>139</v>
      </c>
      <c r="E38" s="12" t="s">
        <v>46</v>
      </c>
      <c r="F38" s="14" t="s">
        <v>140</v>
      </c>
      <c r="G38" s="14" t="s">
        <v>141</v>
      </c>
      <c r="H38" s="15">
        <v>312.0</v>
      </c>
      <c r="I38" s="12" t="s">
        <v>142</v>
      </c>
      <c r="J38" s="15">
        <v>16.0</v>
      </c>
      <c r="K38" s="15">
        <v>5000.0</v>
      </c>
      <c r="L38" s="12" t="s">
        <v>50</v>
      </c>
      <c r="M38" s="12" t="s">
        <v>50</v>
      </c>
      <c r="N38" s="12" t="s">
        <v>50</v>
      </c>
      <c r="O38" s="12" t="s">
        <v>50</v>
      </c>
      <c r="P38" s="12" t="s">
        <v>50</v>
      </c>
      <c r="Q38" s="12" t="s">
        <v>50</v>
      </c>
      <c r="R38" s="12" t="s">
        <v>51</v>
      </c>
      <c r="S38" s="12" t="s">
        <v>50</v>
      </c>
      <c r="T38" s="12" t="s">
        <v>50</v>
      </c>
      <c r="U38" s="12" t="s">
        <v>50</v>
      </c>
      <c r="V38" s="12" t="s">
        <v>50</v>
      </c>
      <c r="W38" s="12" t="s">
        <v>50</v>
      </c>
      <c r="X38" s="12" t="s">
        <v>50</v>
      </c>
      <c r="Y38" s="12" t="s">
        <v>51</v>
      </c>
      <c r="Z38" s="12" t="s">
        <v>50</v>
      </c>
      <c r="AA38" s="12" t="s">
        <v>50</v>
      </c>
      <c r="AB38" s="12" t="s">
        <v>50</v>
      </c>
      <c r="AC38" s="12" t="s">
        <v>50</v>
      </c>
      <c r="AD38" s="12" t="s">
        <v>50</v>
      </c>
      <c r="AE38" s="12" t="s">
        <v>50</v>
      </c>
      <c r="AF38" s="12" t="s">
        <v>51</v>
      </c>
      <c r="AG38" s="12" t="s">
        <v>51</v>
      </c>
      <c r="AH38" s="12" t="s">
        <v>51</v>
      </c>
      <c r="AI38" s="12" t="s">
        <v>51</v>
      </c>
      <c r="AJ38" s="12" t="s">
        <v>143</v>
      </c>
      <c r="AK38" s="12" t="s">
        <v>63</v>
      </c>
      <c r="AL38" s="12" t="s">
        <v>54</v>
      </c>
      <c r="AM38" s="12" t="s">
        <v>17</v>
      </c>
      <c r="AN38" s="12" t="s">
        <v>55</v>
      </c>
      <c r="AO38" s="12" t="s">
        <v>111</v>
      </c>
      <c r="AP38" s="16">
        <v>35.3</v>
      </c>
      <c r="AQ38" s="14" t="s">
        <v>144</v>
      </c>
      <c r="AR38" s="15"/>
      <c r="AS38" s="15"/>
      <c r="AT38" s="13"/>
    </row>
    <row r="39" ht="13.5" customHeight="1">
      <c r="A39" s="11">
        <v>1000.0</v>
      </c>
      <c r="B39" s="12" t="s">
        <v>44</v>
      </c>
      <c r="C39" s="13"/>
      <c r="D39" s="14" t="s">
        <v>145</v>
      </c>
      <c r="E39" s="12" t="s">
        <v>46</v>
      </c>
      <c r="F39" s="14" t="s">
        <v>140</v>
      </c>
      <c r="G39" s="14" t="s">
        <v>141</v>
      </c>
      <c r="H39" s="15">
        <v>312.0</v>
      </c>
      <c r="I39" s="12" t="s">
        <v>146</v>
      </c>
      <c r="J39" s="15">
        <v>16.0</v>
      </c>
      <c r="K39" s="15">
        <v>5000.0</v>
      </c>
      <c r="L39" s="12" t="s">
        <v>50</v>
      </c>
      <c r="M39" s="12" t="s">
        <v>50</v>
      </c>
      <c r="N39" s="12" t="s">
        <v>50</v>
      </c>
      <c r="O39" s="12" t="s">
        <v>50</v>
      </c>
      <c r="P39" s="12" t="s">
        <v>50</v>
      </c>
      <c r="Q39" s="12" t="s">
        <v>50</v>
      </c>
      <c r="R39" s="12" t="s">
        <v>51</v>
      </c>
      <c r="S39" s="12" t="s">
        <v>50</v>
      </c>
      <c r="T39" s="12" t="s">
        <v>50</v>
      </c>
      <c r="U39" s="12" t="s">
        <v>50</v>
      </c>
      <c r="V39" s="12" t="s">
        <v>50</v>
      </c>
      <c r="W39" s="12" t="s">
        <v>50</v>
      </c>
      <c r="X39" s="12" t="s">
        <v>50</v>
      </c>
      <c r="Y39" s="12" t="s">
        <v>51</v>
      </c>
      <c r="Z39" s="12" t="s">
        <v>50</v>
      </c>
      <c r="AA39" s="12" t="s">
        <v>50</v>
      </c>
      <c r="AB39" s="12" t="s">
        <v>50</v>
      </c>
      <c r="AC39" s="12" t="s">
        <v>50</v>
      </c>
      <c r="AD39" s="12" t="s">
        <v>50</v>
      </c>
      <c r="AE39" s="12" t="s">
        <v>50</v>
      </c>
      <c r="AF39" s="12" t="s">
        <v>51</v>
      </c>
      <c r="AG39" s="12" t="s">
        <v>51</v>
      </c>
      <c r="AH39" s="12" t="s">
        <v>51</v>
      </c>
      <c r="AI39" s="12" t="s">
        <v>51</v>
      </c>
      <c r="AJ39" s="12" t="s">
        <v>143</v>
      </c>
      <c r="AK39" s="12" t="s">
        <v>63</v>
      </c>
      <c r="AL39" s="12" t="s">
        <v>54</v>
      </c>
      <c r="AM39" s="12" t="s">
        <v>17</v>
      </c>
      <c r="AN39" s="12" t="s">
        <v>55</v>
      </c>
      <c r="AO39" s="12" t="s">
        <v>111</v>
      </c>
      <c r="AP39" s="16">
        <v>53.4</v>
      </c>
      <c r="AQ39" s="14" t="s">
        <v>144</v>
      </c>
      <c r="AR39" s="15"/>
      <c r="AS39" s="15"/>
      <c r="AT39" s="13"/>
    </row>
    <row r="40" ht="13.5" customHeight="1">
      <c r="A40" s="11">
        <v>1000.0</v>
      </c>
      <c r="B40" s="12" t="s">
        <v>44</v>
      </c>
      <c r="C40" s="13"/>
      <c r="D40" s="14" t="s">
        <v>147</v>
      </c>
      <c r="E40" s="12" t="s">
        <v>46</v>
      </c>
      <c r="F40" s="14" t="s">
        <v>140</v>
      </c>
      <c r="G40" s="14" t="s">
        <v>141</v>
      </c>
      <c r="H40" s="15">
        <v>312.0</v>
      </c>
      <c r="I40" s="12" t="s">
        <v>148</v>
      </c>
      <c r="J40" s="15">
        <v>16.0</v>
      </c>
      <c r="K40" s="15">
        <v>5000.0</v>
      </c>
      <c r="L40" s="12" t="s">
        <v>50</v>
      </c>
      <c r="M40" s="12" t="s">
        <v>50</v>
      </c>
      <c r="N40" s="12" t="s">
        <v>50</v>
      </c>
      <c r="O40" s="12" t="s">
        <v>50</v>
      </c>
      <c r="P40" s="12" t="s">
        <v>50</v>
      </c>
      <c r="Q40" s="12" t="s">
        <v>50</v>
      </c>
      <c r="R40" s="12" t="s">
        <v>51</v>
      </c>
      <c r="S40" s="12" t="s">
        <v>50</v>
      </c>
      <c r="T40" s="12" t="s">
        <v>50</v>
      </c>
      <c r="U40" s="12" t="s">
        <v>50</v>
      </c>
      <c r="V40" s="12" t="s">
        <v>50</v>
      </c>
      <c r="W40" s="12" t="s">
        <v>50</v>
      </c>
      <c r="X40" s="12" t="s">
        <v>50</v>
      </c>
      <c r="Y40" s="12" t="s">
        <v>51</v>
      </c>
      <c r="Z40" s="12" t="s">
        <v>50</v>
      </c>
      <c r="AA40" s="12" t="s">
        <v>50</v>
      </c>
      <c r="AB40" s="12" t="s">
        <v>50</v>
      </c>
      <c r="AC40" s="12" t="s">
        <v>50</v>
      </c>
      <c r="AD40" s="12" t="s">
        <v>50</v>
      </c>
      <c r="AE40" s="12" t="s">
        <v>50</v>
      </c>
      <c r="AF40" s="12" t="s">
        <v>51</v>
      </c>
      <c r="AG40" s="12" t="s">
        <v>51</v>
      </c>
      <c r="AH40" s="12" t="s">
        <v>51</v>
      </c>
      <c r="AI40" s="12" t="s">
        <v>51</v>
      </c>
      <c r="AJ40" s="12" t="s">
        <v>143</v>
      </c>
      <c r="AK40" s="12" t="s">
        <v>63</v>
      </c>
      <c r="AL40" s="12" t="s">
        <v>54</v>
      </c>
      <c r="AM40" s="12" t="s">
        <v>17</v>
      </c>
      <c r="AN40" s="12" t="s">
        <v>55</v>
      </c>
      <c r="AO40" s="12" t="s">
        <v>111</v>
      </c>
      <c r="AP40" s="16">
        <v>71.2</v>
      </c>
      <c r="AQ40" s="14" t="s">
        <v>144</v>
      </c>
      <c r="AR40" s="15"/>
      <c r="AS40" s="15"/>
      <c r="AT40" s="13"/>
    </row>
    <row r="41" ht="13.5" customHeight="1">
      <c r="A41" s="5">
        <v>1000.0</v>
      </c>
      <c r="B41" s="12" t="s">
        <v>44</v>
      </c>
      <c r="C41" s="13"/>
      <c r="D41" s="14" t="s">
        <v>149</v>
      </c>
      <c r="E41" s="12" t="s">
        <v>46</v>
      </c>
      <c r="F41" s="14" t="s">
        <v>140</v>
      </c>
      <c r="G41" s="14" t="s">
        <v>141</v>
      </c>
      <c r="H41" s="15">
        <v>312.0</v>
      </c>
      <c r="I41" s="12" t="s">
        <v>150</v>
      </c>
      <c r="J41" s="15">
        <v>16.0</v>
      </c>
      <c r="K41" s="15">
        <v>5000.0</v>
      </c>
      <c r="L41" s="12" t="s">
        <v>50</v>
      </c>
      <c r="M41" s="12" t="s">
        <v>50</v>
      </c>
      <c r="N41" s="12" t="s">
        <v>50</v>
      </c>
      <c r="O41" s="12" t="s">
        <v>50</v>
      </c>
      <c r="P41" s="12" t="s">
        <v>50</v>
      </c>
      <c r="Q41" s="12" t="s">
        <v>50</v>
      </c>
      <c r="R41" s="12" t="s">
        <v>51</v>
      </c>
      <c r="S41" s="12" t="s">
        <v>50</v>
      </c>
      <c r="T41" s="12" t="s">
        <v>50</v>
      </c>
      <c r="U41" s="12" t="s">
        <v>50</v>
      </c>
      <c r="V41" s="12" t="s">
        <v>50</v>
      </c>
      <c r="W41" s="12" t="s">
        <v>50</v>
      </c>
      <c r="X41" s="12" t="s">
        <v>50</v>
      </c>
      <c r="Y41" s="12" t="s">
        <v>51</v>
      </c>
      <c r="Z41" s="12" t="s">
        <v>50</v>
      </c>
      <c r="AA41" s="12" t="s">
        <v>50</v>
      </c>
      <c r="AB41" s="12" t="s">
        <v>50</v>
      </c>
      <c r="AC41" s="12" t="s">
        <v>50</v>
      </c>
      <c r="AD41" s="12" t="s">
        <v>50</v>
      </c>
      <c r="AE41" s="12" t="s">
        <v>50</v>
      </c>
      <c r="AF41" s="12" t="s">
        <v>51</v>
      </c>
      <c r="AG41" s="12" t="s">
        <v>51</v>
      </c>
      <c r="AH41" s="12" t="s">
        <v>51</v>
      </c>
      <c r="AI41" s="12" t="s">
        <v>51</v>
      </c>
      <c r="AJ41" s="12" t="s">
        <v>143</v>
      </c>
      <c r="AK41" s="12" t="s">
        <v>63</v>
      </c>
      <c r="AL41" s="12" t="s">
        <v>54</v>
      </c>
      <c r="AM41" s="12" t="s">
        <v>17</v>
      </c>
      <c r="AN41" s="12" t="s">
        <v>55</v>
      </c>
      <c r="AO41" s="12" t="s">
        <v>111</v>
      </c>
      <c r="AP41" s="16">
        <v>88.9</v>
      </c>
      <c r="AQ41" s="14" t="s">
        <v>144</v>
      </c>
      <c r="AR41" s="15"/>
      <c r="AS41" s="15"/>
      <c r="AT41" s="13"/>
    </row>
    <row r="42" ht="13.5" customHeight="1">
      <c r="A42" s="11">
        <v>1000.0</v>
      </c>
      <c r="B42" s="12" t="s">
        <v>44</v>
      </c>
      <c r="C42" s="13"/>
      <c r="D42" s="14" t="s">
        <v>151</v>
      </c>
      <c r="E42" s="12" t="s">
        <v>46</v>
      </c>
      <c r="F42" s="14" t="s">
        <v>140</v>
      </c>
      <c r="G42" s="14" t="s">
        <v>141</v>
      </c>
      <c r="H42" s="15">
        <v>312.0</v>
      </c>
      <c r="I42" s="12" t="s">
        <v>152</v>
      </c>
      <c r="J42" s="15">
        <v>16.0</v>
      </c>
      <c r="K42" s="15">
        <v>5000.0</v>
      </c>
      <c r="L42" s="12" t="s">
        <v>50</v>
      </c>
      <c r="M42" s="12" t="s">
        <v>50</v>
      </c>
      <c r="N42" s="12" t="s">
        <v>50</v>
      </c>
      <c r="O42" s="12" t="s">
        <v>50</v>
      </c>
      <c r="P42" s="12" t="s">
        <v>50</v>
      </c>
      <c r="Q42" s="12" t="s">
        <v>50</v>
      </c>
      <c r="R42" s="12" t="s">
        <v>51</v>
      </c>
      <c r="S42" s="12" t="s">
        <v>50</v>
      </c>
      <c r="T42" s="12" t="s">
        <v>50</v>
      </c>
      <c r="U42" s="12" t="s">
        <v>50</v>
      </c>
      <c r="V42" s="12" t="s">
        <v>50</v>
      </c>
      <c r="W42" s="12" t="s">
        <v>50</v>
      </c>
      <c r="X42" s="12" t="s">
        <v>50</v>
      </c>
      <c r="Y42" s="12" t="s">
        <v>51</v>
      </c>
      <c r="Z42" s="12" t="s">
        <v>50</v>
      </c>
      <c r="AA42" s="12" t="s">
        <v>50</v>
      </c>
      <c r="AB42" s="12" t="s">
        <v>50</v>
      </c>
      <c r="AC42" s="12" t="s">
        <v>50</v>
      </c>
      <c r="AD42" s="12" t="s">
        <v>50</v>
      </c>
      <c r="AE42" s="12" t="s">
        <v>50</v>
      </c>
      <c r="AF42" s="12" t="s">
        <v>51</v>
      </c>
      <c r="AG42" s="12" t="s">
        <v>51</v>
      </c>
      <c r="AH42" s="12" t="s">
        <v>51</v>
      </c>
      <c r="AI42" s="12" t="s">
        <v>51</v>
      </c>
      <c r="AJ42" s="12" t="s">
        <v>143</v>
      </c>
      <c r="AK42" s="12" t="s">
        <v>63</v>
      </c>
      <c r="AL42" s="12" t="s">
        <v>54</v>
      </c>
      <c r="AM42" s="12" t="s">
        <v>17</v>
      </c>
      <c r="AN42" s="12" t="s">
        <v>55</v>
      </c>
      <c r="AO42" s="12" t="s">
        <v>111</v>
      </c>
      <c r="AP42" s="16">
        <v>106.7</v>
      </c>
      <c r="AQ42" s="14" t="s">
        <v>144</v>
      </c>
      <c r="AR42" s="15"/>
      <c r="AS42" s="15"/>
      <c r="AT42" s="13"/>
    </row>
    <row r="43" ht="13.5" customHeight="1">
      <c r="A43" s="11">
        <v>1000.0</v>
      </c>
      <c r="B43" s="12" t="s">
        <v>44</v>
      </c>
      <c r="C43" s="13"/>
      <c r="D43" s="14" t="s">
        <v>153</v>
      </c>
      <c r="E43" s="12" t="s">
        <v>46</v>
      </c>
      <c r="F43" s="14" t="s">
        <v>140</v>
      </c>
      <c r="G43" s="14" t="s">
        <v>141</v>
      </c>
      <c r="H43" s="15">
        <v>312.0</v>
      </c>
      <c r="I43" s="12" t="s">
        <v>154</v>
      </c>
      <c r="J43" s="15">
        <v>16.0</v>
      </c>
      <c r="K43" s="15">
        <v>5000.0</v>
      </c>
      <c r="L43" s="12" t="s">
        <v>50</v>
      </c>
      <c r="M43" s="12" t="s">
        <v>50</v>
      </c>
      <c r="N43" s="12" t="s">
        <v>50</v>
      </c>
      <c r="O43" s="12" t="s">
        <v>50</v>
      </c>
      <c r="P43" s="12" t="s">
        <v>50</v>
      </c>
      <c r="Q43" s="12" t="s">
        <v>50</v>
      </c>
      <c r="R43" s="12" t="s">
        <v>51</v>
      </c>
      <c r="S43" s="12" t="s">
        <v>50</v>
      </c>
      <c r="T43" s="12" t="s">
        <v>50</v>
      </c>
      <c r="U43" s="12" t="s">
        <v>50</v>
      </c>
      <c r="V43" s="12" t="s">
        <v>50</v>
      </c>
      <c r="W43" s="12" t="s">
        <v>50</v>
      </c>
      <c r="X43" s="12" t="s">
        <v>50</v>
      </c>
      <c r="Y43" s="12" t="s">
        <v>51</v>
      </c>
      <c r="Z43" s="12" t="s">
        <v>50</v>
      </c>
      <c r="AA43" s="12" t="s">
        <v>50</v>
      </c>
      <c r="AB43" s="12" t="s">
        <v>50</v>
      </c>
      <c r="AC43" s="12" t="s">
        <v>50</v>
      </c>
      <c r="AD43" s="12" t="s">
        <v>50</v>
      </c>
      <c r="AE43" s="12" t="s">
        <v>50</v>
      </c>
      <c r="AF43" s="12" t="s">
        <v>51</v>
      </c>
      <c r="AG43" s="12" t="s">
        <v>51</v>
      </c>
      <c r="AH43" s="12" t="s">
        <v>51</v>
      </c>
      <c r="AI43" s="12" t="s">
        <v>51</v>
      </c>
      <c r="AJ43" s="12" t="s">
        <v>143</v>
      </c>
      <c r="AK43" s="12" t="s">
        <v>63</v>
      </c>
      <c r="AL43" s="12" t="s">
        <v>54</v>
      </c>
      <c r="AM43" s="12" t="s">
        <v>17</v>
      </c>
      <c r="AN43" s="12" t="s">
        <v>55</v>
      </c>
      <c r="AO43" s="12" t="s">
        <v>111</v>
      </c>
      <c r="AP43" s="16">
        <v>17.8</v>
      </c>
      <c r="AQ43" s="14" t="s">
        <v>144</v>
      </c>
      <c r="AR43" s="15"/>
      <c r="AS43" s="15"/>
      <c r="AT43" s="13"/>
    </row>
    <row r="44" ht="13.5" customHeight="1">
      <c r="A44" s="5">
        <v>1000.0</v>
      </c>
      <c r="B44" s="12" t="s">
        <v>44</v>
      </c>
      <c r="C44" s="13"/>
      <c r="D44" s="14" t="s">
        <v>155</v>
      </c>
      <c r="E44" s="12" t="s">
        <v>46</v>
      </c>
      <c r="F44" s="14" t="s">
        <v>156</v>
      </c>
      <c r="G44" s="14" t="s">
        <v>157</v>
      </c>
      <c r="H44" s="15">
        <v>270.0</v>
      </c>
      <c r="I44" s="12" t="s">
        <v>158</v>
      </c>
      <c r="J44" s="15">
        <v>45.0</v>
      </c>
      <c r="K44" s="15">
        <v>500.0</v>
      </c>
      <c r="L44" s="12" t="s">
        <v>50</v>
      </c>
      <c r="M44" s="12" t="s">
        <v>51</v>
      </c>
      <c r="N44" s="12" t="s">
        <v>50</v>
      </c>
      <c r="O44" s="12" t="s">
        <v>50</v>
      </c>
      <c r="P44" s="12" t="s">
        <v>50</v>
      </c>
      <c r="Q44" s="12" t="s">
        <v>51</v>
      </c>
      <c r="R44" s="12" t="s">
        <v>50</v>
      </c>
      <c r="S44" s="12" t="s">
        <v>50</v>
      </c>
      <c r="T44" s="12" t="s">
        <v>51</v>
      </c>
      <c r="U44" s="12" t="s">
        <v>51</v>
      </c>
      <c r="V44" s="12" t="s">
        <v>51</v>
      </c>
      <c r="W44" s="12" t="s">
        <v>50</v>
      </c>
      <c r="X44" s="12" t="s">
        <v>51</v>
      </c>
      <c r="Y44" s="12" t="s">
        <v>51</v>
      </c>
      <c r="Z44" s="12" t="s">
        <v>51</v>
      </c>
      <c r="AA44" s="12" t="s">
        <v>51</v>
      </c>
      <c r="AB44" s="12" t="s">
        <v>51</v>
      </c>
      <c r="AC44" s="12" t="s">
        <v>51</v>
      </c>
      <c r="AD44" s="12" t="s">
        <v>51</v>
      </c>
      <c r="AE44" s="12" t="s">
        <v>51</v>
      </c>
      <c r="AF44" s="12" t="s">
        <v>51</v>
      </c>
      <c r="AG44" s="12" t="s">
        <v>51</v>
      </c>
      <c r="AH44" s="12" t="s">
        <v>51</v>
      </c>
      <c r="AI44" s="12" t="s">
        <v>51</v>
      </c>
      <c r="AJ44" s="12" t="s">
        <v>159</v>
      </c>
      <c r="AK44" s="12" t="s">
        <v>53</v>
      </c>
      <c r="AL44" s="12" t="s">
        <v>160</v>
      </c>
      <c r="AM44" s="12" t="s">
        <v>74</v>
      </c>
      <c r="AN44" s="12" t="s">
        <v>106</v>
      </c>
      <c r="AO44" s="15"/>
      <c r="AP44" s="16">
        <v>9.3</v>
      </c>
      <c r="AQ44" s="14" t="s">
        <v>161</v>
      </c>
      <c r="AR44" s="15"/>
      <c r="AS44" s="15"/>
      <c r="AT44" s="13"/>
    </row>
    <row r="45" ht="13.5" customHeight="1">
      <c r="A45" s="11">
        <v>1000.0</v>
      </c>
      <c r="B45" s="12" t="s">
        <v>44</v>
      </c>
      <c r="C45" s="13"/>
      <c r="D45" s="14" t="s">
        <v>162</v>
      </c>
      <c r="E45" s="12" t="s">
        <v>46</v>
      </c>
      <c r="F45" s="14" t="s">
        <v>156</v>
      </c>
      <c r="G45" s="14" t="s">
        <v>157</v>
      </c>
      <c r="H45" s="15">
        <v>270.0</v>
      </c>
      <c r="I45" s="12" t="s">
        <v>158</v>
      </c>
      <c r="J45" s="15">
        <v>45.0</v>
      </c>
      <c r="K45" s="15">
        <v>500.0</v>
      </c>
      <c r="L45" s="12" t="s">
        <v>50</v>
      </c>
      <c r="M45" s="12" t="s">
        <v>51</v>
      </c>
      <c r="N45" s="12" t="s">
        <v>50</v>
      </c>
      <c r="O45" s="12" t="s">
        <v>50</v>
      </c>
      <c r="P45" s="12" t="s">
        <v>51</v>
      </c>
      <c r="Q45" s="12" t="s">
        <v>51</v>
      </c>
      <c r="R45" s="12" t="s">
        <v>50</v>
      </c>
      <c r="S45" s="12" t="s">
        <v>50</v>
      </c>
      <c r="T45" s="12" t="s">
        <v>51</v>
      </c>
      <c r="U45" s="12" t="s">
        <v>51</v>
      </c>
      <c r="V45" s="12" t="s">
        <v>51</v>
      </c>
      <c r="W45" s="12" t="s">
        <v>50</v>
      </c>
      <c r="X45" s="12" t="s">
        <v>51</v>
      </c>
      <c r="Y45" s="12" t="s">
        <v>51</v>
      </c>
      <c r="Z45" s="12" t="s">
        <v>51</v>
      </c>
      <c r="AA45" s="12" t="s">
        <v>51</v>
      </c>
      <c r="AB45" s="12" t="s">
        <v>51</v>
      </c>
      <c r="AC45" s="12" t="s">
        <v>51</v>
      </c>
      <c r="AD45" s="12" t="s">
        <v>51</v>
      </c>
      <c r="AE45" s="12" t="s">
        <v>51</v>
      </c>
      <c r="AF45" s="12" t="s">
        <v>51</v>
      </c>
      <c r="AG45" s="12" t="s">
        <v>51</v>
      </c>
      <c r="AH45" s="12" t="s">
        <v>51</v>
      </c>
      <c r="AI45" s="12" t="s">
        <v>51</v>
      </c>
      <c r="AJ45" s="12" t="s">
        <v>163</v>
      </c>
      <c r="AK45" s="12" t="s">
        <v>53</v>
      </c>
      <c r="AL45" s="12" t="s">
        <v>164</v>
      </c>
      <c r="AM45" s="12" t="s">
        <v>74</v>
      </c>
      <c r="AN45" s="12" t="s">
        <v>106</v>
      </c>
      <c r="AO45" s="15"/>
      <c r="AP45" s="16">
        <v>9.3</v>
      </c>
      <c r="AQ45" s="14" t="s">
        <v>161</v>
      </c>
      <c r="AR45" s="15"/>
      <c r="AS45" s="15"/>
      <c r="AT45" s="13"/>
    </row>
    <row r="46" ht="13.5" customHeight="1">
      <c r="A46" s="11">
        <v>1000.0</v>
      </c>
      <c r="B46" s="12" t="s">
        <v>44</v>
      </c>
      <c r="C46" s="13"/>
      <c r="D46" s="14" t="s">
        <v>165</v>
      </c>
      <c r="E46" s="12" t="s">
        <v>46</v>
      </c>
      <c r="F46" s="14" t="s">
        <v>166</v>
      </c>
      <c r="G46" s="14" t="s">
        <v>167</v>
      </c>
      <c r="H46" s="15">
        <v>600.0</v>
      </c>
      <c r="I46" s="12" t="s">
        <v>168</v>
      </c>
      <c r="J46" s="15">
        <v>16.0</v>
      </c>
      <c r="K46" s="15">
        <v>905.0</v>
      </c>
      <c r="L46" s="12" t="s">
        <v>51</v>
      </c>
      <c r="M46" s="12" t="s">
        <v>50</v>
      </c>
      <c r="N46" s="12" t="s">
        <v>50</v>
      </c>
      <c r="O46" s="12" t="s">
        <v>50</v>
      </c>
      <c r="P46" s="12" t="s">
        <v>50</v>
      </c>
      <c r="Q46" s="12" t="s">
        <v>50</v>
      </c>
      <c r="R46" s="12" t="s">
        <v>51</v>
      </c>
      <c r="S46" s="12" t="s">
        <v>51</v>
      </c>
      <c r="T46" s="12" t="s">
        <v>50</v>
      </c>
      <c r="U46" s="12" t="s">
        <v>50</v>
      </c>
      <c r="V46" s="12" t="s">
        <v>50</v>
      </c>
      <c r="W46" s="12" t="s">
        <v>50</v>
      </c>
      <c r="X46" s="12" t="s">
        <v>50</v>
      </c>
      <c r="Y46" s="12" t="s">
        <v>50</v>
      </c>
      <c r="Z46" s="12" t="s">
        <v>50</v>
      </c>
      <c r="AA46" s="12" t="s">
        <v>50</v>
      </c>
      <c r="AB46" s="12" t="s">
        <v>50</v>
      </c>
      <c r="AC46" s="12" t="s">
        <v>50</v>
      </c>
      <c r="AD46" s="12" t="s">
        <v>50</v>
      </c>
      <c r="AE46" s="12" t="s">
        <v>50</v>
      </c>
      <c r="AF46" s="12" t="s">
        <v>51</v>
      </c>
      <c r="AG46" s="12" t="s">
        <v>51</v>
      </c>
      <c r="AH46" s="12" t="s">
        <v>51</v>
      </c>
      <c r="AI46" s="12" t="s">
        <v>51</v>
      </c>
      <c r="AJ46" s="12" t="s">
        <v>169</v>
      </c>
      <c r="AK46" s="12" t="s">
        <v>11</v>
      </c>
      <c r="AL46" s="12" t="s">
        <v>54</v>
      </c>
      <c r="AM46" s="15"/>
      <c r="AN46" s="12" t="s">
        <v>170</v>
      </c>
      <c r="AO46" s="12" t="s">
        <v>111</v>
      </c>
      <c r="AP46" s="16">
        <v>225.0</v>
      </c>
      <c r="AQ46" s="14" t="s">
        <v>171</v>
      </c>
      <c r="AR46" s="15"/>
      <c r="AS46" s="15"/>
      <c r="AT46" s="13"/>
    </row>
    <row r="47" ht="13.5" customHeight="1">
      <c r="A47" s="5">
        <v>1000.0</v>
      </c>
      <c r="B47" s="12" t="s">
        <v>44</v>
      </c>
      <c r="C47" s="13"/>
      <c r="D47" s="14" t="s">
        <v>172</v>
      </c>
      <c r="E47" s="12" t="s">
        <v>46</v>
      </c>
      <c r="F47" s="14" t="s">
        <v>166</v>
      </c>
      <c r="G47" s="14" t="s">
        <v>167</v>
      </c>
      <c r="H47" s="15">
        <v>600.0</v>
      </c>
      <c r="I47" s="12" t="s">
        <v>72</v>
      </c>
      <c r="J47" s="15">
        <v>16.0</v>
      </c>
      <c r="K47" s="15">
        <v>900.0</v>
      </c>
      <c r="L47" s="12" t="s">
        <v>50</v>
      </c>
      <c r="M47" s="12" t="s">
        <v>51</v>
      </c>
      <c r="N47" s="12" t="s">
        <v>50</v>
      </c>
      <c r="O47" s="12" t="s">
        <v>50</v>
      </c>
      <c r="P47" s="12" t="s">
        <v>50</v>
      </c>
      <c r="Q47" s="12" t="s">
        <v>50</v>
      </c>
      <c r="R47" s="12" t="s">
        <v>51</v>
      </c>
      <c r="S47" s="12" t="s">
        <v>51</v>
      </c>
      <c r="T47" s="12" t="s">
        <v>50</v>
      </c>
      <c r="U47" s="12" t="s">
        <v>50</v>
      </c>
      <c r="V47" s="12" t="s">
        <v>50</v>
      </c>
      <c r="W47" s="12" t="s">
        <v>50</v>
      </c>
      <c r="X47" s="12" t="s">
        <v>50</v>
      </c>
      <c r="Y47" s="12" t="s">
        <v>50</v>
      </c>
      <c r="Z47" s="12" t="s">
        <v>50</v>
      </c>
      <c r="AA47" s="12" t="s">
        <v>50</v>
      </c>
      <c r="AB47" s="12" t="s">
        <v>50</v>
      </c>
      <c r="AC47" s="12" t="s">
        <v>50</v>
      </c>
      <c r="AD47" s="12" t="s">
        <v>50</v>
      </c>
      <c r="AE47" s="12" t="s">
        <v>50</v>
      </c>
      <c r="AF47" s="12" t="s">
        <v>50</v>
      </c>
      <c r="AG47" s="12" t="s">
        <v>50</v>
      </c>
      <c r="AH47" s="12" t="s">
        <v>50</v>
      </c>
      <c r="AI47" s="12" t="s">
        <v>50</v>
      </c>
      <c r="AJ47" s="12" t="s">
        <v>173</v>
      </c>
      <c r="AK47" s="12" t="s">
        <v>53</v>
      </c>
      <c r="AL47" s="12" t="s">
        <v>54</v>
      </c>
      <c r="AM47" s="15"/>
      <c r="AN47" s="12" t="s">
        <v>170</v>
      </c>
      <c r="AO47" s="12" t="s">
        <v>56</v>
      </c>
      <c r="AP47" s="16">
        <v>25.0</v>
      </c>
      <c r="AQ47" s="14" t="s">
        <v>171</v>
      </c>
      <c r="AR47" s="15"/>
      <c r="AS47" s="15"/>
      <c r="AT47" s="13"/>
    </row>
    <row r="48" ht="13.5" customHeight="1">
      <c r="A48" s="11">
        <v>1000.0</v>
      </c>
      <c r="B48" s="12" t="s">
        <v>44</v>
      </c>
      <c r="C48" s="13"/>
      <c r="D48" s="14" t="s">
        <v>174</v>
      </c>
      <c r="E48" s="12" t="s">
        <v>46</v>
      </c>
      <c r="F48" s="14" t="s">
        <v>166</v>
      </c>
      <c r="G48" s="14" t="s">
        <v>167</v>
      </c>
      <c r="H48" s="15">
        <v>600.0</v>
      </c>
      <c r="I48" s="12" t="s">
        <v>129</v>
      </c>
      <c r="J48" s="15">
        <v>16.0</v>
      </c>
      <c r="K48" s="15">
        <v>905.0</v>
      </c>
      <c r="L48" s="12" t="s">
        <v>50</v>
      </c>
      <c r="M48" s="12" t="s">
        <v>50</v>
      </c>
      <c r="N48" s="12" t="s">
        <v>50</v>
      </c>
      <c r="O48" s="12" t="s">
        <v>50</v>
      </c>
      <c r="P48" s="12" t="s">
        <v>50</v>
      </c>
      <c r="Q48" s="12" t="s">
        <v>50</v>
      </c>
      <c r="R48" s="12" t="s">
        <v>51</v>
      </c>
      <c r="S48" s="12" t="s">
        <v>51</v>
      </c>
      <c r="T48" s="12" t="s">
        <v>50</v>
      </c>
      <c r="U48" s="12" t="s">
        <v>50</v>
      </c>
      <c r="V48" s="12" t="s">
        <v>50</v>
      </c>
      <c r="W48" s="12" t="s">
        <v>50</v>
      </c>
      <c r="X48" s="12" t="s">
        <v>50</v>
      </c>
      <c r="Y48" s="12" t="s">
        <v>50</v>
      </c>
      <c r="Z48" s="12" t="s">
        <v>50</v>
      </c>
      <c r="AA48" s="12" t="s">
        <v>50</v>
      </c>
      <c r="AB48" s="12" t="s">
        <v>50</v>
      </c>
      <c r="AC48" s="12" t="s">
        <v>50</v>
      </c>
      <c r="AD48" s="12" t="s">
        <v>50</v>
      </c>
      <c r="AE48" s="12" t="s">
        <v>50</v>
      </c>
      <c r="AF48" s="12" t="s">
        <v>50</v>
      </c>
      <c r="AG48" s="12" t="s">
        <v>50</v>
      </c>
      <c r="AH48" s="12" t="s">
        <v>50</v>
      </c>
      <c r="AI48" s="12" t="s">
        <v>50</v>
      </c>
      <c r="AJ48" s="12" t="s">
        <v>175</v>
      </c>
      <c r="AK48" s="12" t="s">
        <v>63</v>
      </c>
      <c r="AL48" s="12" t="s">
        <v>54</v>
      </c>
      <c r="AM48" s="15"/>
      <c r="AN48" s="12" t="s">
        <v>170</v>
      </c>
      <c r="AO48" s="12" t="s">
        <v>56</v>
      </c>
      <c r="AP48" s="16">
        <v>50.0</v>
      </c>
      <c r="AQ48" s="14" t="s">
        <v>171</v>
      </c>
      <c r="AR48" s="15"/>
      <c r="AS48" s="15"/>
      <c r="AT48" s="13"/>
    </row>
    <row r="49" ht="13.5" customHeight="1">
      <c r="A49" s="11">
        <v>1000.0</v>
      </c>
      <c r="B49" s="12" t="s">
        <v>44</v>
      </c>
      <c r="C49" s="13"/>
      <c r="D49" s="14" t="s">
        <v>176</v>
      </c>
      <c r="E49" s="12" t="s">
        <v>46</v>
      </c>
      <c r="F49" s="14" t="s">
        <v>166</v>
      </c>
      <c r="G49" s="14" t="s">
        <v>167</v>
      </c>
      <c r="H49" s="15">
        <v>600.0</v>
      </c>
      <c r="I49" s="12" t="s">
        <v>133</v>
      </c>
      <c r="J49" s="15">
        <v>16.0</v>
      </c>
      <c r="K49" s="15">
        <v>905.0</v>
      </c>
      <c r="L49" s="12" t="s">
        <v>50</v>
      </c>
      <c r="M49" s="12" t="s">
        <v>50</v>
      </c>
      <c r="N49" s="12" t="s">
        <v>50</v>
      </c>
      <c r="O49" s="12" t="s">
        <v>50</v>
      </c>
      <c r="P49" s="12" t="s">
        <v>50</v>
      </c>
      <c r="Q49" s="12" t="s">
        <v>50</v>
      </c>
      <c r="R49" s="12" t="s">
        <v>51</v>
      </c>
      <c r="S49" s="12" t="s">
        <v>51</v>
      </c>
      <c r="T49" s="12" t="s">
        <v>50</v>
      </c>
      <c r="U49" s="12" t="s">
        <v>50</v>
      </c>
      <c r="V49" s="12" t="s">
        <v>50</v>
      </c>
      <c r="W49" s="12" t="s">
        <v>50</v>
      </c>
      <c r="X49" s="12" t="s">
        <v>50</v>
      </c>
      <c r="Y49" s="12" t="s">
        <v>50</v>
      </c>
      <c r="Z49" s="12" t="s">
        <v>50</v>
      </c>
      <c r="AA49" s="12" t="s">
        <v>50</v>
      </c>
      <c r="AB49" s="12" t="s">
        <v>50</v>
      </c>
      <c r="AC49" s="12" t="s">
        <v>50</v>
      </c>
      <c r="AD49" s="12" t="s">
        <v>50</v>
      </c>
      <c r="AE49" s="12" t="s">
        <v>50</v>
      </c>
      <c r="AF49" s="12" t="s">
        <v>50</v>
      </c>
      <c r="AG49" s="12" t="s">
        <v>50</v>
      </c>
      <c r="AH49" s="12" t="s">
        <v>50</v>
      </c>
      <c r="AI49" s="12" t="s">
        <v>50</v>
      </c>
      <c r="AJ49" s="12" t="s">
        <v>175</v>
      </c>
      <c r="AK49" s="12" t="s">
        <v>63</v>
      </c>
      <c r="AL49" s="12" t="s">
        <v>54</v>
      </c>
      <c r="AM49" s="15"/>
      <c r="AN49" s="12" t="s">
        <v>170</v>
      </c>
      <c r="AO49" s="12" t="s">
        <v>56</v>
      </c>
      <c r="AP49" s="16">
        <v>75.0</v>
      </c>
      <c r="AQ49" s="14" t="s">
        <v>171</v>
      </c>
      <c r="AR49" s="15"/>
      <c r="AS49" s="15"/>
      <c r="AT49" s="13"/>
    </row>
    <row r="50" ht="13.5" customHeight="1">
      <c r="A50" s="5">
        <v>1000.0</v>
      </c>
      <c r="B50" s="12" t="s">
        <v>44</v>
      </c>
      <c r="C50" s="13"/>
      <c r="D50" s="14" t="s">
        <v>177</v>
      </c>
      <c r="E50" s="12" t="s">
        <v>46</v>
      </c>
      <c r="F50" s="14" t="s">
        <v>166</v>
      </c>
      <c r="G50" s="14" t="s">
        <v>167</v>
      </c>
      <c r="H50" s="15">
        <v>600.0</v>
      </c>
      <c r="I50" s="12" t="s">
        <v>178</v>
      </c>
      <c r="J50" s="15">
        <v>16.0</v>
      </c>
      <c r="K50" s="15">
        <v>905.0</v>
      </c>
      <c r="L50" s="12" t="s">
        <v>51</v>
      </c>
      <c r="M50" s="12" t="s">
        <v>50</v>
      </c>
      <c r="N50" s="12" t="s">
        <v>50</v>
      </c>
      <c r="O50" s="12" t="s">
        <v>50</v>
      </c>
      <c r="P50" s="12" t="s">
        <v>50</v>
      </c>
      <c r="Q50" s="12" t="s">
        <v>50</v>
      </c>
      <c r="R50" s="12" t="s">
        <v>51</v>
      </c>
      <c r="S50" s="12" t="s">
        <v>51</v>
      </c>
      <c r="T50" s="12" t="s">
        <v>50</v>
      </c>
      <c r="U50" s="12" t="s">
        <v>50</v>
      </c>
      <c r="V50" s="12" t="s">
        <v>50</v>
      </c>
      <c r="W50" s="12" t="s">
        <v>50</v>
      </c>
      <c r="X50" s="12" t="s">
        <v>50</v>
      </c>
      <c r="Y50" s="12" t="s">
        <v>50</v>
      </c>
      <c r="Z50" s="12" t="s">
        <v>50</v>
      </c>
      <c r="AA50" s="12" t="s">
        <v>50</v>
      </c>
      <c r="AB50" s="12" t="s">
        <v>50</v>
      </c>
      <c r="AC50" s="12" t="s">
        <v>50</v>
      </c>
      <c r="AD50" s="12" t="s">
        <v>50</v>
      </c>
      <c r="AE50" s="12" t="s">
        <v>50</v>
      </c>
      <c r="AF50" s="12" t="s">
        <v>50</v>
      </c>
      <c r="AG50" s="12" t="s">
        <v>50</v>
      </c>
      <c r="AH50" s="12" t="s">
        <v>50</v>
      </c>
      <c r="AI50" s="12" t="s">
        <v>50</v>
      </c>
      <c r="AJ50" s="12" t="s">
        <v>179</v>
      </c>
      <c r="AK50" s="12" t="s">
        <v>11</v>
      </c>
      <c r="AL50" s="12" t="s">
        <v>54</v>
      </c>
      <c r="AM50" s="15"/>
      <c r="AN50" s="12" t="s">
        <v>170</v>
      </c>
      <c r="AO50" s="12" t="s">
        <v>56</v>
      </c>
      <c r="AP50" s="16">
        <v>100.0</v>
      </c>
      <c r="AQ50" s="14" t="s">
        <v>171</v>
      </c>
      <c r="AR50" s="15"/>
      <c r="AS50" s="15"/>
      <c r="AT50" s="13"/>
    </row>
    <row r="51" ht="13.5" customHeight="1">
      <c r="A51" s="11">
        <v>1000.0</v>
      </c>
      <c r="B51" s="12" t="s">
        <v>44</v>
      </c>
      <c r="C51" s="13"/>
      <c r="D51" s="14" t="s">
        <v>180</v>
      </c>
      <c r="E51" s="12" t="s">
        <v>46</v>
      </c>
      <c r="F51" s="14" t="s">
        <v>166</v>
      </c>
      <c r="G51" s="14" t="s">
        <v>167</v>
      </c>
      <c r="H51" s="15">
        <v>600.0</v>
      </c>
      <c r="I51" s="12" t="s">
        <v>138</v>
      </c>
      <c r="J51" s="15">
        <v>16.0</v>
      </c>
      <c r="K51" s="15">
        <v>905.0</v>
      </c>
      <c r="L51" s="12" t="s">
        <v>51</v>
      </c>
      <c r="M51" s="12" t="s">
        <v>50</v>
      </c>
      <c r="N51" s="12" t="s">
        <v>50</v>
      </c>
      <c r="O51" s="12" t="s">
        <v>50</v>
      </c>
      <c r="P51" s="12" t="s">
        <v>50</v>
      </c>
      <c r="Q51" s="12" t="s">
        <v>50</v>
      </c>
      <c r="R51" s="12" t="s">
        <v>51</v>
      </c>
      <c r="S51" s="12" t="s">
        <v>51</v>
      </c>
      <c r="T51" s="12" t="s">
        <v>50</v>
      </c>
      <c r="U51" s="12" t="s">
        <v>50</v>
      </c>
      <c r="V51" s="12" t="s">
        <v>50</v>
      </c>
      <c r="W51" s="12" t="s">
        <v>50</v>
      </c>
      <c r="X51" s="12" t="s">
        <v>50</v>
      </c>
      <c r="Y51" s="12" t="s">
        <v>50</v>
      </c>
      <c r="Z51" s="12" t="s">
        <v>50</v>
      </c>
      <c r="AA51" s="12" t="s">
        <v>50</v>
      </c>
      <c r="AB51" s="12" t="s">
        <v>50</v>
      </c>
      <c r="AC51" s="12" t="s">
        <v>50</v>
      </c>
      <c r="AD51" s="12" t="s">
        <v>50</v>
      </c>
      <c r="AE51" s="12" t="s">
        <v>50</v>
      </c>
      <c r="AF51" s="12" t="s">
        <v>50</v>
      </c>
      <c r="AG51" s="12" t="s">
        <v>50</v>
      </c>
      <c r="AH51" s="12" t="s">
        <v>50</v>
      </c>
      <c r="AI51" s="12" t="s">
        <v>50</v>
      </c>
      <c r="AJ51" s="12" t="s">
        <v>179</v>
      </c>
      <c r="AK51" s="12" t="s">
        <v>11</v>
      </c>
      <c r="AL51" s="12" t="s">
        <v>54</v>
      </c>
      <c r="AM51" s="15"/>
      <c r="AN51" s="12" t="s">
        <v>170</v>
      </c>
      <c r="AO51" s="12" t="s">
        <v>56</v>
      </c>
      <c r="AP51" s="16">
        <v>150.0</v>
      </c>
      <c r="AQ51" s="14" t="s">
        <v>171</v>
      </c>
      <c r="AR51" s="15"/>
      <c r="AS51" s="15"/>
      <c r="AT51" s="13"/>
    </row>
    <row r="52" ht="13.5" customHeight="1">
      <c r="A52" s="11">
        <v>1000.0</v>
      </c>
      <c r="B52" s="12" t="s">
        <v>44</v>
      </c>
      <c r="C52" s="13"/>
      <c r="D52" s="14" t="s">
        <v>181</v>
      </c>
      <c r="E52" s="12" t="s">
        <v>46</v>
      </c>
      <c r="F52" s="14" t="s">
        <v>182</v>
      </c>
      <c r="G52" s="14" t="s">
        <v>183</v>
      </c>
      <c r="H52" s="15">
        <v>600.0</v>
      </c>
      <c r="I52" s="12" t="s">
        <v>127</v>
      </c>
      <c r="J52" s="15">
        <v>16.0</v>
      </c>
      <c r="K52" s="15">
        <v>905.0</v>
      </c>
      <c r="L52" s="12" t="s">
        <v>51</v>
      </c>
      <c r="M52" s="12" t="s">
        <v>50</v>
      </c>
      <c r="N52" s="12" t="s">
        <v>50</v>
      </c>
      <c r="O52" s="12" t="s">
        <v>50</v>
      </c>
      <c r="P52" s="12" t="s">
        <v>50</v>
      </c>
      <c r="Q52" s="12" t="s">
        <v>50</v>
      </c>
      <c r="R52" s="12" t="s">
        <v>51</v>
      </c>
      <c r="S52" s="12" t="s">
        <v>51</v>
      </c>
      <c r="T52" s="12" t="s">
        <v>50</v>
      </c>
      <c r="U52" s="12" t="s">
        <v>50</v>
      </c>
      <c r="V52" s="12" t="s">
        <v>50</v>
      </c>
      <c r="W52" s="12" t="s">
        <v>50</v>
      </c>
      <c r="X52" s="12" t="s">
        <v>50</v>
      </c>
      <c r="Y52" s="12" t="s">
        <v>50</v>
      </c>
      <c r="Z52" s="12" t="s">
        <v>50</v>
      </c>
      <c r="AA52" s="12" t="s">
        <v>50</v>
      </c>
      <c r="AB52" s="12" t="s">
        <v>50</v>
      </c>
      <c r="AC52" s="12" t="s">
        <v>50</v>
      </c>
      <c r="AD52" s="12" t="s">
        <v>50</v>
      </c>
      <c r="AE52" s="12" t="s">
        <v>50</v>
      </c>
      <c r="AF52" s="12" t="s">
        <v>51</v>
      </c>
      <c r="AG52" s="12" t="s">
        <v>51</v>
      </c>
      <c r="AH52" s="12" t="s">
        <v>51</v>
      </c>
      <c r="AI52" s="12" t="s">
        <v>51</v>
      </c>
      <c r="AJ52" s="12" t="s">
        <v>169</v>
      </c>
      <c r="AK52" s="12" t="s">
        <v>11</v>
      </c>
      <c r="AL52" s="12" t="s">
        <v>54</v>
      </c>
      <c r="AM52" s="15"/>
      <c r="AN52" s="12" t="s">
        <v>170</v>
      </c>
      <c r="AO52" s="12" t="s">
        <v>111</v>
      </c>
      <c r="AP52" s="16">
        <v>300.0</v>
      </c>
      <c r="AQ52" s="14" t="s">
        <v>184</v>
      </c>
      <c r="AR52" s="15"/>
      <c r="AS52" s="15"/>
      <c r="AT52" s="13"/>
    </row>
    <row r="53" ht="13.5" customHeight="1">
      <c r="A53" s="5">
        <v>1000.0</v>
      </c>
      <c r="B53" s="12" t="s">
        <v>44</v>
      </c>
      <c r="C53" s="13"/>
      <c r="D53" s="14" t="s">
        <v>185</v>
      </c>
      <c r="E53" s="12" t="s">
        <v>46</v>
      </c>
      <c r="F53" s="14" t="s">
        <v>182</v>
      </c>
      <c r="G53" s="14" t="s">
        <v>183</v>
      </c>
      <c r="H53" s="15">
        <v>600.0</v>
      </c>
      <c r="I53" s="12" t="s">
        <v>186</v>
      </c>
      <c r="J53" s="15">
        <v>16.0</v>
      </c>
      <c r="K53" s="15">
        <v>905.0</v>
      </c>
      <c r="L53" s="12" t="s">
        <v>51</v>
      </c>
      <c r="M53" s="12" t="s">
        <v>50</v>
      </c>
      <c r="N53" s="12" t="s">
        <v>50</v>
      </c>
      <c r="O53" s="12" t="s">
        <v>50</v>
      </c>
      <c r="P53" s="12" t="s">
        <v>50</v>
      </c>
      <c r="Q53" s="12" t="s">
        <v>50</v>
      </c>
      <c r="R53" s="12" t="s">
        <v>51</v>
      </c>
      <c r="S53" s="12" t="s">
        <v>51</v>
      </c>
      <c r="T53" s="12" t="s">
        <v>50</v>
      </c>
      <c r="U53" s="12" t="s">
        <v>50</v>
      </c>
      <c r="V53" s="12" t="s">
        <v>50</v>
      </c>
      <c r="W53" s="12" t="s">
        <v>50</v>
      </c>
      <c r="X53" s="12" t="s">
        <v>50</v>
      </c>
      <c r="Y53" s="12" t="s">
        <v>50</v>
      </c>
      <c r="Z53" s="12" t="s">
        <v>50</v>
      </c>
      <c r="AA53" s="12" t="s">
        <v>50</v>
      </c>
      <c r="AB53" s="12" t="s">
        <v>50</v>
      </c>
      <c r="AC53" s="12" t="s">
        <v>50</v>
      </c>
      <c r="AD53" s="12" t="s">
        <v>50</v>
      </c>
      <c r="AE53" s="12" t="s">
        <v>50</v>
      </c>
      <c r="AF53" s="12" t="s">
        <v>51</v>
      </c>
      <c r="AG53" s="12" t="s">
        <v>51</v>
      </c>
      <c r="AH53" s="12" t="s">
        <v>51</v>
      </c>
      <c r="AI53" s="12" t="s">
        <v>51</v>
      </c>
      <c r="AJ53" s="12" t="s">
        <v>169</v>
      </c>
      <c r="AK53" s="12" t="s">
        <v>11</v>
      </c>
      <c r="AL53" s="12" t="s">
        <v>54</v>
      </c>
      <c r="AM53" s="15"/>
      <c r="AN53" s="12" t="s">
        <v>170</v>
      </c>
      <c r="AO53" s="12" t="s">
        <v>111</v>
      </c>
      <c r="AP53" s="16">
        <v>1666.7</v>
      </c>
      <c r="AQ53" s="14" t="s">
        <v>184</v>
      </c>
      <c r="AR53" s="15"/>
      <c r="AS53" s="15"/>
      <c r="AT53" s="13"/>
    </row>
    <row r="54" ht="13.5" customHeight="1">
      <c r="A54" s="11">
        <v>1000.0</v>
      </c>
      <c r="B54" s="12" t="s">
        <v>44</v>
      </c>
      <c r="C54" s="13"/>
      <c r="D54" s="14" t="s">
        <v>187</v>
      </c>
      <c r="E54" s="12" t="s">
        <v>46</v>
      </c>
      <c r="F54" s="14" t="s">
        <v>182</v>
      </c>
      <c r="G54" s="14" t="s">
        <v>183</v>
      </c>
      <c r="H54" s="15">
        <v>600.0</v>
      </c>
      <c r="I54" s="12" t="s">
        <v>188</v>
      </c>
      <c r="J54" s="15">
        <v>16.0</v>
      </c>
      <c r="K54" s="15">
        <v>905.0</v>
      </c>
      <c r="L54" s="12" t="s">
        <v>51</v>
      </c>
      <c r="M54" s="12" t="s">
        <v>50</v>
      </c>
      <c r="N54" s="12" t="s">
        <v>50</v>
      </c>
      <c r="O54" s="12" t="s">
        <v>50</v>
      </c>
      <c r="P54" s="12" t="s">
        <v>50</v>
      </c>
      <c r="Q54" s="12" t="s">
        <v>50</v>
      </c>
      <c r="R54" s="12" t="s">
        <v>51</v>
      </c>
      <c r="S54" s="12" t="s">
        <v>51</v>
      </c>
      <c r="T54" s="12" t="s">
        <v>50</v>
      </c>
      <c r="U54" s="12" t="s">
        <v>50</v>
      </c>
      <c r="V54" s="12" t="s">
        <v>50</v>
      </c>
      <c r="W54" s="12" t="s">
        <v>50</v>
      </c>
      <c r="X54" s="12" t="s">
        <v>50</v>
      </c>
      <c r="Y54" s="12" t="s">
        <v>50</v>
      </c>
      <c r="Z54" s="12" t="s">
        <v>50</v>
      </c>
      <c r="AA54" s="12" t="s">
        <v>50</v>
      </c>
      <c r="AB54" s="12" t="s">
        <v>50</v>
      </c>
      <c r="AC54" s="12" t="s">
        <v>50</v>
      </c>
      <c r="AD54" s="12" t="s">
        <v>50</v>
      </c>
      <c r="AE54" s="12" t="s">
        <v>50</v>
      </c>
      <c r="AF54" s="12" t="s">
        <v>51</v>
      </c>
      <c r="AG54" s="12" t="s">
        <v>51</v>
      </c>
      <c r="AH54" s="12" t="s">
        <v>51</v>
      </c>
      <c r="AI54" s="12" t="s">
        <v>51</v>
      </c>
      <c r="AJ54" s="12" t="s">
        <v>169</v>
      </c>
      <c r="AK54" s="12" t="s">
        <v>11</v>
      </c>
      <c r="AL54" s="12" t="s">
        <v>54</v>
      </c>
      <c r="AM54" s="15"/>
      <c r="AN54" s="12" t="s">
        <v>170</v>
      </c>
      <c r="AO54" s="12" t="s">
        <v>111</v>
      </c>
      <c r="AP54" s="16">
        <v>450.0</v>
      </c>
      <c r="AQ54" s="14" t="s">
        <v>184</v>
      </c>
      <c r="AR54" s="15"/>
      <c r="AS54" s="15"/>
      <c r="AT54" s="13"/>
    </row>
    <row r="55" ht="13.5" customHeight="1">
      <c r="A55" s="11">
        <v>1000.0</v>
      </c>
      <c r="B55" s="12" t="s">
        <v>44</v>
      </c>
      <c r="C55" s="13"/>
      <c r="D55" s="14" t="s">
        <v>189</v>
      </c>
      <c r="E55" s="12" t="s">
        <v>46</v>
      </c>
      <c r="F55" s="14" t="s">
        <v>182</v>
      </c>
      <c r="G55" s="14" t="s">
        <v>183</v>
      </c>
      <c r="H55" s="15">
        <v>600.0</v>
      </c>
      <c r="I55" s="12" t="s">
        <v>190</v>
      </c>
      <c r="J55" s="15">
        <v>16.0</v>
      </c>
      <c r="K55" s="15">
        <v>905.0</v>
      </c>
      <c r="L55" s="12" t="s">
        <v>51</v>
      </c>
      <c r="M55" s="12" t="s">
        <v>50</v>
      </c>
      <c r="N55" s="12" t="s">
        <v>50</v>
      </c>
      <c r="O55" s="12" t="s">
        <v>50</v>
      </c>
      <c r="P55" s="12" t="s">
        <v>50</v>
      </c>
      <c r="Q55" s="12" t="s">
        <v>50</v>
      </c>
      <c r="R55" s="12" t="s">
        <v>51</v>
      </c>
      <c r="S55" s="12" t="s">
        <v>51</v>
      </c>
      <c r="T55" s="12" t="s">
        <v>50</v>
      </c>
      <c r="U55" s="12" t="s">
        <v>50</v>
      </c>
      <c r="V55" s="12" t="s">
        <v>50</v>
      </c>
      <c r="W55" s="12" t="s">
        <v>50</v>
      </c>
      <c r="X55" s="12" t="s">
        <v>50</v>
      </c>
      <c r="Y55" s="12" t="s">
        <v>50</v>
      </c>
      <c r="Z55" s="12" t="s">
        <v>50</v>
      </c>
      <c r="AA55" s="12" t="s">
        <v>50</v>
      </c>
      <c r="AB55" s="12" t="s">
        <v>50</v>
      </c>
      <c r="AC55" s="12" t="s">
        <v>50</v>
      </c>
      <c r="AD55" s="12" t="s">
        <v>50</v>
      </c>
      <c r="AE55" s="12" t="s">
        <v>50</v>
      </c>
      <c r="AF55" s="12" t="s">
        <v>51</v>
      </c>
      <c r="AG55" s="12" t="s">
        <v>51</v>
      </c>
      <c r="AH55" s="12" t="s">
        <v>51</v>
      </c>
      <c r="AI55" s="12" t="s">
        <v>51</v>
      </c>
      <c r="AJ55" s="12" t="s">
        <v>169</v>
      </c>
      <c r="AK55" s="12" t="s">
        <v>11</v>
      </c>
      <c r="AL55" s="12" t="s">
        <v>54</v>
      </c>
      <c r="AM55" s="15"/>
      <c r="AN55" s="12" t="s">
        <v>170</v>
      </c>
      <c r="AO55" s="12" t="s">
        <v>111</v>
      </c>
      <c r="AP55" s="16">
        <v>600.0</v>
      </c>
      <c r="AQ55" s="14" t="s">
        <v>184</v>
      </c>
      <c r="AR55" s="15"/>
      <c r="AS55" s="15"/>
      <c r="AT55" s="13"/>
    </row>
    <row r="56" ht="13.5" customHeight="1">
      <c r="A56" s="5">
        <v>1000.0</v>
      </c>
      <c r="B56" s="12" t="s">
        <v>44</v>
      </c>
      <c r="C56" s="13"/>
      <c r="D56" s="14" t="s">
        <v>191</v>
      </c>
      <c r="E56" s="12" t="s">
        <v>46</v>
      </c>
      <c r="F56" s="14" t="s">
        <v>182</v>
      </c>
      <c r="G56" s="14" t="s">
        <v>183</v>
      </c>
      <c r="H56" s="15">
        <v>600.0</v>
      </c>
      <c r="I56" s="12" t="s">
        <v>192</v>
      </c>
      <c r="J56" s="15">
        <v>16.0</v>
      </c>
      <c r="K56" s="15">
        <v>905.0</v>
      </c>
      <c r="L56" s="12" t="s">
        <v>51</v>
      </c>
      <c r="M56" s="12" t="s">
        <v>50</v>
      </c>
      <c r="N56" s="12" t="s">
        <v>50</v>
      </c>
      <c r="O56" s="12" t="s">
        <v>50</v>
      </c>
      <c r="P56" s="12" t="s">
        <v>50</v>
      </c>
      <c r="Q56" s="12" t="s">
        <v>50</v>
      </c>
      <c r="R56" s="12" t="s">
        <v>51</v>
      </c>
      <c r="S56" s="12" t="s">
        <v>51</v>
      </c>
      <c r="T56" s="12" t="s">
        <v>50</v>
      </c>
      <c r="U56" s="12" t="s">
        <v>50</v>
      </c>
      <c r="V56" s="12" t="s">
        <v>50</v>
      </c>
      <c r="W56" s="12" t="s">
        <v>50</v>
      </c>
      <c r="X56" s="12" t="s">
        <v>50</v>
      </c>
      <c r="Y56" s="12" t="s">
        <v>50</v>
      </c>
      <c r="Z56" s="12" t="s">
        <v>50</v>
      </c>
      <c r="AA56" s="12" t="s">
        <v>50</v>
      </c>
      <c r="AB56" s="12" t="s">
        <v>50</v>
      </c>
      <c r="AC56" s="12" t="s">
        <v>50</v>
      </c>
      <c r="AD56" s="12" t="s">
        <v>50</v>
      </c>
      <c r="AE56" s="12" t="s">
        <v>50</v>
      </c>
      <c r="AF56" s="12" t="s">
        <v>51</v>
      </c>
      <c r="AG56" s="12" t="s">
        <v>51</v>
      </c>
      <c r="AH56" s="12" t="s">
        <v>51</v>
      </c>
      <c r="AI56" s="12" t="s">
        <v>51</v>
      </c>
      <c r="AJ56" s="12" t="s">
        <v>169</v>
      </c>
      <c r="AK56" s="12" t="s">
        <v>11</v>
      </c>
      <c r="AL56" s="12" t="s">
        <v>54</v>
      </c>
      <c r="AM56" s="15"/>
      <c r="AN56" s="12" t="s">
        <v>170</v>
      </c>
      <c r="AO56" s="12" t="s">
        <v>111</v>
      </c>
      <c r="AP56" s="16">
        <v>750.0</v>
      </c>
      <c r="AQ56" s="14" t="s">
        <v>184</v>
      </c>
      <c r="AR56" s="15"/>
      <c r="AS56" s="15"/>
      <c r="AT56" s="13"/>
    </row>
    <row r="57" ht="13.5" customHeight="1">
      <c r="A57" s="11">
        <v>1000.0</v>
      </c>
      <c r="B57" s="12" t="s">
        <v>44</v>
      </c>
      <c r="C57" s="13"/>
      <c r="D57" s="14" t="s">
        <v>193</v>
      </c>
      <c r="E57" s="12" t="s">
        <v>46</v>
      </c>
      <c r="F57" s="14" t="s">
        <v>182</v>
      </c>
      <c r="G57" s="14" t="s">
        <v>183</v>
      </c>
      <c r="H57" s="15">
        <v>600.0</v>
      </c>
      <c r="I57" s="12" t="s">
        <v>194</v>
      </c>
      <c r="J57" s="15">
        <v>16.0</v>
      </c>
      <c r="K57" s="15">
        <v>905.0</v>
      </c>
      <c r="L57" s="12" t="s">
        <v>51</v>
      </c>
      <c r="M57" s="12" t="s">
        <v>50</v>
      </c>
      <c r="N57" s="12" t="s">
        <v>50</v>
      </c>
      <c r="O57" s="12" t="s">
        <v>50</v>
      </c>
      <c r="P57" s="12" t="s">
        <v>50</v>
      </c>
      <c r="Q57" s="12" t="s">
        <v>50</v>
      </c>
      <c r="R57" s="12" t="s">
        <v>51</v>
      </c>
      <c r="S57" s="12" t="s">
        <v>51</v>
      </c>
      <c r="T57" s="12" t="s">
        <v>50</v>
      </c>
      <c r="U57" s="12" t="s">
        <v>50</v>
      </c>
      <c r="V57" s="12" t="s">
        <v>50</v>
      </c>
      <c r="W57" s="12" t="s">
        <v>50</v>
      </c>
      <c r="X57" s="12" t="s">
        <v>50</v>
      </c>
      <c r="Y57" s="12" t="s">
        <v>50</v>
      </c>
      <c r="Z57" s="12" t="s">
        <v>50</v>
      </c>
      <c r="AA57" s="12" t="s">
        <v>50</v>
      </c>
      <c r="AB57" s="12" t="s">
        <v>50</v>
      </c>
      <c r="AC57" s="12" t="s">
        <v>50</v>
      </c>
      <c r="AD57" s="12" t="s">
        <v>50</v>
      </c>
      <c r="AE57" s="12" t="s">
        <v>50</v>
      </c>
      <c r="AF57" s="12" t="s">
        <v>51</v>
      </c>
      <c r="AG57" s="12" t="s">
        <v>51</v>
      </c>
      <c r="AH57" s="12" t="s">
        <v>51</v>
      </c>
      <c r="AI57" s="12" t="s">
        <v>51</v>
      </c>
      <c r="AJ57" s="12" t="s">
        <v>169</v>
      </c>
      <c r="AK57" s="12" t="s">
        <v>11</v>
      </c>
      <c r="AL57" s="12" t="s">
        <v>54</v>
      </c>
      <c r="AM57" s="15"/>
      <c r="AN57" s="12" t="s">
        <v>170</v>
      </c>
      <c r="AO57" s="12" t="s">
        <v>111</v>
      </c>
      <c r="AP57" s="16">
        <v>900.0</v>
      </c>
      <c r="AQ57" s="14" t="s">
        <v>184</v>
      </c>
      <c r="AR57" s="15"/>
      <c r="AS57" s="15"/>
      <c r="AT57" s="13"/>
    </row>
    <row r="58" ht="13.5" customHeight="1">
      <c r="A58" s="11">
        <v>1000.0</v>
      </c>
      <c r="B58" s="12" t="s">
        <v>44</v>
      </c>
      <c r="C58" s="13"/>
      <c r="D58" s="14" t="s">
        <v>195</v>
      </c>
      <c r="E58" s="12" t="s">
        <v>46</v>
      </c>
      <c r="F58" s="14" t="s">
        <v>182</v>
      </c>
      <c r="G58" s="14" t="s">
        <v>183</v>
      </c>
      <c r="H58" s="15">
        <v>600.0</v>
      </c>
      <c r="I58" s="12" t="s">
        <v>196</v>
      </c>
      <c r="J58" s="15">
        <v>16.0</v>
      </c>
      <c r="K58" s="15">
        <v>905.0</v>
      </c>
      <c r="L58" s="12" t="s">
        <v>51</v>
      </c>
      <c r="M58" s="12" t="s">
        <v>50</v>
      </c>
      <c r="N58" s="12" t="s">
        <v>50</v>
      </c>
      <c r="O58" s="12" t="s">
        <v>50</v>
      </c>
      <c r="P58" s="12" t="s">
        <v>50</v>
      </c>
      <c r="Q58" s="12" t="s">
        <v>50</v>
      </c>
      <c r="R58" s="12" t="s">
        <v>51</v>
      </c>
      <c r="S58" s="12" t="s">
        <v>51</v>
      </c>
      <c r="T58" s="12" t="s">
        <v>50</v>
      </c>
      <c r="U58" s="12" t="s">
        <v>50</v>
      </c>
      <c r="V58" s="12" t="s">
        <v>50</v>
      </c>
      <c r="W58" s="12" t="s">
        <v>50</v>
      </c>
      <c r="X58" s="12" t="s">
        <v>50</v>
      </c>
      <c r="Y58" s="12" t="s">
        <v>50</v>
      </c>
      <c r="Z58" s="12" t="s">
        <v>50</v>
      </c>
      <c r="AA58" s="12" t="s">
        <v>50</v>
      </c>
      <c r="AB58" s="12" t="s">
        <v>50</v>
      </c>
      <c r="AC58" s="12" t="s">
        <v>50</v>
      </c>
      <c r="AD58" s="12" t="s">
        <v>50</v>
      </c>
      <c r="AE58" s="12" t="s">
        <v>50</v>
      </c>
      <c r="AF58" s="12" t="s">
        <v>51</v>
      </c>
      <c r="AG58" s="12" t="s">
        <v>51</v>
      </c>
      <c r="AH58" s="12" t="s">
        <v>51</v>
      </c>
      <c r="AI58" s="12" t="s">
        <v>51</v>
      </c>
      <c r="AJ58" s="12" t="s">
        <v>169</v>
      </c>
      <c r="AK58" s="12" t="s">
        <v>11</v>
      </c>
      <c r="AL58" s="12" t="s">
        <v>54</v>
      </c>
      <c r="AM58" s="15"/>
      <c r="AN58" s="12" t="s">
        <v>170</v>
      </c>
      <c r="AO58" s="12" t="s">
        <v>111</v>
      </c>
      <c r="AP58" s="16">
        <v>1050.0</v>
      </c>
      <c r="AQ58" s="14" t="s">
        <v>184</v>
      </c>
      <c r="AR58" s="15"/>
      <c r="AS58" s="15"/>
      <c r="AT58" s="13"/>
    </row>
    <row r="59" ht="13.5" customHeight="1">
      <c r="A59" s="5">
        <v>1000.0</v>
      </c>
      <c r="B59" s="12" t="s">
        <v>44</v>
      </c>
      <c r="C59" s="13"/>
      <c r="D59" s="14" t="s">
        <v>197</v>
      </c>
      <c r="E59" s="12" t="s">
        <v>46</v>
      </c>
      <c r="F59" s="14" t="s">
        <v>182</v>
      </c>
      <c r="G59" s="14" t="s">
        <v>183</v>
      </c>
      <c r="H59" s="15">
        <v>600.0</v>
      </c>
      <c r="I59" s="12" t="s">
        <v>198</v>
      </c>
      <c r="J59" s="15">
        <v>16.0</v>
      </c>
      <c r="K59" s="15">
        <v>905.0</v>
      </c>
      <c r="L59" s="12" t="s">
        <v>51</v>
      </c>
      <c r="M59" s="12" t="s">
        <v>50</v>
      </c>
      <c r="N59" s="12" t="s">
        <v>50</v>
      </c>
      <c r="O59" s="12" t="s">
        <v>50</v>
      </c>
      <c r="P59" s="12" t="s">
        <v>50</v>
      </c>
      <c r="Q59" s="12" t="s">
        <v>50</v>
      </c>
      <c r="R59" s="12" t="s">
        <v>51</v>
      </c>
      <c r="S59" s="12" t="s">
        <v>51</v>
      </c>
      <c r="T59" s="12" t="s">
        <v>50</v>
      </c>
      <c r="U59" s="12" t="s">
        <v>50</v>
      </c>
      <c r="V59" s="12" t="s">
        <v>50</v>
      </c>
      <c r="W59" s="12" t="s">
        <v>50</v>
      </c>
      <c r="X59" s="12" t="s">
        <v>50</v>
      </c>
      <c r="Y59" s="12" t="s">
        <v>50</v>
      </c>
      <c r="Z59" s="12" t="s">
        <v>50</v>
      </c>
      <c r="AA59" s="12" t="s">
        <v>50</v>
      </c>
      <c r="AB59" s="12" t="s">
        <v>50</v>
      </c>
      <c r="AC59" s="12" t="s">
        <v>50</v>
      </c>
      <c r="AD59" s="12" t="s">
        <v>50</v>
      </c>
      <c r="AE59" s="12" t="s">
        <v>50</v>
      </c>
      <c r="AF59" s="12" t="s">
        <v>51</v>
      </c>
      <c r="AG59" s="12" t="s">
        <v>51</v>
      </c>
      <c r="AH59" s="12" t="s">
        <v>51</v>
      </c>
      <c r="AI59" s="12" t="s">
        <v>51</v>
      </c>
      <c r="AJ59" s="12" t="s">
        <v>169</v>
      </c>
      <c r="AK59" s="12" t="s">
        <v>11</v>
      </c>
      <c r="AL59" s="12" t="s">
        <v>54</v>
      </c>
      <c r="AM59" s="15"/>
      <c r="AN59" s="12" t="s">
        <v>170</v>
      </c>
      <c r="AO59" s="12" t="s">
        <v>111</v>
      </c>
      <c r="AP59" s="16">
        <v>1200.0</v>
      </c>
      <c r="AQ59" s="14" t="s">
        <v>184</v>
      </c>
      <c r="AR59" s="15"/>
      <c r="AS59" s="15"/>
      <c r="AT59" s="13"/>
    </row>
    <row r="60" ht="13.5" customHeight="1">
      <c r="A60" s="11">
        <v>1000.0</v>
      </c>
      <c r="B60" s="12" t="s">
        <v>44</v>
      </c>
      <c r="C60" s="13"/>
      <c r="D60" s="14" t="s">
        <v>199</v>
      </c>
      <c r="E60" s="12" t="s">
        <v>46</v>
      </c>
      <c r="F60" s="14" t="s">
        <v>182</v>
      </c>
      <c r="G60" s="14" t="s">
        <v>183</v>
      </c>
      <c r="H60" s="15">
        <v>600.0</v>
      </c>
      <c r="I60" s="12" t="s">
        <v>200</v>
      </c>
      <c r="J60" s="15">
        <v>16.0</v>
      </c>
      <c r="K60" s="15">
        <v>905.0</v>
      </c>
      <c r="L60" s="12" t="s">
        <v>51</v>
      </c>
      <c r="M60" s="12" t="s">
        <v>50</v>
      </c>
      <c r="N60" s="12" t="s">
        <v>50</v>
      </c>
      <c r="O60" s="12" t="s">
        <v>50</v>
      </c>
      <c r="P60" s="12" t="s">
        <v>50</v>
      </c>
      <c r="Q60" s="12" t="s">
        <v>50</v>
      </c>
      <c r="R60" s="12" t="s">
        <v>51</v>
      </c>
      <c r="S60" s="12" t="s">
        <v>51</v>
      </c>
      <c r="T60" s="12" t="s">
        <v>50</v>
      </c>
      <c r="U60" s="12" t="s">
        <v>50</v>
      </c>
      <c r="V60" s="12" t="s">
        <v>50</v>
      </c>
      <c r="W60" s="12" t="s">
        <v>50</v>
      </c>
      <c r="X60" s="12" t="s">
        <v>50</v>
      </c>
      <c r="Y60" s="12" t="s">
        <v>50</v>
      </c>
      <c r="Z60" s="12" t="s">
        <v>50</v>
      </c>
      <c r="AA60" s="12" t="s">
        <v>50</v>
      </c>
      <c r="AB60" s="12" t="s">
        <v>50</v>
      </c>
      <c r="AC60" s="12" t="s">
        <v>50</v>
      </c>
      <c r="AD60" s="12" t="s">
        <v>50</v>
      </c>
      <c r="AE60" s="12" t="s">
        <v>50</v>
      </c>
      <c r="AF60" s="12" t="s">
        <v>51</v>
      </c>
      <c r="AG60" s="12" t="s">
        <v>51</v>
      </c>
      <c r="AH60" s="12" t="s">
        <v>51</v>
      </c>
      <c r="AI60" s="12" t="s">
        <v>51</v>
      </c>
      <c r="AJ60" s="12" t="s">
        <v>169</v>
      </c>
      <c r="AK60" s="12" t="s">
        <v>11</v>
      </c>
      <c r="AL60" s="12" t="s">
        <v>54</v>
      </c>
      <c r="AM60" s="15"/>
      <c r="AN60" s="12" t="s">
        <v>170</v>
      </c>
      <c r="AO60" s="12" t="s">
        <v>111</v>
      </c>
      <c r="AP60" s="16">
        <v>1350.0</v>
      </c>
      <c r="AQ60" s="14" t="s">
        <v>184</v>
      </c>
      <c r="AR60" s="15"/>
      <c r="AS60" s="15"/>
      <c r="AT60" s="13"/>
    </row>
    <row r="61" ht="13.5" customHeight="1">
      <c r="A61" s="11">
        <v>1000.0</v>
      </c>
      <c r="B61" s="12" t="s">
        <v>44</v>
      </c>
      <c r="C61" s="13"/>
      <c r="D61" s="14" t="s">
        <v>201</v>
      </c>
      <c r="E61" s="12" t="s">
        <v>46</v>
      </c>
      <c r="F61" s="14" t="s">
        <v>182</v>
      </c>
      <c r="G61" s="14" t="s">
        <v>183</v>
      </c>
      <c r="H61" s="15">
        <v>600.0</v>
      </c>
      <c r="I61" s="12" t="s">
        <v>138</v>
      </c>
      <c r="J61" s="15">
        <v>16.0</v>
      </c>
      <c r="K61" s="15">
        <v>905.0</v>
      </c>
      <c r="L61" s="12" t="s">
        <v>51</v>
      </c>
      <c r="M61" s="12" t="s">
        <v>50</v>
      </c>
      <c r="N61" s="12" t="s">
        <v>50</v>
      </c>
      <c r="O61" s="12" t="s">
        <v>50</v>
      </c>
      <c r="P61" s="12" t="s">
        <v>50</v>
      </c>
      <c r="Q61" s="12" t="s">
        <v>50</v>
      </c>
      <c r="R61" s="12" t="s">
        <v>51</v>
      </c>
      <c r="S61" s="12" t="s">
        <v>51</v>
      </c>
      <c r="T61" s="12" t="s">
        <v>50</v>
      </c>
      <c r="U61" s="12" t="s">
        <v>50</v>
      </c>
      <c r="V61" s="12" t="s">
        <v>50</v>
      </c>
      <c r="W61" s="12" t="s">
        <v>50</v>
      </c>
      <c r="X61" s="12" t="s">
        <v>50</v>
      </c>
      <c r="Y61" s="12" t="s">
        <v>50</v>
      </c>
      <c r="Z61" s="12" t="s">
        <v>50</v>
      </c>
      <c r="AA61" s="12" t="s">
        <v>50</v>
      </c>
      <c r="AB61" s="12" t="s">
        <v>50</v>
      </c>
      <c r="AC61" s="12" t="s">
        <v>50</v>
      </c>
      <c r="AD61" s="12" t="s">
        <v>50</v>
      </c>
      <c r="AE61" s="12" t="s">
        <v>50</v>
      </c>
      <c r="AF61" s="12" t="s">
        <v>50</v>
      </c>
      <c r="AG61" s="12" t="s">
        <v>50</v>
      </c>
      <c r="AH61" s="12" t="s">
        <v>50</v>
      </c>
      <c r="AI61" s="12" t="s">
        <v>50</v>
      </c>
      <c r="AJ61" s="12" t="s">
        <v>179</v>
      </c>
      <c r="AK61" s="12" t="s">
        <v>11</v>
      </c>
      <c r="AL61" s="12" t="s">
        <v>54</v>
      </c>
      <c r="AM61" s="15"/>
      <c r="AN61" s="12" t="s">
        <v>170</v>
      </c>
      <c r="AO61" s="12" t="s">
        <v>56</v>
      </c>
      <c r="AP61" s="16">
        <v>150.0</v>
      </c>
      <c r="AQ61" s="14" t="s">
        <v>184</v>
      </c>
      <c r="AR61" s="15"/>
      <c r="AS61" s="15"/>
      <c r="AT61" s="13"/>
    </row>
    <row r="62" ht="12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</row>
    <row r="63" ht="12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</row>
    <row r="64" ht="12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</row>
    <row r="65" ht="12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</row>
    <row r="66" ht="12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</row>
    <row r="67" ht="12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</row>
    <row r="68" ht="12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</row>
    <row r="69" ht="12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</row>
    <row r="70" ht="12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</row>
    <row r="71" ht="12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</row>
    <row r="72" ht="12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</row>
    <row r="73" ht="12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</row>
    <row r="74" ht="12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</row>
    <row r="75" ht="12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</row>
    <row r="76" ht="12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</row>
    <row r="77" ht="12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</row>
    <row r="78" ht="12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</row>
    <row r="79" ht="12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</row>
    <row r="80" ht="12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</row>
    <row r="81" ht="12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</row>
    <row r="82" ht="12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</row>
    <row r="83" ht="12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</row>
    <row r="84" ht="12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</row>
    <row r="85" ht="12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</row>
    <row r="86" ht="12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</row>
    <row r="87" ht="12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</row>
    <row r="88" ht="12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</row>
    <row r="89" ht="12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</row>
    <row r="90" ht="12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</row>
    <row r="91" ht="12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</row>
    <row r="92" ht="12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</row>
    <row r="93" ht="12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</row>
    <row r="94" ht="12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</row>
    <row r="95" ht="12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</row>
    <row r="96" ht="12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</row>
    <row r="97" ht="12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</row>
    <row r="98" ht="12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</row>
    <row r="99" ht="12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</row>
    <row r="100" ht="12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</row>
    <row r="101" ht="12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</row>
    <row r="102" ht="12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</row>
    <row r="103" ht="12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</row>
    <row r="104" ht="12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</row>
    <row r="105" ht="12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</row>
    <row r="106" ht="12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</row>
    <row r="107" ht="12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</row>
    <row r="108" ht="12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</row>
    <row r="109" ht="12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</row>
    <row r="110" ht="12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</row>
    <row r="111" ht="12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</row>
    <row r="112" ht="12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</row>
    <row r="113" ht="12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</row>
    <row r="114" ht="12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</row>
    <row r="115" ht="12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</row>
    <row r="116" ht="12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</row>
    <row r="117" ht="12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</row>
    <row r="118" ht="12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</row>
    <row r="119" ht="12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</row>
    <row r="120" ht="12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</row>
    <row r="121" ht="12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</row>
    <row r="122" ht="12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</row>
    <row r="123" ht="12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</row>
    <row r="124" ht="12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</row>
    <row r="125" ht="12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</row>
    <row r="126" ht="12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</row>
    <row r="127" ht="12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</row>
    <row r="128" ht="12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</row>
    <row r="129" ht="12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</row>
    <row r="130" ht="12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</row>
    <row r="131" ht="12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</row>
    <row r="132" ht="12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</row>
    <row r="133" ht="12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</row>
    <row r="134" ht="12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</row>
    <row r="135" ht="12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</row>
    <row r="136" ht="12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</row>
    <row r="137" ht="12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</row>
    <row r="138" ht="12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</row>
    <row r="139" ht="12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</row>
    <row r="140" ht="12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</row>
    <row r="141" ht="12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</row>
    <row r="142" ht="12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</row>
    <row r="143" ht="12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</row>
    <row r="144" ht="12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</row>
    <row r="145" ht="12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</row>
    <row r="146" ht="12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</row>
    <row r="147" ht="12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</row>
    <row r="148" ht="12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</row>
    <row r="149" ht="12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</row>
    <row r="150" ht="12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</row>
    <row r="151" ht="12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</row>
    <row r="152" ht="12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</row>
    <row r="153" ht="12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</row>
    <row r="154" ht="12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</row>
    <row r="155" ht="12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</row>
    <row r="156" ht="12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</row>
    <row r="157" ht="12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</row>
    <row r="158" ht="12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</row>
    <row r="159" ht="12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</row>
    <row r="160" ht="12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</row>
    <row r="161" ht="12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</row>
    <row r="162" ht="12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</row>
    <row r="163" ht="12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</row>
    <row r="164" ht="12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</row>
    <row r="165" ht="12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</row>
    <row r="166" ht="12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</row>
    <row r="167" ht="12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</row>
    <row r="168" ht="12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</row>
    <row r="169" ht="12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</row>
    <row r="170" ht="12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</row>
    <row r="171" ht="12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</row>
    <row r="172" ht="12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</row>
    <row r="173" ht="12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</row>
    <row r="174" ht="12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</row>
    <row r="175" ht="12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</row>
    <row r="176" ht="12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</row>
    <row r="177" ht="12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</row>
    <row r="178" ht="12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</row>
    <row r="179" ht="12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</row>
    <row r="180" ht="12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</row>
    <row r="181" ht="12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</row>
    <row r="182" ht="12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</row>
    <row r="183" ht="12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</row>
    <row r="184" ht="12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</row>
    <row r="185" ht="12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</row>
    <row r="186" ht="12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</row>
    <row r="187" ht="12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</row>
    <row r="188" ht="12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</row>
    <row r="189" ht="12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</row>
    <row r="190" ht="12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</row>
    <row r="191" ht="12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</row>
    <row r="192" ht="12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</row>
    <row r="193" ht="12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</row>
    <row r="194" ht="12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</row>
    <row r="195" ht="12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</row>
    <row r="196" ht="12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</row>
    <row r="197" ht="12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</row>
    <row r="198" ht="12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</row>
    <row r="199" ht="12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</row>
    <row r="200" ht="12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</row>
    <row r="201" ht="12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</row>
    <row r="202" ht="12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</row>
    <row r="203" ht="12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</row>
    <row r="204" ht="12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</row>
    <row r="205" ht="12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</row>
    <row r="206" ht="12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</row>
    <row r="207" ht="12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</row>
    <row r="208" ht="12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</row>
    <row r="209" ht="12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</row>
    <row r="210" ht="12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</row>
    <row r="211" ht="12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</row>
    <row r="212" ht="12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</row>
    <row r="213" ht="12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</row>
    <row r="214" ht="12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</row>
    <row r="215" ht="12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</row>
    <row r="216" ht="12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</row>
    <row r="217" ht="12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</row>
    <row r="218" ht="12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</row>
    <row r="219" ht="12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</row>
    <row r="220" ht="12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</row>
    <row r="221" ht="12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</row>
    <row r="222" ht="12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</row>
    <row r="223" ht="12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</row>
    <row r="224" ht="12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</row>
    <row r="225" ht="12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</row>
    <row r="226" ht="12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</row>
    <row r="227" ht="12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</row>
    <row r="228" ht="12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</row>
    <row r="229" ht="12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</row>
    <row r="230" ht="12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</row>
    <row r="231" ht="12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</row>
    <row r="232" ht="12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</row>
    <row r="233" ht="12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</row>
    <row r="234" ht="12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</row>
    <row r="235" ht="12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</row>
    <row r="236" ht="12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</row>
    <row r="237" ht="12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</row>
    <row r="238" ht="12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</row>
    <row r="239" ht="12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</row>
    <row r="240" ht="12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</row>
    <row r="241" ht="12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</row>
    <row r="242" ht="12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</row>
    <row r="243" ht="12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</row>
    <row r="244" ht="12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</row>
    <row r="245" ht="12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</row>
    <row r="246" ht="12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</row>
    <row r="247" ht="12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</row>
    <row r="248" ht="12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</row>
    <row r="249" ht="12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</row>
    <row r="250" ht="12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</row>
    <row r="251" ht="12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</row>
    <row r="252" ht="12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</row>
    <row r="253" ht="12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</row>
    <row r="254" ht="12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</row>
    <row r="255" ht="12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</row>
    <row r="256" ht="12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</row>
    <row r="257" ht="12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</row>
    <row r="258" ht="12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</row>
    <row r="259" ht="12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</row>
    <row r="260" ht="12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</row>
    <row r="261" ht="12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</row>
    <row r="262" ht="12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</row>
    <row r="263" ht="12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</row>
    <row r="264" ht="12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</row>
    <row r="265" ht="12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</row>
    <row r="266" ht="12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</row>
    <row r="267" ht="12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</row>
    <row r="268" ht="12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</row>
    <row r="269" ht="12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</row>
    <row r="270" ht="12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</row>
    <row r="271" ht="12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</row>
    <row r="272" ht="12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</row>
    <row r="273" ht="12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</row>
    <row r="274" ht="12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</row>
    <row r="275" ht="12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</row>
    <row r="276" ht="12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</row>
    <row r="277" ht="12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</row>
    <row r="278" ht="12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</row>
    <row r="279" ht="12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</row>
    <row r="280" ht="12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</row>
    <row r="281" ht="12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</row>
    <row r="282" ht="12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</row>
    <row r="283" ht="12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</row>
    <row r="284" ht="12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</row>
    <row r="285" ht="12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</row>
    <row r="286" ht="12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</row>
    <row r="287" ht="12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</row>
    <row r="288" ht="12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</row>
    <row r="289" ht="12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</row>
    <row r="290" ht="12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</row>
    <row r="291" ht="12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</row>
    <row r="292" ht="12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</row>
    <row r="293" ht="12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</row>
    <row r="294" ht="12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</row>
    <row r="295" ht="12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</row>
    <row r="296" ht="12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</row>
    <row r="297" ht="12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</row>
    <row r="298" ht="12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</row>
    <row r="299" ht="12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</row>
    <row r="300" ht="12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</row>
    <row r="301" ht="12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</row>
    <row r="302" ht="12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</row>
    <row r="303" ht="12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</row>
    <row r="304" ht="12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</row>
    <row r="305" ht="12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</row>
    <row r="306" ht="12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</row>
    <row r="307" ht="12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</row>
    <row r="308" ht="12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</row>
    <row r="309" ht="12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</row>
    <row r="310" ht="12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</row>
    <row r="311" ht="12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</row>
    <row r="312" ht="12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</row>
    <row r="313" ht="12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</row>
    <row r="314" ht="12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</row>
    <row r="315" ht="12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</row>
    <row r="316" ht="12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</row>
    <row r="317" ht="12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</row>
    <row r="318" ht="12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</row>
    <row r="319" ht="12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</row>
    <row r="320" ht="12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</row>
    <row r="321" ht="12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</row>
    <row r="322" ht="12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</row>
    <row r="323" ht="12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</row>
    <row r="324" ht="12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</row>
    <row r="325" ht="12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</row>
    <row r="326" ht="12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</row>
    <row r="327" ht="12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</row>
    <row r="328" ht="12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</row>
    <row r="329" ht="12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</row>
    <row r="330" ht="12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</row>
    <row r="331" ht="12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</row>
    <row r="332" ht="12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</row>
    <row r="333" ht="12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</row>
    <row r="334" ht="12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</row>
    <row r="335" ht="12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</row>
    <row r="336" ht="12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</row>
    <row r="337" ht="12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</row>
    <row r="338" ht="12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</row>
    <row r="339" ht="12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</row>
    <row r="340" ht="12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</row>
    <row r="341" ht="12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</row>
    <row r="342" ht="12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</row>
    <row r="343" ht="12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</row>
    <row r="344" ht="12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</row>
    <row r="345" ht="12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</row>
    <row r="346" ht="12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</row>
    <row r="347" ht="12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</row>
    <row r="348" ht="12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</row>
    <row r="349" ht="12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</row>
    <row r="350" ht="12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</row>
    <row r="351" ht="12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</row>
    <row r="352" ht="12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</row>
    <row r="353" ht="12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</row>
    <row r="354" ht="12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</row>
    <row r="355" ht="12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</row>
    <row r="356" ht="12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</row>
    <row r="357" ht="12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</row>
    <row r="358" ht="12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</row>
    <row r="359" ht="12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</row>
    <row r="360" ht="12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</row>
    <row r="361" ht="12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</row>
    <row r="362" ht="12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</row>
    <row r="363" ht="12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</row>
    <row r="364" ht="12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</row>
    <row r="365" ht="12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</row>
    <row r="366" ht="12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</row>
    <row r="367" ht="12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</row>
    <row r="368" ht="12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</row>
    <row r="369" ht="12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</row>
    <row r="370" ht="12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</row>
    <row r="371" ht="12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</row>
    <row r="372" ht="12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</row>
    <row r="373" ht="12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</row>
    <row r="374" ht="12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</row>
    <row r="375" ht="12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</row>
    <row r="376" ht="12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</row>
    <row r="377" ht="12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</row>
    <row r="378" ht="12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</row>
    <row r="379" ht="12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</row>
    <row r="380" ht="12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</row>
    <row r="381" ht="12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</row>
    <row r="382" ht="12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</row>
    <row r="383" ht="12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</row>
    <row r="384" ht="12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</row>
    <row r="385" ht="12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</row>
    <row r="386" ht="12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</row>
    <row r="387" ht="12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</row>
    <row r="388" ht="12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</row>
    <row r="389" ht="12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</row>
    <row r="390" ht="12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</row>
    <row r="391" ht="12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</row>
    <row r="392" ht="12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</row>
    <row r="393" ht="12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</row>
    <row r="394" ht="12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</row>
    <row r="395" ht="12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</row>
    <row r="396" ht="12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</row>
    <row r="397" ht="12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</row>
    <row r="398" ht="12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</row>
    <row r="399" ht="12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</row>
    <row r="400" ht="12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</row>
    <row r="401" ht="12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</row>
    <row r="402" ht="12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</row>
    <row r="403" ht="12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</row>
    <row r="404" ht="12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</row>
    <row r="405" ht="12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</row>
    <row r="406" ht="12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</row>
    <row r="407" ht="12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</row>
    <row r="408" ht="12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</row>
    <row r="409" ht="12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</row>
    <row r="410" ht="12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</row>
    <row r="411" ht="12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</row>
    <row r="412" ht="12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</row>
    <row r="413" ht="12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</row>
    <row r="414" ht="12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</row>
    <row r="415" ht="12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</row>
    <row r="416" ht="12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</row>
    <row r="417" ht="12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</row>
    <row r="418" ht="12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</row>
    <row r="419" ht="12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</row>
    <row r="420" ht="12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</row>
    <row r="421" ht="12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</row>
    <row r="422" ht="12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</row>
    <row r="423" ht="12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</row>
    <row r="424" ht="12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</row>
    <row r="425" ht="12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</row>
    <row r="426" ht="12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</row>
    <row r="427" ht="12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</row>
    <row r="428" ht="12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</row>
    <row r="429" ht="12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</row>
    <row r="430" ht="12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</row>
    <row r="431" ht="12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</row>
    <row r="432" ht="12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</row>
    <row r="433" ht="12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</row>
    <row r="434" ht="12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</row>
    <row r="435" ht="12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</row>
    <row r="436" ht="12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</row>
    <row r="437" ht="12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</row>
    <row r="438" ht="12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</row>
    <row r="439" ht="12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</row>
    <row r="440" ht="12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</row>
    <row r="441" ht="12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</row>
    <row r="442" ht="12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</row>
    <row r="443" ht="12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</row>
    <row r="444" ht="12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</row>
    <row r="445" ht="12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</row>
    <row r="446" ht="12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</row>
    <row r="447" ht="12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</row>
    <row r="448" ht="12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</row>
    <row r="449" ht="12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</row>
    <row r="450" ht="12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</row>
    <row r="451" ht="12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</row>
    <row r="452" ht="12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</row>
    <row r="453" ht="12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</row>
    <row r="454" ht="12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</row>
    <row r="455" ht="12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</row>
    <row r="456" ht="12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</row>
    <row r="457" ht="12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</row>
    <row r="458" ht="12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</row>
    <row r="459" ht="12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</row>
    <row r="460" ht="12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</row>
    <row r="461" ht="12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</row>
    <row r="462" ht="12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</row>
    <row r="463" ht="12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</row>
    <row r="464" ht="12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</row>
    <row r="465" ht="12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</row>
    <row r="466" ht="12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</row>
    <row r="467" ht="12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</row>
    <row r="468" ht="12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</row>
    <row r="469" ht="12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</row>
    <row r="470" ht="12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</row>
    <row r="471" ht="12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</row>
    <row r="472" ht="12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</row>
    <row r="473" ht="12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</row>
    <row r="474" ht="12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</row>
    <row r="475" ht="12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</row>
    <row r="476" ht="12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</row>
    <row r="477" ht="12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</row>
    <row r="478" ht="12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</row>
    <row r="479" ht="12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</row>
    <row r="480" ht="12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</row>
    <row r="481" ht="12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</row>
    <row r="482" ht="12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</row>
    <row r="483" ht="12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</row>
    <row r="484" ht="12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</row>
    <row r="485" ht="12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</row>
    <row r="486" ht="12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</row>
    <row r="487" ht="12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</row>
    <row r="488" ht="12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</row>
    <row r="489" ht="12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</row>
    <row r="490" ht="12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</row>
    <row r="491" ht="12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</row>
    <row r="492" ht="12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</row>
    <row r="493" ht="12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</row>
    <row r="494" ht="12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</row>
    <row r="495" ht="12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</row>
    <row r="496" ht="12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</row>
    <row r="497" ht="12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</row>
    <row r="498" ht="12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</row>
    <row r="499" ht="12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</row>
    <row r="500" ht="12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</row>
    <row r="501" ht="12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</row>
    <row r="502" ht="12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</row>
    <row r="503" ht="12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</row>
    <row r="504" ht="12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</row>
    <row r="505" ht="12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</row>
    <row r="506" ht="12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</row>
    <row r="507" ht="12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</row>
    <row r="508" ht="12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</row>
    <row r="509" ht="12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</row>
    <row r="510" ht="12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</row>
    <row r="511" ht="12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</row>
    <row r="512" ht="12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</row>
    <row r="513" ht="12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</row>
    <row r="514" ht="12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</row>
    <row r="515" ht="12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</row>
    <row r="516" ht="12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</row>
    <row r="517" ht="12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</row>
    <row r="518" ht="12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</row>
    <row r="519" ht="12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</row>
    <row r="520" ht="12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</row>
    <row r="521" ht="12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</row>
    <row r="522" ht="12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</row>
    <row r="523" ht="12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</row>
    <row r="524" ht="12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</row>
    <row r="525" ht="12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</row>
    <row r="526" ht="12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</row>
    <row r="527" ht="12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</row>
    <row r="528" ht="12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</row>
    <row r="529" ht="12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</row>
    <row r="530" ht="12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</row>
    <row r="531" ht="12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</row>
    <row r="532" ht="12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</row>
    <row r="533" ht="12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</row>
    <row r="534" ht="12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</row>
    <row r="535" ht="12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</row>
    <row r="536" ht="12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</row>
    <row r="537" ht="12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</row>
    <row r="538" ht="12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</row>
    <row r="539" ht="12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</row>
    <row r="540" ht="12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</row>
    <row r="541" ht="12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</row>
    <row r="542" ht="12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</row>
    <row r="543" ht="12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</row>
    <row r="544" ht="12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</row>
    <row r="545" ht="12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</row>
    <row r="546" ht="12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</row>
    <row r="547" ht="12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</row>
    <row r="548" ht="12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</row>
    <row r="549" ht="12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</row>
    <row r="550" ht="12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</row>
    <row r="551" ht="12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</row>
    <row r="552" ht="12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</row>
    <row r="553" ht="12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</row>
    <row r="554" ht="12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</row>
    <row r="555" ht="12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</row>
    <row r="556" ht="12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</row>
    <row r="557" ht="12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</row>
    <row r="558" ht="12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</row>
    <row r="559" ht="12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</row>
    <row r="560" ht="12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</row>
    <row r="561" ht="12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</row>
    <row r="562" ht="12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</row>
    <row r="563" ht="12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</row>
    <row r="564" ht="12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</row>
    <row r="565" ht="12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</row>
    <row r="566" ht="12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</row>
    <row r="567" ht="12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</row>
    <row r="568" ht="12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</row>
    <row r="569" ht="12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</row>
    <row r="570" ht="12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</row>
    <row r="571" ht="12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</row>
    <row r="572" ht="12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</row>
    <row r="573" ht="12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</row>
    <row r="574" ht="12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</row>
    <row r="575" ht="12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</row>
    <row r="576" ht="12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</row>
    <row r="577" ht="12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</row>
    <row r="578" ht="12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</row>
    <row r="579" ht="12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</row>
    <row r="580" ht="12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</row>
    <row r="581" ht="12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</row>
    <row r="582" ht="12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</row>
    <row r="583" ht="12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</row>
    <row r="584" ht="12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</row>
    <row r="585" ht="12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</row>
    <row r="586" ht="12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</row>
    <row r="587" ht="12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</row>
    <row r="588" ht="12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</row>
    <row r="589" ht="12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</row>
    <row r="590" ht="12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</row>
    <row r="591" ht="12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</row>
    <row r="592" ht="12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</row>
    <row r="593" ht="12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</row>
    <row r="594" ht="12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</row>
    <row r="595" ht="12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</row>
    <row r="596" ht="12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</row>
    <row r="597" ht="12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</row>
    <row r="598" ht="12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</row>
    <row r="599" ht="12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</row>
    <row r="600" ht="12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</row>
    <row r="601" ht="12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</row>
    <row r="602" ht="12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</row>
    <row r="603" ht="12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</row>
    <row r="604" ht="12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</row>
    <row r="605" ht="12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</row>
    <row r="606" ht="12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</row>
    <row r="607" ht="12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</row>
    <row r="608" ht="12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</row>
    <row r="609" ht="12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</row>
    <row r="610" ht="12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</row>
    <row r="611" ht="12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</row>
    <row r="612" ht="12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</row>
    <row r="613" ht="12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</row>
    <row r="614" ht="12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</row>
    <row r="615" ht="12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</row>
    <row r="616" ht="12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</row>
    <row r="617" ht="12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</row>
    <row r="618" ht="12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</row>
    <row r="619" ht="12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</row>
    <row r="620" ht="12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</row>
    <row r="621" ht="12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</row>
    <row r="622" ht="12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</row>
    <row r="623" ht="12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</row>
    <row r="624" ht="12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</row>
    <row r="625" ht="12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</row>
    <row r="626" ht="12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</row>
    <row r="627" ht="12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</row>
    <row r="628" ht="12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</row>
    <row r="629" ht="12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</row>
    <row r="630" ht="12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</row>
    <row r="631" ht="12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</row>
    <row r="632" ht="12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</row>
    <row r="633" ht="12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</row>
    <row r="634" ht="12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</row>
    <row r="635" ht="12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</row>
    <row r="636" ht="12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</row>
    <row r="637" ht="12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</row>
    <row r="638" ht="12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</row>
    <row r="639" ht="12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</row>
    <row r="640" ht="12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</row>
    <row r="641" ht="12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</row>
    <row r="642" ht="12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</row>
    <row r="643" ht="12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</row>
    <row r="644" ht="12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</row>
    <row r="645" ht="12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</row>
    <row r="646" ht="12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</row>
    <row r="647" ht="12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</row>
    <row r="648" ht="12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</row>
    <row r="649" ht="12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</row>
    <row r="650" ht="12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</row>
    <row r="651" ht="12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</row>
    <row r="652" ht="12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</row>
    <row r="653" ht="12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</row>
    <row r="654" ht="12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</row>
    <row r="655" ht="12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</row>
    <row r="656" ht="12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</row>
    <row r="657" ht="12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</row>
    <row r="658" ht="12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</row>
    <row r="659" ht="12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</row>
    <row r="660" ht="12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</row>
    <row r="661" ht="12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</row>
    <row r="662" ht="12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</row>
    <row r="663" ht="12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</row>
    <row r="664" ht="12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</row>
    <row r="665" ht="12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</row>
    <row r="666" ht="12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</row>
    <row r="667" ht="12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</row>
    <row r="668" ht="12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</row>
    <row r="669" ht="12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</row>
    <row r="670" ht="12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</row>
    <row r="671" ht="12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</row>
    <row r="672" ht="12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</row>
    <row r="673" ht="12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</row>
    <row r="674" ht="12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</row>
    <row r="675" ht="12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</row>
    <row r="676" ht="12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</row>
    <row r="677" ht="12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</row>
    <row r="678" ht="12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</row>
    <row r="679" ht="12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</row>
    <row r="680" ht="12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</row>
    <row r="681" ht="12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</row>
    <row r="682" ht="12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</row>
    <row r="683" ht="12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</row>
    <row r="684" ht="12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</row>
    <row r="685" ht="12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</row>
    <row r="686" ht="12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</row>
    <row r="687" ht="12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</row>
    <row r="688" ht="12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</row>
    <row r="689" ht="12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</row>
    <row r="690" ht="12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</row>
    <row r="691" ht="12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</row>
    <row r="692" ht="12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</row>
    <row r="693" ht="12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</row>
    <row r="694" ht="12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</row>
    <row r="695" ht="12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</row>
    <row r="696" ht="12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</row>
    <row r="697" ht="12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</row>
    <row r="698" ht="12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</row>
    <row r="699" ht="12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</row>
    <row r="700" ht="12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</row>
    <row r="701" ht="12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</row>
    <row r="702" ht="12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</row>
    <row r="703" ht="12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</row>
    <row r="704" ht="12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</row>
    <row r="705" ht="12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</row>
    <row r="706" ht="12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</row>
    <row r="707" ht="12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</row>
    <row r="708" ht="12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</row>
    <row r="709" ht="12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</row>
    <row r="710" ht="12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</row>
    <row r="711" ht="12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</row>
    <row r="712" ht="12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</row>
    <row r="713" ht="12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</row>
    <row r="714" ht="12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</row>
    <row r="715" ht="12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</row>
    <row r="716" ht="12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</row>
    <row r="717" ht="12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</row>
    <row r="718" ht="12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</row>
    <row r="719" ht="12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</row>
    <row r="720" ht="12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</row>
    <row r="721" ht="12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</row>
    <row r="722" ht="12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</row>
    <row r="723" ht="12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</row>
    <row r="724" ht="12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</row>
    <row r="725" ht="12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</row>
    <row r="726" ht="12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</row>
    <row r="727" ht="12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</row>
    <row r="728" ht="12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</row>
    <row r="729" ht="12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</row>
    <row r="730" ht="12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</row>
    <row r="731" ht="12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</row>
    <row r="732" ht="12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</row>
    <row r="733" ht="12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</row>
    <row r="734" ht="12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</row>
    <row r="735" ht="12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</row>
    <row r="736" ht="12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</row>
    <row r="737" ht="12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</row>
    <row r="738" ht="12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</row>
    <row r="739" ht="12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</row>
    <row r="740" ht="12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</row>
    <row r="741" ht="12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</row>
    <row r="742" ht="12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</row>
    <row r="743" ht="12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</row>
    <row r="744" ht="12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</row>
    <row r="745" ht="12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</row>
    <row r="746" ht="12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</row>
    <row r="747" ht="12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</row>
    <row r="748" ht="12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</row>
    <row r="749" ht="12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</row>
    <row r="750" ht="12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</row>
    <row r="751" ht="12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</row>
    <row r="752" ht="12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</row>
    <row r="753" ht="12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</row>
    <row r="754" ht="12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</row>
    <row r="755" ht="12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</row>
    <row r="756" ht="12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</row>
    <row r="757" ht="12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</row>
    <row r="758" ht="12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</row>
    <row r="759" ht="12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</row>
    <row r="760" ht="12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</row>
    <row r="761" ht="12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</row>
    <row r="762" ht="12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</row>
    <row r="763" ht="12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</row>
    <row r="764" ht="12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</row>
    <row r="765" ht="12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</row>
    <row r="766" ht="12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</row>
    <row r="767" ht="12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</row>
    <row r="768" ht="12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</row>
    <row r="769" ht="12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</row>
    <row r="770" ht="12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</row>
    <row r="771" ht="12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</row>
    <row r="772" ht="12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</row>
    <row r="773" ht="12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</row>
    <row r="774" ht="12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</row>
    <row r="775" ht="12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</row>
    <row r="776" ht="12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</row>
    <row r="777" ht="12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</row>
    <row r="778" ht="12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</row>
    <row r="779" ht="12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</row>
    <row r="780" ht="12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</row>
    <row r="781" ht="12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</row>
    <row r="782" ht="12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</row>
    <row r="783" ht="12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</row>
    <row r="784" ht="12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</row>
    <row r="785" ht="12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</row>
    <row r="786" ht="12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</row>
    <row r="787" ht="12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</row>
    <row r="788" ht="12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</row>
    <row r="789" ht="12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</row>
    <row r="790" ht="12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</row>
    <row r="791" ht="12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</row>
    <row r="792" ht="12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</row>
    <row r="793" ht="12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</row>
    <row r="794" ht="12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</row>
    <row r="795" ht="12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</row>
    <row r="796" ht="12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</row>
    <row r="797" ht="12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</row>
    <row r="798" ht="12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</row>
    <row r="799" ht="12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</row>
    <row r="800" ht="12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</row>
    <row r="801" ht="12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</row>
    <row r="802" ht="12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</row>
    <row r="803" ht="12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</row>
    <row r="804" ht="12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</row>
    <row r="805" ht="12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</row>
    <row r="806" ht="12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</row>
    <row r="807" ht="12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</row>
    <row r="808" ht="12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</row>
    <row r="809" ht="12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</row>
    <row r="810" ht="12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</row>
    <row r="811" ht="12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</row>
    <row r="812" ht="12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</row>
    <row r="813" ht="12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</row>
    <row r="814" ht="12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</row>
    <row r="815" ht="12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</row>
    <row r="816" ht="12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</row>
    <row r="817" ht="12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</row>
    <row r="818" ht="12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</row>
    <row r="819" ht="12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</row>
    <row r="820" ht="12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</row>
    <row r="821" ht="12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</row>
    <row r="822" ht="12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</row>
    <row r="823" ht="12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</row>
    <row r="824" ht="12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</row>
    <row r="825" ht="12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</row>
    <row r="826" ht="12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</row>
    <row r="827" ht="12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</row>
    <row r="828" ht="12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</row>
    <row r="829" ht="12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</row>
    <row r="830" ht="12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</row>
    <row r="831" ht="12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</row>
    <row r="832" ht="12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</row>
    <row r="833" ht="12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</row>
    <row r="834" ht="12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</row>
    <row r="835" ht="12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</row>
    <row r="836" ht="12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</row>
    <row r="837" ht="12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</row>
    <row r="838" ht="12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</row>
    <row r="839" ht="12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</row>
    <row r="840" ht="12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</row>
    <row r="841" ht="12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</row>
    <row r="842" ht="12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</row>
    <row r="843" ht="12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</row>
    <row r="844" ht="12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</row>
    <row r="845" ht="12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</row>
    <row r="846" ht="12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</row>
    <row r="847" ht="12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</row>
    <row r="848" ht="12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</row>
    <row r="849" ht="12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</row>
    <row r="850" ht="12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</row>
    <row r="851" ht="12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</row>
    <row r="852" ht="12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</row>
    <row r="853" ht="12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</row>
    <row r="854" ht="12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</row>
    <row r="855" ht="12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</row>
    <row r="856" ht="12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</row>
    <row r="857" ht="12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</row>
    <row r="858" ht="12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</row>
    <row r="859" ht="12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</row>
    <row r="860" ht="12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</row>
    <row r="861" ht="12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</row>
    <row r="862" ht="12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</row>
    <row r="863" ht="12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</row>
    <row r="864" ht="12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</row>
    <row r="865" ht="12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</row>
    <row r="866" ht="12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</row>
    <row r="867" ht="12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</row>
    <row r="868" ht="12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</row>
    <row r="869" ht="12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</row>
    <row r="870" ht="12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</row>
    <row r="871" ht="12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</row>
    <row r="872" ht="12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</row>
    <row r="873" ht="12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</row>
    <row r="874" ht="12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</row>
    <row r="875" ht="12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</row>
    <row r="876" ht="12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</row>
    <row r="877" ht="12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</row>
    <row r="878" ht="12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</row>
    <row r="879" ht="12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</row>
    <row r="880" ht="12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</row>
    <row r="881" ht="12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</row>
    <row r="882" ht="12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</row>
    <row r="883" ht="12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</row>
    <row r="884" ht="12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</row>
    <row r="885" ht="12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</row>
    <row r="886" ht="12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</row>
    <row r="887" ht="12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</row>
    <row r="888" ht="12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</row>
    <row r="889" ht="12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</row>
    <row r="890" ht="12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</row>
    <row r="891" ht="12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</row>
    <row r="892" ht="12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</row>
    <row r="893" ht="12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</row>
    <row r="894" ht="12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</row>
    <row r="895" ht="12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</row>
    <row r="896" ht="12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</row>
    <row r="897" ht="12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</row>
    <row r="898" ht="12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</row>
    <row r="899" ht="12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</row>
    <row r="900" ht="12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</row>
    <row r="901" ht="12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</row>
    <row r="902" ht="12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</row>
    <row r="903" ht="12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</row>
    <row r="904" ht="12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</row>
    <row r="905" ht="12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</row>
    <row r="906" ht="12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</row>
    <row r="907" ht="12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</row>
    <row r="908" ht="12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</row>
    <row r="909" ht="12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</row>
    <row r="910" ht="12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</row>
    <row r="911" ht="12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</row>
    <row r="912" ht="12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</row>
    <row r="913" ht="12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</row>
    <row r="914" ht="12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</row>
    <row r="915" ht="12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</row>
    <row r="916" ht="12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</row>
    <row r="917" ht="12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</row>
    <row r="918" ht="12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</row>
    <row r="919" ht="12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</row>
    <row r="920" ht="12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</row>
    <row r="921" ht="12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</row>
    <row r="922" ht="12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</row>
    <row r="923" ht="12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</row>
    <row r="924" ht="12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</row>
    <row r="925" ht="12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</row>
    <row r="926" ht="12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</row>
    <row r="927" ht="12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</row>
    <row r="928" ht="12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</row>
    <row r="929" ht="12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</row>
    <row r="930" ht="12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</row>
    <row r="931" ht="12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</row>
    <row r="932" ht="12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</row>
    <row r="933" ht="12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</row>
    <row r="934" ht="12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</row>
    <row r="935" ht="12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</row>
    <row r="936" ht="12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</row>
    <row r="937" ht="12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</row>
    <row r="938" ht="12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</row>
    <row r="939" ht="12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</row>
    <row r="940" ht="12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</row>
    <row r="941" ht="12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</row>
    <row r="942" ht="12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</row>
    <row r="943" ht="12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</row>
    <row r="944" ht="12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</row>
    <row r="945" ht="12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</row>
    <row r="946" ht="12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</row>
    <row r="947" ht="12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</row>
    <row r="948" ht="12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</row>
    <row r="949" ht="12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</row>
    <row r="950" ht="12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</row>
    <row r="951" ht="12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</row>
    <row r="952" ht="12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</row>
    <row r="953" ht="12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</row>
    <row r="954" ht="12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</row>
    <row r="955" ht="12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</row>
    <row r="956" ht="12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</row>
    <row r="957" ht="12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</row>
    <row r="958" ht="12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</row>
    <row r="959" ht="12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</row>
    <row r="960" ht="12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</row>
    <row r="961" ht="12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</row>
    <row r="962" ht="12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</row>
    <row r="963" ht="12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</row>
    <row r="964" ht="12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</row>
    <row r="965" ht="12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</row>
    <row r="966" ht="12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</row>
    <row r="967" ht="12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</row>
    <row r="968" ht="12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</row>
    <row r="969" ht="12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</row>
    <row r="970" ht="12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</row>
    <row r="971" ht="12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</row>
    <row r="972" ht="12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</row>
    <row r="973" ht="12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</row>
    <row r="974" ht="12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</row>
    <row r="975" ht="12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</row>
    <row r="976" ht="12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</row>
    <row r="977" ht="12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</row>
    <row r="978" ht="12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</row>
    <row r="979" ht="12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</row>
    <row r="980" ht="12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</row>
    <row r="981" ht="12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</row>
    <row r="982" ht="12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</row>
    <row r="983" ht="12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</row>
    <row r="984" ht="12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</row>
    <row r="985" ht="12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</row>
    <row r="986" ht="12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</row>
    <row r="987" ht="12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</row>
    <row r="988" ht="12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</row>
    <row r="989" ht="12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</row>
    <row r="990" ht="12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</row>
    <row r="991" ht="12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</row>
    <row r="992" ht="12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</row>
  </sheetData>
  <printOptions/>
  <pageMargins bottom="1.0" footer="0.0" header="0.0" left="0.75" right="0.75" top="1.0"/>
  <pageSetup orientation="portrait"/>
  <headerFooter>
    <oddHeader>&amp;L000000ZF Confidential#</oddHead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7.5"/>
    <col customWidth="1" min="2" max="2" width="10.5"/>
    <col customWidth="1" min="3" max="3" width="13.5"/>
    <col customWidth="1" min="4" max="4" width="17.88"/>
    <col customWidth="1" min="5" max="5" width="12.5"/>
    <col customWidth="1" min="6" max="6" width="9.5"/>
    <col customWidth="1" min="7" max="7" width="13.5"/>
    <col customWidth="1" min="8" max="8" width="15.5"/>
    <col customWidth="1" min="9" max="9" width="6.5"/>
    <col customWidth="1" min="10" max="10" width="11.88"/>
    <col customWidth="1" min="11" max="11" width="2.63"/>
    <col customWidth="1" min="12" max="12" width="16.38"/>
    <col customWidth="1" min="13" max="13" width="16.0"/>
    <col customWidth="1" min="14" max="14" width="11.5"/>
    <col customWidth="1" min="15" max="15" width="73.88"/>
    <col customWidth="1" min="16" max="17" width="8.5"/>
    <col customWidth="1" min="18" max="18" width="8.88"/>
    <col customWidth="1" min="19" max="19" width="10.5"/>
    <col customWidth="1" min="20" max="20" width="11.0"/>
    <col customWidth="1" min="21" max="21" width="14.0"/>
    <col customWidth="1" min="22" max="22" width="12.13"/>
    <col customWidth="1" min="23" max="23" width="14.5"/>
    <col customWidth="1" min="24" max="24" width="6.88"/>
    <col customWidth="1" min="25" max="25" width="11.88"/>
    <col customWidth="1" min="26" max="26" width="15.88"/>
    <col customWidth="1" min="27" max="27" width="14.0"/>
    <col customWidth="1" min="28" max="28" width="14.88"/>
    <col customWidth="1" min="29" max="29" width="17.13"/>
    <col customWidth="1" min="30" max="30" width="8.5"/>
    <col customWidth="1" min="31" max="31" width="49.13"/>
    <col customWidth="1" min="32" max="33" width="17.88"/>
    <col customWidth="1" min="34" max="34" width="15.0"/>
    <col customWidth="1" min="35" max="51" width="9.13"/>
    <col customWidth="1" min="52" max="52" width="57.88"/>
    <col customWidth="1" min="53" max="54" width="8.88"/>
  </cols>
  <sheetData>
    <row r="1" ht="11.25" customHeight="1">
      <c r="A1" s="1" t="s">
        <v>0</v>
      </c>
      <c r="B1" s="2" t="s">
        <v>1</v>
      </c>
      <c r="C1" s="3"/>
      <c r="D1" s="2" t="s">
        <v>2</v>
      </c>
      <c r="E1" s="2" t="s">
        <v>3</v>
      </c>
      <c r="F1" s="2" t="s">
        <v>4</v>
      </c>
      <c r="G1" s="2" t="s">
        <v>5</v>
      </c>
      <c r="H1" s="2" t="s">
        <v>202</v>
      </c>
      <c r="I1" s="2" t="s">
        <v>203</v>
      </c>
      <c r="J1" s="2" t="s">
        <v>204</v>
      </c>
      <c r="K1" s="3"/>
      <c r="L1" s="2" t="s">
        <v>205</v>
      </c>
      <c r="M1" s="34" t="s">
        <v>206</v>
      </c>
      <c r="N1" s="34" t="s">
        <v>207</v>
      </c>
      <c r="O1" s="34" t="s">
        <v>208</v>
      </c>
      <c r="P1" s="2" t="s">
        <v>209</v>
      </c>
      <c r="Q1" s="2" t="s">
        <v>210</v>
      </c>
      <c r="R1" s="34" t="s">
        <v>211</v>
      </c>
      <c r="S1" s="35" t="s">
        <v>212</v>
      </c>
      <c r="T1" s="35" t="s">
        <v>213</v>
      </c>
      <c r="U1" s="35" t="s">
        <v>214</v>
      </c>
      <c r="V1" s="35" t="s">
        <v>215</v>
      </c>
      <c r="W1" s="35" t="s">
        <v>216</v>
      </c>
      <c r="X1" s="35" t="s">
        <v>217</v>
      </c>
      <c r="Y1" s="35" t="s">
        <v>218</v>
      </c>
      <c r="Z1" s="35" t="s">
        <v>219</v>
      </c>
      <c r="AA1" s="35" t="s">
        <v>220</v>
      </c>
      <c r="AB1" s="35" t="s">
        <v>221</v>
      </c>
      <c r="AC1" s="35" t="s">
        <v>222</v>
      </c>
      <c r="AD1" s="2" t="s">
        <v>223</v>
      </c>
      <c r="AE1" s="3"/>
      <c r="AF1" s="2" t="s">
        <v>224</v>
      </c>
      <c r="AG1" s="2" t="s">
        <v>225</v>
      </c>
      <c r="AH1" s="2" t="s">
        <v>226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ht="14.25" customHeight="1">
      <c r="A2" s="36">
        <v>1010.0</v>
      </c>
      <c r="B2" s="8" t="s">
        <v>227</v>
      </c>
      <c r="C2" s="37"/>
      <c r="D2" s="8" t="str">
        <f t="shared" ref="D2:D100" si="1">SUBSTITUTE(CONCATENATE(TRIM(H2)," ",M2,K2)," ","_")</f>
        <v>ZF_2000_0.6142P</v>
      </c>
      <c r="E2" s="8" t="s">
        <v>46</v>
      </c>
      <c r="F2" s="38"/>
      <c r="G2" s="39" t="s">
        <v>228</v>
      </c>
      <c r="H2" s="40" t="s">
        <v>229</v>
      </c>
      <c r="I2" s="41">
        <v>2000.0</v>
      </c>
      <c r="J2" s="40" t="s">
        <v>230</v>
      </c>
      <c r="K2" s="40" t="s">
        <v>231</v>
      </c>
      <c r="L2" s="40" t="s">
        <v>232</v>
      </c>
      <c r="M2" s="42">
        <v>0.6142</v>
      </c>
      <c r="N2" s="42"/>
      <c r="O2" s="40" t="s">
        <v>233</v>
      </c>
      <c r="P2" s="43">
        <v>2600.0</v>
      </c>
      <c r="Q2" s="43">
        <v>750.0</v>
      </c>
      <c r="R2" s="44"/>
      <c r="S2" s="45">
        <v>27005.0</v>
      </c>
      <c r="T2" s="45">
        <v>1.13</v>
      </c>
      <c r="U2" s="45">
        <v>51.0</v>
      </c>
      <c r="V2" s="45">
        <f t="shared" ref="V2:V100" si="2">(100-U2)/100</f>
        <v>0.49</v>
      </c>
      <c r="W2" s="45">
        <f t="shared" ref="W2:W100" si="3">S2*V2*T2</f>
        <v>14952.6685</v>
      </c>
      <c r="X2" s="45">
        <f t="shared" ref="X2:X100" si="4">175*T2</f>
        <v>197.75</v>
      </c>
      <c r="Y2" s="45">
        <v>1.067</v>
      </c>
      <c r="Z2" s="46">
        <f t="shared" ref="Z2:Z100" si="5">(W2+X2)*Y2</f>
        <v>16165.49654</v>
      </c>
      <c r="AA2" s="47">
        <f t="shared" ref="AA2:AA100" si="6">Z2/0.75</f>
        <v>21553.99539</v>
      </c>
      <c r="AB2" s="45">
        <v>2120.0</v>
      </c>
      <c r="AC2" s="47">
        <f t="shared" ref="AC2:AC100" si="7">(AB2*T2*V2*Y2)/0.75</f>
        <v>1669.988731</v>
      </c>
      <c r="AD2" s="48"/>
      <c r="AE2" s="49" t="str">
        <f t="shared" ref="AE2:AE876" si="8">CONCATENATE(H2," ",J2," ",L2," ",M2)</f>
        <v>ZF 2000  Pleasure Vertical Offset 0.6142</v>
      </c>
      <c r="AF2" s="50" t="str">
        <f t="shared" ref="AF2:AF100" si="9">AG2</f>
        <v>3100-601-002</v>
      </c>
      <c r="AG2" s="51" t="s">
        <v>234</v>
      </c>
      <c r="AH2" s="52" t="str">
        <f t="shared" ref="AH2:AH398" si="10">SUBSTITUTE(SUBSTITUTE(AG2,"-"," ",1),"-"," ",1)</f>
        <v>3100 601 002</v>
      </c>
      <c r="AI2" s="53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7"/>
      <c r="BB2" s="7"/>
    </row>
    <row r="3" ht="14.25" customHeight="1">
      <c r="A3" s="54">
        <v>1010.0</v>
      </c>
      <c r="B3" s="14" t="s">
        <v>227</v>
      </c>
      <c r="C3" s="55"/>
      <c r="D3" s="14" t="str">
        <f t="shared" si="1"/>
        <v>ZF_2000_0.5446L</v>
      </c>
      <c r="E3" s="14" t="s">
        <v>46</v>
      </c>
      <c r="F3" s="56"/>
      <c r="G3" s="57" t="s">
        <v>228</v>
      </c>
      <c r="H3" s="58" t="s">
        <v>229</v>
      </c>
      <c r="I3" s="59">
        <v>2000.0</v>
      </c>
      <c r="J3" s="58" t="s">
        <v>235</v>
      </c>
      <c r="K3" s="58" t="s">
        <v>236</v>
      </c>
      <c r="L3" s="58" t="s">
        <v>232</v>
      </c>
      <c r="M3" s="60">
        <v>0.5446</v>
      </c>
      <c r="N3" s="60"/>
      <c r="O3" s="58" t="s">
        <v>237</v>
      </c>
      <c r="P3" s="61">
        <v>2600.0</v>
      </c>
      <c r="Q3" s="61">
        <v>750.0</v>
      </c>
      <c r="R3" s="62"/>
      <c r="S3" s="45">
        <v>27005.0</v>
      </c>
      <c r="T3" s="45">
        <v>1.13</v>
      </c>
      <c r="U3" s="45">
        <v>51.0</v>
      </c>
      <c r="V3" s="45">
        <f t="shared" si="2"/>
        <v>0.49</v>
      </c>
      <c r="W3" s="45">
        <f t="shared" si="3"/>
        <v>14952.6685</v>
      </c>
      <c r="X3" s="45">
        <f t="shared" si="4"/>
        <v>197.75</v>
      </c>
      <c r="Y3" s="45">
        <v>1.067</v>
      </c>
      <c r="Z3" s="46">
        <f t="shared" si="5"/>
        <v>16165.49654</v>
      </c>
      <c r="AA3" s="47">
        <f t="shared" si="6"/>
        <v>21553.99539</v>
      </c>
      <c r="AB3" s="45">
        <v>2120.0</v>
      </c>
      <c r="AC3" s="47">
        <f t="shared" si="7"/>
        <v>1669.988731</v>
      </c>
      <c r="AD3" s="63"/>
      <c r="AE3" s="64" t="str">
        <f t="shared" si="8"/>
        <v>ZF 2000  Light Vertical Offset 0.5446</v>
      </c>
      <c r="AF3" s="65" t="str">
        <f t="shared" si="9"/>
        <v>3100-601-002</v>
      </c>
      <c r="AG3" s="66" t="s">
        <v>234</v>
      </c>
      <c r="AH3" s="52" t="str">
        <f t="shared" si="10"/>
        <v>3100 601 002</v>
      </c>
      <c r="AI3" s="67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13"/>
      <c r="BB3" s="13"/>
    </row>
    <row r="4" ht="14.25" customHeight="1">
      <c r="A4" s="54">
        <v>1010.0</v>
      </c>
      <c r="B4" s="14" t="s">
        <v>227</v>
      </c>
      <c r="C4" s="55"/>
      <c r="D4" s="14" t="str">
        <f t="shared" si="1"/>
        <v>ZF_2000_0.504L</v>
      </c>
      <c r="E4" s="14" t="s">
        <v>46</v>
      </c>
      <c r="F4" s="56"/>
      <c r="G4" s="57" t="s">
        <v>228</v>
      </c>
      <c r="H4" s="58" t="s">
        <v>229</v>
      </c>
      <c r="I4" s="59">
        <v>2000.0</v>
      </c>
      <c r="J4" s="58" t="s">
        <v>235</v>
      </c>
      <c r="K4" s="58" t="s">
        <v>236</v>
      </c>
      <c r="L4" s="58" t="s">
        <v>232</v>
      </c>
      <c r="M4" s="60">
        <v>0.504</v>
      </c>
      <c r="N4" s="60"/>
      <c r="O4" s="68">
        <v>2.958</v>
      </c>
      <c r="P4" s="61">
        <v>2600.0</v>
      </c>
      <c r="Q4" s="61">
        <v>750.0</v>
      </c>
      <c r="R4" s="62"/>
      <c r="S4" s="45">
        <v>27005.0</v>
      </c>
      <c r="T4" s="45">
        <v>1.13</v>
      </c>
      <c r="U4" s="45">
        <v>51.0</v>
      </c>
      <c r="V4" s="45">
        <f t="shared" si="2"/>
        <v>0.49</v>
      </c>
      <c r="W4" s="45">
        <f t="shared" si="3"/>
        <v>14952.6685</v>
      </c>
      <c r="X4" s="45">
        <f t="shared" si="4"/>
        <v>197.75</v>
      </c>
      <c r="Y4" s="45">
        <v>1.067</v>
      </c>
      <c r="Z4" s="46">
        <f t="shared" si="5"/>
        <v>16165.49654</v>
      </c>
      <c r="AA4" s="47">
        <f t="shared" si="6"/>
        <v>21553.99539</v>
      </c>
      <c r="AB4" s="45">
        <v>2120.0</v>
      </c>
      <c r="AC4" s="47">
        <f t="shared" si="7"/>
        <v>1669.988731</v>
      </c>
      <c r="AD4" s="63"/>
      <c r="AE4" s="64" t="str">
        <f t="shared" si="8"/>
        <v>ZF 2000  Light Vertical Offset 0.504</v>
      </c>
      <c r="AF4" s="65" t="str">
        <f t="shared" si="9"/>
        <v>3100-601-002</v>
      </c>
      <c r="AG4" s="66" t="s">
        <v>234</v>
      </c>
      <c r="AH4" s="52" t="str">
        <f t="shared" si="10"/>
        <v>3100 601 002</v>
      </c>
      <c r="AI4" s="67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13"/>
      <c r="BB4" s="13"/>
    </row>
    <row r="5" ht="14.25" customHeight="1">
      <c r="A5" s="54">
        <v>1010.0</v>
      </c>
      <c r="B5" s="14" t="s">
        <v>227</v>
      </c>
      <c r="C5" s="55"/>
      <c r="D5" s="14" t="str">
        <f t="shared" si="1"/>
        <v>ZF_2000_0.4305M</v>
      </c>
      <c r="E5" s="14" t="s">
        <v>46</v>
      </c>
      <c r="F5" s="56"/>
      <c r="G5" s="57" t="s">
        <v>228</v>
      </c>
      <c r="H5" s="58" t="s">
        <v>229</v>
      </c>
      <c r="I5" s="59">
        <v>2000.0</v>
      </c>
      <c r="J5" s="58" t="s">
        <v>238</v>
      </c>
      <c r="K5" s="58" t="s">
        <v>239</v>
      </c>
      <c r="L5" s="58" t="s">
        <v>232</v>
      </c>
      <c r="M5" s="60">
        <v>0.4305</v>
      </c>
      <c r="N5" s="60"/>
      <c r="O5" s="58" t="s">
        <v>240</v>
      </c>
      <c r="P5" s="61">
        <v>2600.0</v>
      </c>
      <c r="Q5" s="61">
        <v>750.0</v>
      </c>
      <c r="R5" s="62"/>
      <c r="S5" s="45">
        <v>27005.0</v>
      </c>
      <c r="T5" s="45">
        <v>1.13</v>
      </c>
      <c r="U5" s="45">
        <v>51.0</v>
      </c>
      <c r="V5" s="45">
        <f t="shared" si="2"/>
        <v>0.49</v>
      </c>
      <c r="W5" s="45">
        <f t="shared" si="3"/>
        <v>14952.6685</v>
      </c>
      <c r="X5" s="45">
        <f t="shared" si="4"/>
        <v>197.75</v>
      </c>
      <c r="Y5" s="45">
        <v>1.067</v>
      </c>
      <c r="Z5" s="46">
        <f t="shared" si="5"/>
        <v>16165.49654</v>
      </c>
      <c r="AA5" s="47">
        <f t="shared" si="6"/>
        <v>21553.99539</v>
      </c>
      <c r="AB5" s="45">
        <v>2120.0</v>
      </c>
      <c r="AC5" s="47">
        <f t="shared" si="7"/>
        <v>1669.988731</v>
      </c>
      <c r="AD5" s="63"/>
      <c r="AE5" s="64" t="str">
        <f t="shared" si="8"/>
        <v>ZF 2000  Medium Vertical Offset 0.4305</v>
      </c>
      <c r="AF5" s="65" t="str">
        <f t="shared" si="9"/>
        <v>3100-601-002</v>
      </c>
      <c r="AG5" s="66" t="s">
        <v>234</v>
      </c>
      <c r="AH5" s="52" t="str">
        <f t="shared" si="10"/>
        <v>3100 601 002</v>
      </c>
      <c r="AI5" s="67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13"/>
      <c r="BB5" s="13"/>
    </row>
    <row r="6" ht="14.25" customHeight="1">
      <c r="A6" s="54">
        <v>1010.0</v>
      </c>
      <c r="B6" s="14" t="s">
        <v>227</v>
      </c>
      <c r="C6" s="55"/>
      <c r="D6" s="14" t="str">
        <f t="shared" si="1"/>
        <v>ZF_2000_0.396M</v>
      </c>
      <c r="E6" s="14" t="s">
        <v>46</v>
      </c>
      <c r="F6" s="56"/>
      <c r="G6" s="57" t="s">
        <v>228</v>
      </c>
      <c r="H6" s="58" t="s">
        <v>229</v>
      </c>
      <c r="I6" s="59">
        <v>2000.0</v>
      </c>
      <c r="J6" s="58" t="s">
        <v>238</v>
      </c>
      <c r="K6" s="58" t="s">
        <v>239</v>
      </c>
      <c r="L6" s="58" t="s">
        <v>232</v>
      </c>
      <c r="M6" s="60">
        <v>0.396</v>
      </c>
      <c r="N6" s="60"/>
      <c r="O6" s="58" t="s">
        <v>241</v>
      </c>
      <c r="P6" s="61">
        <v>2600.0</v>
      </c>
      <c r="Q6" s="61">
        <v>750.0</v>
      </c>
      <c r="R6" s="62"/>
      <c r="S6" s="45">
        <v>27005.0</v>
      </c>
      <c r="T6" s="45">
        <v>1.13</v>
      </c>
      <c r="U6" s="45">
        <v>51.0</v>
      </c>
      <c r="V6" s="45">
        <f t="shared" si="2"/>
        <v>0.49</v>
      </c>
      <c r="W6" s="45">
        <f t="shared" si="3"/>
        <v>14952.6685</v>
      </c>
      <c r="X6" s="45">
        <f t="shared" si="4"/>
        <v>197.75</v>
      </c>
      <c r="Y6" s="45">
        <v>1.067</v>
      </c>
      <c r="Z6" s="46">
        <f t="shared" si="5"/>
        <v>16165.49654</v>
      </c>
      <c r="AA6" s="47">
        <f t="shared" si="6"/>
        <v>21553.99539</v>
      </c>
      <c r="AB6" s="45">
        <v>2120.0</v>
      </c>
      <c r="AC6" s="47">
        <f t="shared" si="7"/>
        <v>1669.988731</v>
      </c>
      <c r="AD6" s="63"/>
      <c r="AE6" s="64" t="str">
        <f t="shared" si="8"/>
        <v>ZF 2000  Medium Vertical Offset 0.396</v>
      </c>
      <c r="AF6" s="65" t="str">
        <f t="shared" si="9"/>
        <v>3100-601-002</v>
      </c>
      <c r="AG6" s="66" t="s">
        <v>234</v>
      </c>
      <c r="AH6" s="52" t="str">
        <f t="shared" si="10"/>
        <v>3100 601 002</v>
      </c>
      <c r="AI6" s="67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13"/>
      <c r="BB6" s="13"/>
    </row>
    <row r="7" ht="14.25" customHeight="1">
      <c r="A7" s="54">
        <v>1010.0</v>
      </c>
      <c r="B7" s="14" t="s">
        <v>227</v>
      </c>
      <c r="C7" s="55"/>
      <c r="D7" s="14" t="str">
        <f t="shared" si="1"/>
        <v>ZF_2000_0.3618M</v>
      </c>
      <c r="E7" s="14" t="s">
        <v>46</v>
      </c>
      <c r="F7" s="56"/>
      <c r="G7" s="57" t="s">
        <v>228</v>
      </c>
      <c r="H7" s="58" t="s">
        <v>229</v>
      </c>
      <c r="I7" s="59">
        <v>2000.0</v>
      </c>
      <c r="J7" s="58" t="s">
        <v>238</v>
      </c>
      <c r="K7" s="58" t="s">
        <v>239</v>
      </c>
      <c r="L7" s="58" t="s">
        <v>232</v>
      </c>
      <c r="M7" s="60">
        <v>0.3618</v>
      </c>
      <c r="N7" s="60"/>
      <c r="O7" s="68">
        <v>2.958</v>
      </c>
      <c r="P7" s="61">
        <v>2600.0</v>
      </c>
      <c r="Q7" s="61">
        <v>750.0</v>
      </c>
      <c r="R7" s="62"/>
      <c r="S7" s="45">
        <v>27005.0</v>
      </c>
      <c r="T7" s="45">
        <v>1.13</v>
      </c>
      <c r="U7" s="45">
        <v>51.0</v>
      </c>
      <c r="V7" s="45">
        <f t="shared" si="2"/>
        <v>0.49</v>
      </c>
      <c r="W7" s="45">
        <f t="shared" si="3"/>
        <v>14952.6685</v>
      </c>
      <c r="X7" s="45">
        <f t="shared" si="4"/>
        <v>197.75</v>
      </c>
      <c r="Y7" s="45">
        <v>1.067</v>
      </c>
      <c r="Z7" s="46">
        <f t="shared" si="5"/>
        <v>16165.49654</v>
      </c>
      <c r="AA7" s="47">
        <f t="shared" si="6"/>
        <v>21553.99539</v>
      </c>
      <c r="AB7" s="45">
        <v>2120.0</v>
      </c>
      <c r="AC7" s="47">
        <f t="shared" si="7"/>
        <v>1669.988731</v>
      </c>
      <c r="AD7" s="63"/>
      <c r="AE7" s="64" t="str">
        <f t="shared" si="8"/>
        <v>ZF 2000  Medium Vertical Offset 0.3618</v>
      </c>
      <c r="AF7" s="65" t="str">
        <f t="shared" si="9"/>
        <v>3100-601-002</v>
      </c>
      <c r="AG7" s="66" t="s">
        <v>234</v>
      </c>
      <c r="AH7" s="52" t="str">
        <f t="shared" si="10"/>
        <v>3100 601 002</v>
      </c>
      <c r="AI7" s="67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13"/>
      <c r="BB7" s="13"/>
    </row>
    <row r="8" ht="14.25" customHeight="1">
      <c r="A8" s="54">
        <v>1010.0</v>
      </c>
      <c r="B8" s="14" t="s">
        <v>227</v>
      </c>
      <c r="C8" s="55"/>
      <c r="D8" s="14" t="str">
        <f t="shared" si="1"/>
        <v>ZF_2000_0.3778C</v>
      </c>
      <c r="E8" s="14" t="s">
        <v>46</v>
      </c>
      <c r="F8" s="69"/>
      <c r="G8" s="57" t="s">
        <v>228</v>
      </c>
      <c r="H8" s="58" t="s">
        <v>229</v>
      </c>
      <c r="I8" s="59">
        <v>2000.0</v>
      </c>
      <c r="J8" s="58" t="s">
        <v>242</v>
      </c>
      <c r="K8" s="58" t="s">
        <v>243</v>
      </c>
      <c r="L8" s="58" t="s">
        <v>232</v>
      </c>
      <c r="M8" s="60">
        <v>0.3778</v>
      </c>
      <c r="N8" s="60"/>
      <c r="O8" s="58" t="s">
        <v>240</v>
      </c>
      <c r="P8" s="61">
        <v>2100.0</v>
      </c>
      <c r="Q8" s="61">
        <v>750.0</v>
      </c>
      <c r="R8" s="62"/>
      <c r="S8" s="45">
        <v>27005.0</v>
      </c>
      <c r="T8" s="45">
        <v>1.13</v>
      </c>
      <c r="U8" s="45">
        <v>51.0</v>
      </c>
      <c r="V8" s="45">
        <f t="shared" si="2"/>
        <v>0.49</v>
      </c>
      <c r="W8" s="45">
        <f t="shared" si="3"/>
        <v>14952.6685</v>
      </c>
      <c r="X8" s="45">
        <f t="shared" si="4"/>
        <v>197.75</v>
      </c>
      <c r="Y8" s="45">
        <v>1.067</v>
      </c>
      <c r="Z8" s="46">
        <f t="shared" si="5"/>
        <v>16165.49654</v>
      </c>
      <c r="AA8" s="47">
        <f t="shared" si="6"/>
        <v>21553.99539</v>
      </c>
      <c r="AB8" s="45">
        <v>2120.0</v>
      </c>
      <c r="AC8" s="47">
        <f t="shared" si="7"/>
        <v>1669.988731</v>
      </c>
      <c r="AD8" s="63"/>
      <c r="AE8" s="64" t="str">
        <f t="shared" si="8"/>
        <v>ZF 2000  Continuous Vertical Offset 0.3778</v>
      </c>
      <c r="AF8" s="65" t="str">
        <f t="shared" si="9"/>
        <v>3100-601-002</v>
      </c>
      <c r="AG8" s="66" t="s">
        <v>234</v>
      </c>
      <c r="AH8" s="52" t="str">
        <f t="shared" si="10"/>
        <v>3100 601 002</v>
      </c>
      <c r="AI8" s="67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13"/>
      <c r="BB8" s="13"/>
    </row>
    <row r="9" ht="14.25" customHeight="1">
      <c r="A9" s="54">
        <v>1010.0</v>
      </c>
      <c r="B9" s="14" t="s">
        <v>227</v>
      </c>
      <c r="C9" s="55"/>
      <c r="D9" s="14" t="str">
        <f t="shared" si="1"/>
        <v>ZF_2000_0.348C</v>
      </c>
      <c r="E9" s="14" t="s">
        <v>46</v>
      </c>
      <c r="F9" s="56"/>
      <c r="G9" s="57" t="s">
        <v>228</v>
      </c>
      <c r="H9" s="58" t="s">
        <v>229</v>
      </c>
      <c r="I9" s="59">
        <v>2000.0</v>
      </c>
      <c r="J9" s="58" t="s">
        <v>242</v>
      </c>
      <c r="K9" s="58" t="s">
        <v>243</v>
      </c>
      <c r="L9" s="58" t="s">
        <v>232</v>
      </c>
      <c r="M9" s="60">
        <v>0.348</v>
      </c>
      <c r="N9" s="60"/>
      <c r="O9" s="58" t="s">
        <v>241</v>
      </c>
      <c r="P9" s="61">
        <v>2100.0</v>
      </c>
      <c r="Q9" s="61">
        <v>750.0</v>
      </c>
      <c r="R9" s="62"/>
      <c r="S9" s="45">
        <v>27005.0</v>
      </c>
      <c r="T9" s="45">
        <v>1.13</v>
      </c>
      <c r="U9" s="45">
        <v>51.0</v>
      </c>
      <c r="V9" s="45">
        <f t="shared" si="2"/>
        <v>0.49</v>
      </c>
      <c r="W9" s="45">
        <f t="shared" si="3"/>
        <v>14952.6685</v>
      </c>
      <c r="X9" s="45">
        <f t="shared" si="4"/>
        <v>197.75</v>
      </c>
      <c r="Y9" s="45">
        <v>1.067</v>
      </c>
      <c r="Z9" s="46">
        <f t="shared" si="5"/>
        <v>16165.49654</v>
      </c>
      <c r="AA9" s="47">
        <f t="shared" si="6"/>
        <v>21553.99539</v>
      </c>
      <c r="AB9" s="45">
        <v>2120.0</v>
      </c>
      <c r="AC9" s="47">
        <f t="shared" si="7"/>
        <v>1669.988731</v>
      </c>
      <c r="AD9" s="63"/>
      <c r="AE9" s="64" t="str">
        <f t="shared" si="8"/>
        <v>ZF 2000  Continuous Vertical Offset 0.348</v>
      </c>
      <c r="AF9" s="65" t="str">
        <f t="shared" si="9"/>
        <v>3100-601-002</v>
      </c>
      <c r="AG9" s="66" t="s">
        <v>234</v>
      </c>
      <c r="AH9" s="52" t="str">
        <f t="shared" si="10"/>
        <v>3100 601 002</v>
      </c>
      <c r="AI9" s="67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13"/>
      <c r="BB9" s="13"/>
    </row>
    <row r="10" ht="14.25" customHeight="1">
      <c r="A10" s="54">
        <v>1010.0</v>
      </c>
      <c r="B10" s="14" t="s">
        <v>227</v>
      </c>
      <c r="C10" s="55"/>
      <c r="D10" s="14" t="str">
        <f t="shared" si="1"/>
        <v>ZF_2000_0.3291C</v>
      </c>
      <c r="E10" s="14" t="s">
        <v>46</v>
      </c>
      <c r="F10" s="56"/>
      <c r="G10" s="57" t="s">
        <v>228</v>
      </c>
      <c r="H10" s="58" t="s">
        <v>229</v>
      </c>
      <c r="I10" s="59">
        <v>2000.0</v>
      </c>
      <c r="J10" s="58" t="s">
        <v>242</v>
      </c>
      <c r="K10" s="58" t="s">
        <v>243</v>
      </c>
      <c r="L10" s="58" t="s">
        <v>232</v>
      </c>
      <c r="M10" s="60">
        <v>0.3291</v>
      </c>
      <c r="N10" s="60"/>
      <c r="O10" s="68">
        <v>2.958</v>
      </c>
      <c r="P10" s="61">
        <v>2100.0</v>
      </c>
      <c r="Q10" s="61">
        <v>750.0</v>
      </c>
      <c r="R10" s="62"/>
      <c r="S10" s="45">
        <v>27005.0</v>
      </c>
      <c r="T10" s="45">
        <v>1.13</v>
      </c>
      <c r="U10" s="45">
        <v>51.0</v>
      </c>
      <c r="V10" s="45">
        <f t="shared" si="2"/>
        <v>0.49</v>
      </c>
      <c r="W10" s="45">
        <f t="shared" si="3"/>
        <v>14952.6685</v>
      </c>
      <c r="X10" s="45">
        <f t="shared" si="4"/>
        <v>197.75</v>
      </c>
      <c r="Y10" s="45">
        <v>1.067</v>
      </c>
      <c r="Z10" s="46">
        <f t="shared" si="5"/>
        <v>16165.49654</v>
      </c>
      <c r="AA10" s="47">
        <f t="shared" si="6"/>
        <v>21553.99539</v>
      </c>
      <c r="AB10" s="45">
        <v>2120.0</v>
      </c>
      <c r="AC10" s="47">
        <f t="shared" si="7"/>
        <v>1669.988731</v>
      </c>
      <c r="AD10" s="63"/>
      <c r="AE10" s="64" t="str">
        <f t="shared" si="8"/>
        <v>ZF 2000  Continuous Vertical Offset 0.3291</v>
      </c>
      <c r="AF10" s="65" t="str">
        <f t="shared" si="9"/>
        <v>3100-601-002</v>
      </c>
      <c r="AG10" s="66" t="s">
        <v>234</v>
      </c>
      <c r="AH10" s="52" t="str">
        <f t="shared" si="10"/>
        <v>3100 601 002</v>
      </c>
      <c r="AI10" s="67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13"/>
      <c r="BB10" s="13"/>
    </row>
    <row r="11" ht="14.25" customHeight="1">
      <c r="A11" s="54">
        <v>1010.0</v>
      </c>
      <c r="B11" s="14" t="s">
        <v>227</v>
      </c>
      <c r="C11" s="55"/>
      <c r="D11" s="14" t="str">
        <f t="shared" si="1"/>
        <v>ZF_2000_A_0.6142P</v>
      </c>
      <c r="E11" s="14" t="s">
        <v>46</v>
      </c>
      <c r="F11" s="69"/>
      <c r="G11" s="57" t="s">
        <v>244</v>
      </c>
      <c r="H11" s="58" t="s">
        <v>245</v>
      </c>
      <c r="I11" s="59">
        <v>2000.0</v>
      </c>
      <c r="J11" s="58" t="s">
        <v>230</v>
      </c>
      <c r="K11" s="58" t="s">
        <v>231</v>
      </c>
      <c r="L11" s="58" t="s">
        <v>211</v>
      </c>
      <c r="M11" s="60">
        <v>0.6142</v>
      </c>
      <c r="N11" s="60"/>
      <c r="O11" s="58" t="s">
        <v>246</v>
      </c>
      <c r="P11" s="61">
        <v>2600.0</v>
      </c>
      <c r="Q11" s="61">
        <v>767.0</v>
      </c>
      <c r="R11" s="70" t="s">
        <v>247</v>
      </c>
      <c r="S11" s="45">
        <v>31335.0</v>
      </c>
      <c r="T11" s="45">
        <v>1.13</v>
      </c>
      <c r="U11" s="45">
        <v>51.0</v>
      </c>
      <c r="V11" s="45">
        <f t="shared" si="2"/>
        <v>0.49</v>
      </c>
      <c r="W11" s="45">
        <f t="shared" si="3"/>
        <v>17350.1895</v>
      </c>
      <c r="X11" s="45">
        <f t="shared" si="4"/>
        <v>197.75</v>
      </c>
      <c r="Y11" s="45">
        <v>1.067</v>
      </c>
      <c r="Z11" s="46">
        <f t="shared" si="5"/>
        <v>18723.65145</v>
      </c>
      <c r="AA11" s="47">
        <f t="shared" si="6"/>
        <v>24964.8686</v>
      </c>
      <c r="AB11" s="45">
        <v>2120.0</v>
      </c>
      <c r="AC11" s="47">
        <f t="shared" si="7"/>
        <v>1669.988731</v>
      </c>
      <c r="AD11" s="63"/>
      <c r="AE11" s="64" t="str">
        <f t="shared" si="8"/>
        <v>ZF 2000 A  Pleasure Down Angle 0.6142</v>
      </c>
      <c r="AF11" s="65" t="str">
        <f t="shared" si="9"/>
        <v>3100-607-001</v>
      </c>
      <c r="AG11" s="66" t="s">
        <v>248</v>
      </c>
      <c r="AH11" s="52" t="str">
        <f t="shared" si="10"/>
        <v>3100 607 001</v>
      </c>
      <c r="AI11" s="67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13"/>
      <c r="BB11" s="13"/>
    </row>
    <row r="12" ht="14.25" customHeight="1">
      <c r="A12" s="54">
        <v>1010.0</v>
      </c>
      <c r="B12" s="14" t="s">
        <v>227</v>
      </c>
      <c r="C12" s="55"/>
      <c r="D12" s="14" t="str">
        <f t="shared" si="1"/>
        <v>ZF_2000_A_0.4349P</v>
      </c>
      <c r="E12" s="14" t="s">
        <v>46</v>
      </c>
      <c r="F12" s="56"/>
      <c r="G12" s="57" t="s">
        <v>244</v>
      </c>
      <c r="H12" s="58" t="s">
        <v>245</v>
      </c>
      <c r="I12" s="59">
        <v>2000.0</v>
      </c>
      <c r="J12" s="58" t="s">
        <v>230</v>
      </c>
      <c r="K12" s="58" t="s">
        <v>231</v>
      </c>
      <c r="L12" s="58" t="s">
        <v>211</v>
      </c>
      <c r="M12" s="60">
        <v>0.4349</v>
      </c>
      <c r="N12" s="60"/>
      <c r="O12" s="58" t="s">
        <v>249</v>
      </c>
      <c r="P12" s="61">
        <v>2600.0</v>
      </c>
      <c r="Q12" s="61">
        <v>767.0</v>
      </c>
      <c r="R12" s="70" t="s">
        <v>247</v>
      </c>
      <c r="S12" s="45">
        <v>31335.0</v>
      </c>
      <c r="T12" s="45">
        <v>1.13</v>
      </c>
      <c r="U12" s="45">
        <v>51.0</v>
      </c>
      <c r="V12" s="45">
        <f t="shared" si="2"/>
        <v>0.49</v>
      </c>
      <c r="W12" s="45">
        <f t="shared" si="3"/>
        <v>17350.1895</v>
      </c>
      <c r="X12" s="45">
        <f t="shared" si="4"/>
        <v>197.75</v>
      </c>
      <c r="Y12" s="45">
        <v>1.067</v>
      </c>
      <c r="Z12" s="46">
        <f t="shared" si="5"/>
        <v>18723.65145</v>
      </c>
      <c r="AA12" s="47">
        <f t="shared" si="6"/>
        <v>24964.8686</v>
      </c>
      <c r="AB12" s="45">
        <v>2120.0</v>
      </c>
      <c r="AC12" s="47">
        <f t="shared" si="7"/>
        <v>1669.988731</v>
      </c>
      <c r="AD12" s="63"/>
      <c r="AE12" s="64" t="str">
        <f t="shared" si="8"/>
        <v>ZF 2000 A  Pleasure Down Angle 0.4349</v>
      </c>
      <c r="AF12" s="65" t="str">
        <f t="shared" si="9"/>
        <v>3100-607-001</v>
      </c>
      <c r="AG12" s="66" t="s">
        <v>248</v>
      </c>
      <c r="AH12" s="52" t="str">
        <f t="shared" si="10"/>
        <v>3100 607 001</v>
      </c>
      <c r="AI12" s="67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13"/>
      <c r="BB12" s="13"/>
    </row>
    <row r="13" ht="14.25" customHeight="1">
      <c r="A13" s="54">
        <v>1010.0</v>
      </c>
      <c r="B13" s="14" t="s">
        <v>227</v>
      </c>
      <c r="C13" s="55"/>
      <c r="D13" s="14" t="str">
        <f t="shared" si="1"/>
        <v>ZF_2000_A_0.5446L</v>
      </c>
      <c r="E13" s="14" t="s">
        <v>46</v>
      </c>
      <c r="F13" s="56"/>
      <c r="G13" s="57" t="s">
        <v>244</v>
      </c>
      <c r="H13" s="58" t="s">
        <v>245</v>
      </c>
      <c r="I13" s="59">
        <v>2000.0</v>
      </c>
      <c r="J13" s="58" t="s">
        <v>235</v>
      </c>
      <c r="K13" s="58" t="s">
        <v>236</v>
      </c>
      <c r="L13" s="58" t="s">
        <v>211</v>
      </c>
      <c r="M13" s="60">
        <v>0.5446</v>
      </c>
      <c r="N13" s="60"/>
      <c r="O13" s="58" t="s">
        <v>246</v>
      </c>
      <c r="P13" s="61">
        <v>2600.0</v>
      </c>
      <c r="Q13" s="61">
        <v>767.0</v>
      </c>
      <c r="R13" s="70" t="s">
        <v>247</v>
      </c>
      <c r="S13" s="45">
        <v>31335.0</v>
      </c>
      <c r="T13" s="45">
        <v>1.13</v>
      </c>
      <c r="U13" s="45">
        <v>51.0</v>
      </c>
      <c r="V13" s="45">
        <f t="shared" si="2"/>
        <v>0.49</v>
      </c>
      <c r="W13" s="45">
        <f t="shared" si="3"/>
        <v>17350.1895</v>
      </c>
      <c r="X13" s="45">
        <f t="shared" si="4"/>
        <v>197.75</v>
      </c>
      <c r="Y13" s="45">
        <v>1.067</v>
      </c>
      <c r="Z13" s="46">
        <f t="shared" si="5"/>
        <v>18723.65145</v>
      </c>
      <c r="AA13" s="47">
        <f t="shared" si="6"/>
        <v>24964.8686</v>
      </c>
      <c r="AB13" s="45">
        <v>2120.0</v>
      </c>
      <c r="AC13" s="47">
        <f t="shared" si="7"/>
        <v>1669.988731</v>
      </c>
      <c r="AD13" s="63"/>
      <c r="AE13" s="64" t="str">
        <f t="shared" si="8"/>
        <v>ZF 2000 A  Light Down Angle 0.5446</v>
      </c>
      <c r="AF13" s="65" t="str">
        <f t="shared" si="9"/>
        <v>3100-607-001</v>
      </c>
      <c r="AG13" s="66" t="s">
        <v>248</v>
      </c>
      <c r="AH13" s="52" t="str">
        <f t="shared" si="10"/>
        <v>3100 607 001</v>
      </c>
      <c r="AI13" s="67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13"/>
      <c r="BB13" s="13"/>
    </row>
    <row r="14" ht="14.25" customHeight="1">
      <c r="A14" s="54">
        <v>1010.0</v>
      </c>
      <c r="B14" s="14" t="s">
        <v>227</v>
      </c>
      <c r="C14" s="55"/>
      <c r="D14" s="14" t="str">
        <f t="shared" si="1"/>
        <v>ZF_2000_A_0.3924L</v>
      </c>
      <c r="E14" s="14" t="s">
        <v>46</v>
      </c>
      <c r="F14" s="56"/>
      <c r="G14" s="57" t="s">
        <v>244</v>
      </c>
      <c r="H14" s="58" t="s">
        <v>245</v>
      </c>
      <c r="I14" s="59">
        <v>2000.0</v>
      </c>
      <c r="J14" s="58" t="s">
        <v>235</v>
      </c>
      <c r="K14" s="58" t="s">
        <v>236</v>
      </c>
      <c r="L14" s="58" t="s">
        <v>211</v>
      </c>
      <c r="M14" s="60">
        <v>0.3924</v>
      </c>
      <c r="N14" s="60"/>
      <c r="O14" s="58" t="s">
        <v>249</v>
      </c>
      <c r="P14" s="61">
        <v>2600.0</v>
      </c>
      <c r="Q14" s="61">
        <v>767.0</v>
      </c>
      <c r="R14" s="70" t="s">
        <v>247</v>
      </c>
      <c r="S14" s="45">
        <v>31335.0</v>
      </c>
      <c r="T14" s="45">
        <v>1.13</v>
      </c>
      <c r="U14" s="45">
        <v>51.0</v>
      </c>
      <c r="V14" s="45">
        <f t="shared" si="2"/>
        <v>0.49</v>
      </c>
      <c r="W14" s="45">
        <f t="shared" si="3"/>
        <v>17350.1895</v>
      </c>
      <c r="X14" s="45">
        <f t="shared" si="4"/>
        <v>197.75</v>
      </c>
      <c r="Y14" s="45">
        <v>1.067</v>
      </c>
      <c r="Z14" s="46">
        <f t="shared" si="5"/>
        <v>18723.65145</v>
      </c>
      <c r="AA14" s="47">
        <f t="shared" si="6"/>
        <v>24964.8686</v>
      </c>
      <c r="AB14" s="45">
        <v>2120.0</v>
      </c>
      <c r="AC14" s="47">
        <f t="shared" si="7"/>
        <v>1669.988731</v>
      </c>
      <c r="AD14" s="63"/>
      <c r="AE14" s="64" t="str">
        <f t="shared" si="8"/>
        <v>ZF 2000 A  Light Down Angle 0.3924</v>
      </c>
      <c r="AF14" s="65" t="str">
        <f t="shared" si="9"/>
        <v>3100-607-001</v>
      </c>
      <c r="AG14" s="66" t="s">
        <v>248</v>
      </c>
      <c r="AH14" s="52" t="str">
        <f t="shared" si="10"/>
        <v>3100 607 001</v>
      </c>
      <c r="AI14" s="67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13"/>
      <c r="BB14" s="13"/>
    </row>
    <row r="15" ht="14.25" customHeight="1">
      <c r="A15" s="54">
        <v>1010.0</v>
      </c>
      <c r="B15" s="14" t="s">
        <v>227</v>
      </c>
      <c r="C15" s="55"/>
      <c r="D15" s="14" t="str">
        <f t="shared" si="1"/>
        <v>ZF_2000_A_0.4305M</v>
      </c>
      <c r="E15" s="14" t="s">
        <v>46</v>
      </c>
      <c r="F15" s="56"/>
      <c r="G15" s="57" t="s">
        <v>244</v>
      </c>
      <c r="H15" s="58" t="s">
        <v>245</v>
      </c>
      <c r="I15" s="59">
        <v>2000.0</v>
      </c>
      <c r="J15" s="58" t="s">
        <v>238</v>
      </c>
      <c r="K15" s="58" t="s">
        <v>239</v>
      </c>
      <c r="L15" s="58" t="s">
        <v>211</v>
      </c>
      <c r="M15" s="60">
        <v>0.4305</v>
      </c>
      <c r="N15" s="60"/>
      <c r="O15" s="58" t="s">
        <v>250</v>
      </c>
      <c r="P15" s="61">
        <v>2600.0</v>
      </c>
      <c r="Q15" s="61">
        <v>767.0</v>
      </c>
      <c r="R15" s="70" t="s">
        <v>247</v>
      </c>
      <c r="S15" s="45">
        <v>31335.0</v>
      </c>
      <c r="T15" s="45">
        <v>1.13</v>
      </c>
      <c r="U15" s="45">
        <v>51.0</v>
      </c>
      <c r="V15" s="45">
        <f t="shared" si="2"/>
        <v>0.49</v>
      </c>
      <c r="W15" s="45">
        <f t="shared" si="3"/>
        <v>17350.1895</v>
      </c>
      <c r="X15" s="45">
        <f t="shared" si="4"/>
        <v>197.75</v>
      </c>
      <c r="Y15" s="45">
        <v>1.067</v>
      </c>
      <c r="Z15" s="46">
        <f t="shared" si="5"/>
        <v>18723.65145</v>
      </c>
      <c r="AA15" s="47">
        <f t="shared" si="6"/>
        <v>24964.8686</v>
      </c>
      <c r="AB15" s="45">
        <v>2120.0</v>
      </c>
      <c r="AC15" s="47">
        <f t="shared" si="7"/>
        <v>1669.988731</v>
      </c>
      <c r="AD15" s="63"/>
      <c r="AE15" s="64" t="str">
        <f t="shared" si="8"/>
        <v>ZF 2000 A  Medium Down Angle 0.4305</v>
      </c>
      <c r="AF15" s="65" t="str">
        <f t="shared" si="9"/>
        <v>3100-607-001</v>
      </c>
      <c r="AG15" s="66" t="s">
        <v>248</v>
      </c>
      <c r="AH15" s="52" t="str">
        <f t="shared" si="10"/>
        <v>3100 607 001</v>
      </c>
      <c r="AI15" s="67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13"/>
      <c r="BB15" s="13"/>
    </row>
    <row r="16" ht="14.25" customHeight="1">
      <c r="A16" s="54">
        <v>1010.0</v>
      </c>
      <c r="B16" s="14" t="s">
        <v>227</v>
      </c>
      <c r="C16" s="55"/>
      <c r="D16" s="14" t="str">
        <f t="shared" si="1"/>
        <v>ZF_2000_A_0.412M</v>
      </c>
      <c r="E16" s="14" t="s">
        <v>46</v>
      </c>
      <c r="F16" s="56"/>
      <c r="G16" s="57" t="s">
        <v>244</v>
      </c>
      <c r="H16" s="58" t="s">
        <v>245</v>
      </c>
      <c r="I16" s="59">
        <v>2000.0</v>
      </c>
      <c r="J16" s="58" t="s">
        <v>238</v>
      </c>
      <c r="K16" s="58" t="s">
        <v>239</v>
      </c>
      <c r="L16" s="58" t="s">
        <v>211</v>
      </c>
      <c r="M16" s="60">
        <v>0.412</v>
      </c>
      <c r="N16" s="60"/>
      <c r="O16" s="68">
        <v>2.92</v>
      </c>
      <c r="P16" s="61">
        <v>2600.0</v>
      </c>
      <c r="Q16" s="61">
        <v>767.0</v>
      </c>
      <c r="R16" s="70" t="s">
        <v>247</v>
      </c>
      <c r="S16" s="45">
        <v>31335.0</v>
      </c>
      <c r="T16" s="45">
        <v>1.13</v>
      </c>
      <c r="U16" s="45">
        <v>51.0</v>
      </c>
      <c r="V16" s="45">
        <f t="shared" si="2"/>
        <v>0.49</v>
      </c>
      <c r="W16" s="45">
        <f t="shared" si="3"/>
        <v>17350.1895</v>
      </c>
      <c r="X16" s="45">
        <f t="shared" si="4"/>
        <v>197.75</v>
      </c>
      <c r="Y16" s="45">
        <v>1.067</v>
      </c>
      <c r="Z16" s="46">
        <f t="shared" si="5"/>
        <v>18723.65145</v>
      </c>
      <c r="AA16" s="47">
        <f t="shared" si="6"/>
        <v>24964.8686</v>
      </c>
      <c r="AB16" s="45">
        <v>2120.0</v>
      </c>
      <c r="AC16" s="47">
        <f t="shared" si="7"/>
        <v>1669.988731</v>
      </c>
      <c r="AD16" s="63"/>
      <c r="AE16" s="64" t="str">
        <f t="shared" si="8"/>
        <v>ZF 2000 A  Medium Down Angle 0.412</v>
      </c>
      <c r="AF16" s="65" t="str">
        <f t="shared" si="9"/>
        <v>3100-607-001</v>
      </c>
      <c r="AG16" s="66" t="s">
        <v>248</v>
      </c>
      <c r="AH16" s="52" t="str">
        <f t="shared" si="10"/>
        <v>3100 607 001</v>
      </c>
      <c r="AI16" s="67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13"/>
      <c r="BB16" s="13"/>
    </row>
    <row r="17" ht="14.25" customHeight="1">
      <c r="A17" s="54">
        <v>1010.0</v>
      </c>
      <c r="B17" s="14" t="s">
        <v>227</v>
      </c>
      <c r="C17" s="55"/>
      <c r="D17" s="14" t="str">
        <f t="shared" si="1"/>
        <v>ZF_2000_A_0.3835M</v>
      </c>
      <c r="E17" s="14" t="s">
        <v>46</v>
      </c>
      <c r="F17" s="56"/>
      <c r="G17" s="57" t="s">
        <v>244</v>
      </c>
      <c r="H17" s="58" t="s">
        <v>245</v>
      </c>
      <c r="I17" s="59">
        <v>2000.0</v>
      </c>
      <c r="J17" s="58" t="s">
        <v>238</v>
      </c>
      <c r="K17" s="58" t="s">
        <v>239</v>
      </c>
      <c r="L17" s="58" t="s">
        <v>211</v>
      </c>
      <c r="M17" s="60">
        <v>0.3835</v>
      </c>
      <c r="N17" s="60"/>
      <c r="O17" s="58" t="s">
        <v>249</v>
      </c>
      <c r="P17" s="61">
        <v>2600.0</v>
      </c>
      <c r="Q17" s="61">
        <v>767.0</v>
      </c>
      <c r="R17" s="70" t="s">
        <v>247</v>
      </c>
      <c r="S17" s="45">
        <v>31335.0</v>
      </c>
      <c r="T17" s="45">
        <v>1.13</v>
      </c>
      <c r="U17" s="45">
        <v>51.0</v>
      </c>
      <c r="V17" s="45">
        <f t="shared" si="2"/>
        <v>0.49</v>
      </c>
      <c r="W17" s="45">
        <f t="shared" si="3"/>
        <v>17350.1895</v>
      </c>
      <c r="X17" s="45">
        <f t="shared" si="4"/>
        <v>197.75</v>
      </c>
      <c r="Y17" s="45">
        <v>1.067</v>
      </c>
      <c r="Z17" s="46">
        <f t="shared" si="5"/>
        <v>18723.65145</v>
      </c>
      <c r="AA17" s="47">
        <f t="shared" si="6"/>
        <v>24964.8686</v>
      </c>
      <c r="AB17" s="45">
        <v>2120.0</v>
      </c>
      <c r="AC17" s="47">
        <f t="shared" si="7"/>
        <v>1669.988731</v>
      </c>
      <c r="AD17" s="63"/>
      <c r="AE17" s="64" t="str">
        <f t="shared" si="8"/>
        <v>ZF 2000 A  Medium Down Angle 0.3835</v>
      </c>
      <c r="AF17" s="65" t="str">
        <f t="shared" si="9"/>
        <v>3100-607-001</v>
      </c>
      <c r="AG17" s="66" t="s">
        <v>248</v>
      </c>
      <c r="AH17" s="52" t="str">
        <f t="shared" si="10"/>
        <v>3100 607 001</v>
      </c>
      <c r="AI17" s="67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13"/>
      <c r="BB17" s="13"/>
    </row>
    <row r="18" ht="14.25" customHeight="1">
      <c r="A18" s="54">
        <v>1010.0</v>
      </c>
      <c r="B18" s="14" t="s">
        <v>227</v>
      </c>
      <c r="C18" s="55"/>
      <c r="D18" s="14" t="str">
        <f t="shared" si="1"/>
        <v>ZF_2000_A_0.3778C</v>
      </c>
      <c r="E18" s="14" t="s">
        <v>46</v>
      </c>
      <c r="F18" s="56"/>
      <c r="G18" s="57" t="s">
        <v>244</v>
      </c>
      <c r="H18" s="58" t="s">
        <v>245</v>
      </c>
      <c r="I18" s="59">
        <v>2000.0</v>
      </c>
      <c r="J18" s="58" t="s">
        <v>242</v>
      </c>
      <c r="K18" s="58" t="s">
        <v>243</v>
      </c>
      <c r="L18" s="58" t="s">
        <v>211</v>
      </c>
      <c r="M18" s="60">
        <v>0.3778</v>
      </c>
      <c r="N18" s="60"/>
      <c r="O18" s="58" t="s">
        <v>250</v>
      </c>
      <c r="P18" s="61">
        <v>2100.0</v>
      </c>
      <c r="Q18" s="61">
        <v>767.0</v>
      </c>
      <c r="R18" s="70" t="s">
        <v>247</v>
      </c>
      <c r="S18" s="45">
        <v>31335.0</v>
      </c>
      <c r="T18" s="45">
        <v>1.13</v>
      </c>
      <c r="U18" s="45">
        <v>51.0</v>
      </c>
      <c r="V18" s="45">
        <f t="shared" si="2"/>
        <v>0.49</v>
      </c>
      <c r="W18" s="45">
        <f t="shared" si="3"/>
        <v>17350.1895</v>
      </c>
      <c r="X18" s="45">
        <f t="shared" si="4"/>
        <v>197.75</v>
      </c>
      <c r="Y18" s="45">
        <v>1.067</v>
      </c>
      <c r="Z18" s="46">
        <f t="shared" si="5"/>
        <v>18723.65145</v>
      </c>
      <c r="AA18" s="47">
        <f t="shared" si="6"/>
        <v>24964.8686</v>
      </c>
      <c r="AB18" s="45">
        <v>2120.0</v>
      </c>
      <c r="AC18" s="47">
        <f t="shared" si="7"/>
        <v>1669.988731</v>
      </c>
      <c r="AD18" s="63"/>
      <c r="AE18" s="64" t="str">
        <f t="shared" si="8"/>
        <v>ZF 2000 A  Continuous Down Angle 0.3778</v>
      </c>
      <c r="AF18" s="65" t="str">
        <f t="shared" si="9"/>
        <v>3100-607-001</v>
      </c>
      <c r="AG18" s="66" t="s">
        <v>248</v>
      </c>
      <c r="AH18" s="52" t="str">
        <f t="shared" si="10"/>
        <v>3100 607 001</v>
      </c>
      <c r="AI18" s="67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13"/>
      <c r="BB18" s="13"/>
    </row>
    <row r="19" ht="14.25" customHeight="1">
      <c r="A19" s="54">
        <v>1010.0</v>
      </c>
      <c r="B19" s="14" t="s">
        <v>227</v>
      </c>
      <c r="C19" s="55"/>
      <c r="D19" s="14" t="str">
        <f t="shared" si="1"/>
        <v>ZF_2000_A_0.342C</v>
      </c>
      <c r="E19" s="14" t="s">
        <v>46</v>
      </c>
      <c r="F19" s="56"/>
      <c r="G19" s="57" t="s">
        <v>244</v>
      </c>
      <c r="H19" s="58" t="s">
        <v>245</v>
      </c>
      <c r="I19" s="59">
        <v>2000.0</v>
      </c>
      <c r="J19" s="58" t="s">
        <v>242</v>
      </c>
      <c r="K19" s="58" t="s">
        <v>243</v>
      </c>
      <c r="L19" s="58" t="s">
        <v>211</v>
      </c>
      <c r="M19" s="60">
        <v>0.342</v>
      </c>
      <c r="N19" s="60"/>
      <c r="O19" s="68">
        <v>2.92</v>
      </c>
      <c r="P19" s="61">
        <v>2100.0</v>
      </c>
      <c r="Q19" s="61">
        <v>767.0</v>
      </c>
      <c r="R19" s="70" t="s">
        <v>247</v>
      </c>
      <c r="S19" s="45">
        <v>31335.0</v>
      </c>
      <c r="T19" s="45">
        <v>1.13</v>
      </c>
      <c r="U19" s="45">
        <v>51.0</v>
      </c>
      <c r="V19" s="45">
        <f t="shared" si="2"/>
        <v>0.49</v>
      </c>
      <c r="W19" s="45">
        <f t="shared" si="3"/>
        <v>17350.1895</v>
      </c>
      <c r="X19" s="45">
        <f t="shared" si="4"/>
        <v>197.75</v>
      </c>
      <c r="Y19" s="45">
        <v>1.067</v>
      </c>
      <c r="Z19" s="46">
        <f t="shared" si="5"/>
        <v>18723.65145</v>
      </c>
      <c r="AA19" s="47">
        <f t="shared" si="6"/>
        <v>24964.8686</v>
      </c>
      <c r="AB19" s="45">
        <v>2120.0</v>
      </c>
      <c r="AC19" s="47">
        <f t="shared" si="7"/>
        <v>1669.988731</v>
      </c>
      <c r="AD19" s="63"/>
      <c r="AE19" s="64" t="str">
        <f t="shared" si="8"/>
        <v>ZF 2000 A  Continuous Down Angle 0.342</v>
      </c>
      <c r="AF19" s="65" t="str">
        <f t="shared" si="9"/>
        <v>3100-607-001</v>
      </c>
      <c r="AG19" s="66" t="s">
        <v>248</v>
      </c>
      <c r="AH19" s="52" t="str">
        <f t="shared" si="10"/>
        <v>3100 607 001</v>
      </c>
      <c r="AI19" s="67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13"/>
      <c r="BB19" s="13"/>
    </row>
    <row r="20" ht="14.25" customHeight="1">
      <c r="A20" s="54">
        <v>1010.0</v>
      </c>
      <c r="B20" s="14" t="s">
        <v>227</v>
      </c>
      <c r="C20" s="55"/>
      <c r="D20" s="14" t="str">
        <f t="shared" si="1"/>
        <v>ZF_2000_A_0.2899C</v>
      </c>
      <c r="E20" s="14" t="s">
        <v>46</v>
      </c>
      <c r="F20" s="69"/>
      <c r="G20" s="57" t="s">
        <v>244</v>
      </c>
      <c r="H20" s="58" t="s">
        <v>245</v>
      </c>
      <c r="I20" s="59">
        <v>2000.0</v>
      </c>
      <c r="J20" s="58" t="s">
        <v>242</v>
      </c>
      <c r="K20" s="58" t="s">
        <v>243</v>
      </c>
      <c r="L20" s="58" t="s">
        <v>211</v>
      </c>
      <c r="M20" s="60">
        <v>0.2899</v>
      </c>
      <c r="N20" s="60"/>
      <c r="O20" s="58" t="s">
        <v>249</v>
      </c>
      <c r="P20" s="61">
        <v>2100.0</v>
      </c>
      <c r="Q20" s="61">
        <v>767.0</v>
      </c>
      <c r="R20" s="70" t="s">
        <v>247</v>
      </c>
      <c r="S20" s="45">
        <v>31335.0</v>
      </c>
      <c r="T20" s="45">
        <v>1.13</v>
      </c>
      <c r="U20" s="45">
        <v>51.0</v>
      </c>
      <c r="V20" s="45">
        <f t="shared" si="2"/>
        <v>0.49</v>
      </c>
      <c r="W20" s="45">
        <f t="shared" si="3"/>
        <v>17350.1895</v>
      </c>
      <c r="X20" s="45">
        <f t="shared" si="4"/>
        <v>197.75</v>
      </c>
      <c r="Y20" s="45">
        <v>1.067</v>
      </c>
      <c r="Z20" s="46">
        <f t="shared" si="5"/>
        <v>18723.65145</v>
      </c>
      <c r="AA20" s="47">
        <f t="shared" si="6"/>
        <v>24964.8686</v>
      </c>
      <c r="AB20" s="45">
        <v>2120.0</v>
      </c>
      <c r="AC20" s="47">
        <f t="shared" si="7"/>
        <v>1669.988731</v>
      </c>
      <c r="AD20" s="63"/>
      <c r="AE20" s="64" t="str">
        <f t="shared" si="8"/>
        <v>ZF 2000 A  Continuous Down Angle 0.2899</v>
      </c>
      <c r="AF20" s="65" t="str">
        <f t="shared" si="9"/>
        <v>3100-607-001</v>
      </c>
      <c r="AG20" s="66" t="s">
        <v>248</v>
      </c>
      <c r="AH20" s="52" t="str">
        <f t="shared" si="10"/>
        <v>3100 607 001</v>
      </c>
      <c r="AI20" s="67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13"/>
      <c r="BB20" s="13"/>
    </row>
    <row r="21" ht="14.25" customHeight="1">
      <c r="A21" s="54">
        <v>1010.0</v>
      </c>
      <c r="B21" s="14" t="s">
        <v>227</v>
      </c>
      <c r="C21" s="55"/>
      <c r="D21" s="14" t="str">
        <f t="shared" si="1"/>
        <v>ZF_2000_V_0.6142P</v>
      </c>
      <c r="E21" s="14" t="s">
        <v>46</v>
      </c>
      <c r="F21" s="56"/>
      <c r="G21" s="57" t="s">
        <v>251</v>
      </c>
      <c r="H21" s="58" t="s">
        <v>252</v>
      </c>
      <c r="I21" s="59">
        <v>2000.0</v>
      </c>
      <c r="J21" s="58" t="s">
        <v>230</v>
      </c>
      <c r="K21" s="58" t="s">
        <v>231</v>
      </c>
      <c r="L21" s="58" t="s">
        <v>253</v>
      </c>
      <c r="M21" s="60">
        <v>0.6142</v>
      </c>
      <c r="N21" s="60"/>
      <c r="O21" s="58" t="s">
        <v>246</v>
      </c>
      <c r="P21" s="61">
        <v>2600.0</v>
      </c>
      <c r="Q21" s="61">
        <v>776.0</v>
      </c>
      <c r="R21" s="70" t="s">
        <v>247</v>
      </c>
      <c r="S21" s="45">
        <v>37395.0</v>
      </c>
      <c r="T21" s="45">
        <v>1.13</v>
      </c>
      <c r="U21" s="45">
        <v>51.0</v>
      </c>
      <c r="V21" s="45">
        <f t="shared" si="2"/>
        <v>0.49</v>
      </c>
      <c r="W21" s="45">
        <f t="shared" si="3"/>
        <v>20705.6115</v>
      </c>
      <c r="X21" s="45">
        <f t="shared" si="4"/>
        <v>197.75</v>
      </c>
      <c r="Y21" s="45">
        <v>1.067</v>
      </c>
      <c r="Z21" s="46">
        <f t="shared" si="5"/>
        <v>22303.88672</v>
      </c>
      <c r="AA21" s="47">
        <f t="shared" si="6"/>
        <v>29738.51563</v>
      </c>
      <c r="AB21" s="45">
        <v>2120.0</v>
      </c>
      <c r="AC21" s="47">
        <f t="shared" si="7"/>
        <v>1669.988731</v>
      </c>
      <c r="AD21" s="63"/>
      <c r="AE21" s="64" t="str">
        <f t="shared" si="8"/>
        <v>ZF 2000 V  Pleasure V-Drive 0.6142</v>
      </c>
      <c r="AF21" s="65" t="str">
        <f t="shared" si="9"/>
        <v>3100-613-002</v>
      </c>
      <c r="AG21" s="66" t="s">
        <v>254</v>
      </c>
      <c r="AH21" s="52" t="str">
        <f t="shared" si="10"/>
        <v>3100 613 002</v>
      </c>
      <c r="AI21" s="67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13"/>
      <c r="BB21" s="13"/>
    </row>
    <row r="22" ht="14.25" customHeight="1">
      <c r="A22" s="54">
        <v>1010.0</v>
      </c>
      <c r="B22" s="14" t="s">
        <v>227</v>
      </c>
      <c r="C22" s="55"/>
      <c r="D22" s="14" t="str">
        <f t="shared" si="1"/>
        <v>ZF_2000_V_0.4349P</v>
      </c>
      <c r="E22" s="14" t="s">
        <v>46</v>
      </c>
      <c r="F22" s="56"/>
      <c r="G22" s="57" t="s">
        <v>251</v>
      </c>
      <c r="H22" s="58" t="s">
        <v>252</v>
      </c>
      <c r="I22" s="59">
        <v>2000.0</v>
      </c>
      <c r="J22" s="58" t="s">
        <v>230</v>
      </c>
      <c r="K22" s="58" t="s">
        <v>231</v>
      </c>
      <c r="L22" s="58" t="s">
        <v>253</v>
      </c>
      <c r="M22" s="60">
        <v>0.4349</v>
      </c>
      <c r="N22" s="60"/>
      <c r="O22" s="58" t="s">
        <v>249</v>
      </c>
      <c r="P22" s="61">
        <v>2600.0</v>
      </c>
      <c r="Q22" s="61">
        <v>776.0</v>
      </c>
      <c r="R22" s="70" t="s">
        <v>247</v>
      </c>
      <c r="S22" s="45">
        <v>37395.0</v>
      </c>
      <c r="T22" s="45">
        <v>1.13</v>
      </c>
      <c r="U22" s="45">
        <v>51.0</v>
      </c>
      <c r="V22" s="45">
        <f t="shared" si="2"/>
        <v>0.49</v>
      </c>
      <c r="W22" s="45">
        <f t="shared" si="3"/>
        <v>20705.6115</v>
      </c>
      <c r="X22" s="45">
        <f t="shared" si="4"/>
        <v>197.75</v>
      </c>
      <c r="Y22" s="45">
        <v>1.067</v>
      </c>
      <c r="Z22" s="46">
        <f t="shared" si="5"/>
        <v>22303.88672</v>
      </c>
      <c r="AA22" s="47">
        <f t="shared" si="6"/>
        <v>29738.51563</v>
      </c>
      <c r="AB22" s="45">
        <v>2120.0</v>
      </c>
      <c r="AC22" s="47">
        <f t="shared" si="7"/>
        <v>1669.988731</v>
      </c>
      <c r="AD22" s="63"/>
      <c r="AE22" s="64" t="str">
        <f t="shared" si="8"/>
        <v>ZF 2000 V  Pleasure V-Drive 0.4349</v>
      </c>
      <c r="AF22" s="65" t="str">
        <f t="shared" si="9"/>
        <v>3100-613-002</v>
      </c>
      <c r="AG22" s="66" t="s">
        <v>254</v>
      </c>
      <c r="AH22" s="52" t="str">
        <f t="shared" si="10"/>
        <v>3100 613 002</v>
      </c>
      <c r="AI22" s="67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13"/>
      <c r="BB22" s="13"/>
    </row>
    <row r="23" ht="14.25" customHeight="1">
      <c r="A23" s="54">
        <v>1010.0</v>
      </c>
      <c r="B23" s="14" t="s">
        <v>227</v>
      </c>
      <c r="C23" s="55"/>
      <c r="D23" s="14" t="str">
        <f t="shared" si="1"/>
        <v>ZF_2000_V_0.5446L</v>
      </c>
      <c r="E23" s="14" t="s">
        <v>46</v>
      </c>
      <c r="F23" s="56"/>
      <c r="G23" s="57" t="s">
        <v>251</v>
      </c>
      <c r="H23" s="58" t="s">
        <v>252</v>
      </c>
      <c r="I23" s="59">
        <v>2000.0</v>
      </c>
      <c r="J23" s="58" t="s">
        <v>235</v>
      </c>
      <c r="K23" s="58" t="s">
        <v>236</v>
      </c>
      <c r="L23" s="58" t="s">
        <v>253</v>
      </c>
      <c r="M23" s="60">
        <v>0.5446</v>
      </c>
      <c r="N23" s="60"/>
      <c r="O23" s="58" t="s">
        <v>246</v>
      </c>
      <c r="P23" s="61">
        <v>2600.0</v>
      </c>
      <c r="Q23" s="61">
        <v>776.0</v>
      </c>
      <c r="R23" s="70" t="s">
        <v>247</v>
      </c>
      <c r="S23" s="45">
        <v>37395.0</v>
      </c>
      <c r="T23" s="45">
        <v>1.13</v>
      </c>
      <c r="U23" s="45">
        <v>51.0</v>
      </c>
      <c r="V23" s="45">
        <f t="shared" si="2"/>
        <v>0.49</v>
      </c>
      <c r="W23" s="45">
        <f t="shared" si="3"/>
        <v>20705.6115</v>
      </c>
      <c r="X23" s="45">
        <f t="shared" si="4"/>
        <v>197.75</v>
      </c>
      <c r="Y23" s="45">
        <v>1.067</v>
      </c>
      <c r="Z23" s="46">
        <f t="shared" si="5"/>
        <v>22303.88672</v>
      </c>
      <c r="AA23" s="47">
        <f t="shared" si="6"/>
        <v>29738.51563</v>
      </c>
      <c r="AB23" s="45">
        <v>2120.0</v>
      </c>
      <c r="AC23" s="47">
        <f t="shared" si="7"/>
        <v>1669.988731</v>
      </c>
      <c r="AD23" s="63"/>
      <c r="AE23" s="64" t="str">
        <f t="shared" si="8"/>
        <v>ZF 2000 V  Light V-Drive 0.5446</v>
      </c>
      <c r="AF23" s="65" t="str">
        <f t="shared" si="9"/>
        <v>3100-613-002</v>
      </c>
      <c r="AG23" s="66" t="s">
        <v>254</v>
      </c>
      <c r="AH23" s="52" t="str">
        <f t="shared" si="10"/>
        <v>3100 613 002</v>
      </c>
      <c r="AI23" s="67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13"/>
      <c r="BB23" s="13"/>
    </row>
    <row r="24" ht="14.25" customHeight="1">
      <c r="A24" s="54">
        <v>1010.0</v>
      </c>
      <c r="B24" s="14" t="s">
        <v>227</v>
      </c>
      <c r="C24" s="55"/>
      <c r="D24" s="14" t="str">
        <f t="shared" si="1"/>
        <v>ZF_2000_V_0.3924L</v>
      </c>
      <c r="E24" s="14" t="s">
        <v>46</v>
      </c>
      <c r="F24" s="56"/>
      <c r="G24" s="57" t="s">
        <v>251</v>
      </c>
      <c r="H24" s="58" t="s">
        <v>252</v>
      </c>
      <c r="I24" s="59">
        <v>2000.0</v>
      </c>
      <c r="J24" s="58" t="s">
        <v>235</v>
      </c>
      <c r="K24" s="58" t="s">
        <v>236</v>
      </c>
      <c r="L24" s="58" t="s">
        <v>253</v>
      </c>
      <c r="M24" s="60">
        <v>0.3924</v>
      </c>
      <c r="N24" s="60"/>
      <c r="O24" s="58" t="s">
        <v>249</v>
      </c>
      <c r="P24" s="61">
        <v>2600.0</v>
      </c>
      <c r="Q24" s="61">
        <v>776.0</v>
      </c>
      <c r="R24" s="70" t="s">
        <v>247</v>
      </c>
      <c r="S24" s="45">
        <v>37395.0</v>
      </c>
      <c r="T24" s="45">
        <v>1.13</v>
      </c>
      <c r="U24" s="45">
        <v>51.0</v>
      </c>
      <c r="V24" s="45">
        <f t="shared" si="2"/>
        <v>0.49</v>
      </c>
      <c r="W24" s="45">
        <f t="shared" si="3"/>
        <v>20705.6115</v>
      </c>
      <c r="X24" s="45">
        <f t="shared" si="4"/>
        <v>197.75</v>
      </c>
      <c r="Y24" s="45">
        <v>1.067</v>
      </c>
      <c r="Z24" s="46">
        <f t="shared" si="5"/>
        <v>22303.88672</v>
      </c>
      <c r="AA24" s="47">
        <f t="shared" si="6"/>
        <v>29738.51563</v>
      </c>
      <c r="AB24" s="45">
        <v>2120.0</v>
      </c>
      <c r="AC24" s="47">
        <f t="shared" si="7"/>
        <v>1669.988731</v>
      </c>
      <c r="AD24" s="63"/>
      <c r="AE24" s="64" t="str">
        <f t="shared" si="8"/>
        <v>ZF 2000 V  Light V-Drive 0.3924</v>
      </c>
      <c r="AF24" s="65" t="str">
        <f t="shared" si="9"/>
        <v>3100-613-002</v>
      </c>
      <c r="AG24" s="66" t="s">
        <v>254</v>
      </c>
      <c r="AH24" s="52" t="str">
        <f t="shared" si="10"/>
        <v>3100 613 002</v>
      </c>
      <c r="AI24" s="67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13"/>
      <c r="BB24" s="13"/>
    </row>
    <row r="25" ht="14.25" customHeight="1">
      <c r="A25" s="54">
        <v>1010.0</v>
      </c>
      <c r="B25" s="14" t="s">
        <v>227</v>
      </c>
      <c r="C25" s="55"/>
      <c r="D25" s="14" t="str">
        <f t="shared" si="1"/>
        <v>ZF_2000_V_0.4305M</v>
      </c>
      <c r="E25" s="14" t="s">
        <v>46</v>
      </c>
      <c r="F25" s="56"/>
      <c r="G25" s="57" t="s">
        <v>251</v>
      </c>
      <c r="H25" s="58" t="s">
        <v>252</v>
      </c>
      <c r="I25" s="59">
        <v>2000.0</v>
      </c>
      <c r="J25" s="58" t="s">
        <v>238</v>
      </c>
      <c r="K25" s="58" t="s">
        <v>239</v>
      </c>
      <c r="L25" s="58" t="s">
        <v>253</v>
      </c>
      <c r="M25" s="60">
        <v>0.4305</v>
      </c>
      <c r="N25" s="60"/>
      <c r="O25" s="58" t="s">
        <v>250</v>
      </c>
      <c r="P25" s="61">
        <v>2600.0</v>
      </c>
      <c r="Q25" s="61">
        <v>776.0</v>
      </c>
      <c r="R25" s="70" t="s">
        <v>247</v>
      </c>
      <c r="S25" s="45">
        <v>37395.0</v>
      </c>
      <c r="T25" s="45">
        <v>1.13</v>
      </c>
      <c r="U25" s="45">
        <v>51.0</v>
      </c>
      <c r="V25" s="45">
        <f t="shared" si="2"/>
        <v>0.49</v>
      </c>
      <c r="W25" s="45">
        <f t="shared" si="3"/>
        <v>20705.6115</v>
      </c>
      <c r="X25" s="45">
        <f t="shared" si="4"/>
        <v>197.75</v>
      </c>
      <c r="Y25" s="45">
        <v>1.067</v>
      </c>
      <c r="Z25" s="46">
        <f t="shared" si="5"/>
        <v>22303.88672</v>
      </c>
      <c r="AA25" s="47">
        <f t="shared" si="6"/>
        <v>29738.51563</v>
      </c>
      <c r="AB25" s="45">
        <v>2120.0</v>
      </c>
      <c r="AC25" s="47">
        <f t="shared" si="7"/>
        <v>1669.988731</v>
      </c>
      <c r="AD25" s="63"/>
      <c r="AE25" s="64" t="str">
        <f t="shared" si="8"/>
        <v>ZF 2000 V  Medium V-Drive 0.4305</v>
      </c>
      <c r="AF25" s="65" t="str">
        <f t="shared" si="9"/>
        <v>3100-613-002</v>
      </c>
      <c r="AG25" s="66" t="s">
        <v>254</v>
      </c>
      <c r="AH25" s="52" t="str">
        <f t="shared" si="10"/>
        <v>3100 613 002</v>
      </c>
      <c r="AI25" s="67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13"/>
      <c r="BB25" s="13"/>
    </row>
    <row r="26" ht="14.25" customHeight="1">
      <c r="A26" s="54">
        <v>1010.0</v>
      </c>
      <c r="B26" s="14" t="s">
        <v>227</v>
      </c>
      <c r="C26" s="55"/>
      <c r="D26" s="14" t="str">
        <f t="shared" si="1"/>
        <v>ZF_2000_V_0.412M</v>
      </c>
      <c r="E26" s="14" t="s">
        <v>46</v>
      </c>
      <c r="F26" s="56"/>
      <c r="G26" s="57" t="s">
        <v>251</v>
      </c>
      <c r="H26" s="58" t="s">
        <v>252</v>
      </c>
      <c r="I26" s="59">
        <v>2000.0</v>
      </c>
      <c r="J26" s="58" t="s">
        <v>238</v>
      </c>
      <c r="K26" s="58" t="s">
        <v>239</v>
      </c>
      <c r="L26" s="58" t="s">
        <v>253</v>
      </c>
      <c r="M26" s="60">
        <v>0.412</v>
      </c>
      <c r="N26" s="60"/>
      <c r="O26" s="68">
        <v>2.92</v>
      </c>
      <c r="P26" s="61">
        <v>2600.0</v>
      </c>
      <c r="Q26" s="61">
        <v>776.0</v>
      </c>
      <c r="R26" s="70" t="s">
        <v>247</v>
      </c>
      <c r="S26" s="45">
        <v>37395.0</v>
      </c>
      <c r="T26" s="45">
        <v>1.13</v>
      </c>
      <c r="U26" s="45">
        <v>51.0</v>
      </c>
      <c r="V26" s="45">
        <f t="shared" si="2"/>
        <v>0.49</v>
      </c>
      <c r="W26" s="45">
        <f t="shared" si="3"/>
        <v>20705.6115</v>
      </c>
      <c r="X26" s="45">
        <f t="shared" si="4"/>
        <v>197.75</v>
      </c>
      <c r="Y26" s="45">
        <v>1.067</v>
      </c>
      <c r="Z26" s="46">
        <f t="shared" si="5"/>
        <v>22303.88672</v>
      </c>
      <c r="AA26" s="47">
        <f t="shared" si="6"/>
        <v>29738.51563</v>
      </c>
      <c r="AB26" s="45">
        <v>2120.0</v>
      </c>
      <c r="AC26" s="47">
        <f t="shared" si="7"/>
        <v>1669.988731</v>
      </c>
      <c r="AD26" s="63"/>
      <c r="AE26" s="64" t="str">
        <f t="shared" si="8"/>
        <v>ZF 2000 V  Medium V-Drive 0.412</v>
      </c>
      <c r="AF26" s="65" t="str">
        <f t="shared" si="9"/>
        <v>3100-613-002</v>
      </c>
      <c r="AG26" s="66" t="s">
        <v>254</v>
      </c>
      <c r="AH26" s="52" t="str">
        <f t="shared" si="10"/>
        <v>3100 613 002</v>
      </c>
      <c r="AI26" s="67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13"/>
      <c r="BB26" s="13"/>
    </row>
    <row r="27" ht="14.25" customHeight="1">
      <c r="A27" s="54">
        <v>1010.0</v>
      </c>
      <c r="B27" s="14" t="s">
        <v>227</v>
      </c>
      <c r="C27" s="55"/>
      <c r="D27" s="14" t="str">
        <f t="shared" si="1"/>
        <v>ZF_2000_V_0.3835M</v>
      </c>
      <c r="E27" s="14" t="s">
        <v>46</v>
      </c>
      <c r="F27" s="56"/>
      <c r="G27" s="57" t="s">
        <v>251</v>
      </c>
      <c r="H27" s="58" t="s">
        <v>252</v>
      </c>
      <c r="I27" s="59">
        <v>2000.0</v>
      </c>
      <c r="J27" s="58" t="s">
        <v>238</v>
      </c>
      <c r="K27" s="58" t="s">
        <v>239</v>
      </c>
      <c r="L27" s="58" t="s">
        <v>253</v>
      </c>
      <c r="M27" s="60">
        <v>0.3835</v>
      </c>
      <c r="N27" s="60"/>
      <c r="O27" s="58" t="s">
        <v>249</v>
      </c>
      <c r="P27" s="61">
        <v>2600.0</v>
      </c>
      <c r="Q27" s="61">
        <v>776.0</v>
      </c>
      <c r="R27" s="70" t="s">
        <v>247</v>
      </c>
      <c r="S27" s="45">
        <v>37395.0</v>
      </c>
      <c r="T27" s="45">
        <v>1.13</v>
      </c>
      <c r="U27" s="45">
        <v>51.0</v>
      </c>
      <c r="V27" s="45">
        <f t="shared" si="2"/>
        <v>0.49</v>
      </c>
      <c r="W27" s="45">
        <f t="shared" si="3"/>
        <v>20705.6115</v>
      </c>
      <c r="X27" s="45">
        <f t="shared" si="4"/>
        <v>197.75</v>
      </c>
      <c r="Y27" s="45">
        <v>1.067</v>
      </c>
      <c r="Z27" s="46">
        <f t="shared" si="5"/>
        <v>22303.88672</v>
      </c>
      <c r="AA27" s="47">
        <f t="shared" si="6"/>
        <v>29738.51563</v>
      </c>
      <c r="AB27" s="45">
        <v>2120.0</v>
      </c>
      <c r="AC27" s="47">
        <f t="shared" si="7"/>
        <v>1669.988731</v>
      </c>
      <c r="AD27" s="63"/>
      <c r="AE27" s="64" t="str">
        <f t="shared" si="8"/>
        <v>ZF 2000 V  Medium V-Drive 0.3835</v>
      </c>
      <c r="AF27" s="65" t="str">
        <f t="shared" si="9"/>
        <v>3100-613-002</v>
      </c>
      <c r="AG27" s="66" t="s">
        <v>254</v>
      </c>
      <c r="AH27" s="52" t="str">
        <f t="shared" si="10"/>
        <v>3100 613 002</v>
      </c>
      <c r="AI27" s="67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13"/>
      <c r="BB27" s="13"/>
    </row>
    <row r="28" ht="14.25" customHeight="1">
      <c r="A28" s="54">
        <v>1010.0</v>
      </c>
      <c r="B28" s="14" t="s">
        <v>227</v>
      </c>
      <c r="C28" s="55"/>
      <c r="D28" s="14" t="str">
        <f t="shared" si="1"/>
        <v>ZF_2000_V_0.3778C</v>
      </c>
      <c r="E28" s="14" t="s">
        <v>46</v>
      </c>
      <c r="F28" s="56"/>
      <c r="G28" s="57" t="s">
        <v>251</v>
      </c>
      <c r="H28" s="58" t="s">
        <v>252</v>
      </c>
      <c r="I28" s="59">
        <v>2000.0</v>
      </c>
      <c r="J28" s="58" t="s">
        <v>242</v>
      </c>
      <c r="K28" s="58" t="s">
        <v>243</v>
      </c>
      <c r="L28" s="58" t="s">
        <v>253</v>
      </c>
      <c r="M28" s="60">
        <v>0.3778</v>
      </c>
      <c r="N28" s="60"/>
      <c r="O28" s="58" t="s">
        <v>250</v>
      </c>
      <c r="P28" s="61">
        <v>2100.0</v>
      </c>
      <c r="Q28" s="61">
        <v>776.0</v>
      </c>
      <c r="R28" s="70" t="s">
        <v>247</v>
      </c>
      <c r="S28" s="45">
        <v>37395.0</v>
      </c>
      <c r="T28" s="45">
        <v>1.13</v>
      </c>
      <c r="U28" s="45">
        <v>51.0</v>
      </c>
      <c r="V28" s="45">
        <f t="shared" si="2"/>
        <v>0.49</v>
      </c>
      <c r="W28" s="45">
        <f t="shared" si="3"/>
        <v>20705.6115</v>
      </c>
      <c r="X28" s="45">
        <f t="shared" si="4"/>
        <v>197.75</v>
      </c>
      <c r="Y28" s="45">
        <v>1.067</v>
      </c>
      <c r="Z28" s="46">
        <f t="shared" si="5"/>
        <v>22303.88672</v>
      </c>
      <c r="AA28" s="47">
        <f t="shared" si="6"/>
        <v>29738.51563</v>
      </c>
      <c r="AB28" s="45">
        <v>2120.0</v>
      </c>
      <c r="AC28" s="47">
        <f t="shared" si="7"/>
        <v>1669.988731</v>
      </c>
      <c r="AD28" s="63"/>
      <c r="AE28" s="64" t="str">
        <f t="shared" si="8"/>
        <v>ZF 2000 V  Continuous V-Drive 0.3778</v>
      </c>
      <c r="AF28" s="65" t="str">
        <f t="shared" si="9"/>
        <v>3100-613-002</v>
      </c>
      <c r="AG28" s="66" t="s">
        <v>254</v>
      </c>
      <c r="AH28" s="52" t="str">
        <f t="shared" si="10"/>
        <v>3100 613 002</v>
      </c>
      <c r="AI28" s="67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13"/>
      <c r="BB28" s="13"/>
    </row>
    <row r="29" ht="14.25" customHeight="1">
      <c r="A29" s="54">
        <v>1010.0</v>
      </c>
      <c r="B29" s="14" t="s">
        <v>227</v>
      </c>
      <c r="C29" s="55"/>
      <c r="D29" s="14" t="str">
        <f t="shared" si="1"/>
        <v>ZF_2000_V_0.342C</v>
      </c>
      <c r="E29" s="14" t="s">
        <v>46</v>
      </c>
      <c r="F29" s="56"/>
      <c r="G29" s="57" t="s">
        <v>251</v>
      </c>
      <c r="H29" s="58" t="s">
        <v>252</v>
      </c>
      <c r="I29" s="59">
        <v>2000.0</v>
      </c>
      <c r="J29" s="58" t="s">
        <v>242</v>
      </c>
      <c r="K29" s="58" t="s">
        <v>243</v>
      </c>
      <c r="L29" s="58" t="s">
        <v>253</v>
      </c>
      <c r="M29" s="60">
        <v>0.342</v>
      </c>
      <c r="N29" s="60"/>
      <c r="O29" s="68">
        <v>2.92</v>
      </c>
      <c r="P29" s="61">
        <v>2100.0</v>
      </c>
      <c r="Q29" s="61">
        <v>776.0</v>
      </c>
      <c r="R29" s="70" t="s">
        <v>247</v>
      </c>
      <c r="S29" s="45">
        <v>37395.0</v>
      </c>
      <c r="T29" s="45">
        <v>1.13</v>
      </c>
      <c r="U29" s="45">
        <v>51.0</v>
      </c>
      <c r="V29" s="45">
        <f t="shared" si="2"/>
        <v>0.49</v>
      </c>
      <c r="W29" s="45">
        <f t="shared" si="3"/>
        <v>20705.6115</v>
      </c>
      <c r="X29" s="45">
        <f t="shared" si="4"/>
        <v>197.75</v>
      </c>
      <c r="Y29" s="45">
        <v>1.067</v>
      </c>
      <c r="Z29" s="46">
        <f t="shared" si="5"/>
        <v>22303.88672</v>
      </c>
      <c r="AA29" s="47">
        <f t="shared" si="6"/>
        <v>29738.51563</v>
      </c>
      <c r="AB29" s="45">
        <v>2120.0</v>
      </c>
      <c r="AC29" s="47">
        <f t="shared" si="7"/>
        <v>1669.988731</v>
      </c>
      <c r="AD29" s="63"/>
      <c r="AE29" s="64" t="str">
        <f t="shared" si="8"/>
        <v>ZF 2000 V  Continuous V-Drive 0.342</v>
      </c>
      <c r="AF29" s="65" t="str">
        <f t="shared" si="9"/>
        <v>3100-613-002</v>
      </c>
      <c r="AG29" s="66" t="s">
        <v>254</v>
      </c>
      <c r="AH29" s="52" t="str">
        <f t="shared" si="10"/>
        <v>3100 613 002</v>
      </c>
      <c r="AI29" s="67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13"/>
      <c r="BB29" s="13"/>
    </row>
    <row r="30" ht="14.25" customHeight="1">
      <c r="A30" s="54">
        <v>1010.0</v>
      </c>
      <c r="B30" s="14" t="s">
        <v>227</v>
      </c>
      <c r="C30" s="55"/>
      <c r="D30" s="14" t="str">
        <f t="shared" si="1"/>
        <v>ZF_2000_V_0.2899C</v>
      </c>
      <c r="E30" s="14" t="s">
        <v>46</v>
      </c>
      <c r="F30" s="56"/>
      <c r="G30" s="57" t="s">
        <v>251</v>
      </c>
      <c r="H30" s="58" t="s">
        <v>252</v>
      </c>
      <c r="I30" s="59">
        <v>2000.0</v>
      </c>
      <c r="J30" s="58" t="s">
        <v>242</v>
      </c>
      <c r="K30" s="58" t="s">
        <v>243</v>
      </c>
      <c r="L30" s="58" t="s">
        <v>253</v>
      </c>
      <c r="M30" s="60">
        <v>0.2899</v>
      </c>
      <c r="N30" s="60"/>
      <c r="O30" s="58" t="s">
        <v>249</v>
      </c>
      <c r="P30" s="61">
        <v>2100.0</v>
      </c>
      <c r="Q30" s="61">
        <v>776.0</v>
      </c>
      <c r="R30" s="70" t="s">
        <v>247</v>
      </c>
      <c r="S30" s="45">
        <v>37395.0</v>
      </c>
      <c r="T30" s="45">
        <v>1.13</v>
      </c>
      <c r="U30" s="45">
        <v>51.0</v>
      </c>
      <c r="V30" s="45">
        <f t="shared" si="2"/>
        <v>0.49</v>
      </c>
      <c r="W30" s="45">
        <f t="shared" si="3"/>
        <v>20705.6115</v>
      </c>
      <c r="X30" s="45">
        <f t="shared" si="4"/>
        <v>197.75</v>
      </c>
      <c r="Y30" s="45">
        <v>1.067</v>
      </c>
      <c r="Z30" s="46">
        <f t="shared" si="5"/>
        <v>22303.88672</v>
      </c>
      <c r="AA30" s="47">
        <f t="shared" si="6"/>
        <v>29738.51563</v>
      </c>
      <c r="AB30" s="45">
        <v>2120.0</v>
      </c>
      <c r="AC30" s="47">
        <f t="shared" si="7"/>
        <v>1669.988731</v>
      </c>
      <c r="AD30" s="63"/>
      <c r="AE30" s="64" t="str">
        <f t="shared" si="8"/>
        <v>ZF 2000 V  Continuous V-Drive 0.2899</v>
      </c>
      <c r="AF30" s="65" t="str">
        <f t="shared" si="9"/>
        <v>3100-613-002</v>
      </c>
      <c r="AG30" s="66" t="s">
        <v>254</v>
      </c>
      <c r="AH30" s="52" t="str">
        <f t="shared" si="10"/>
        <v>3100 613 002</v>
      </c>
      <c r="AI30" s="67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13"/>
      <c r="BB30" s="13"/>
    </row>
    <row r="31" ht="14.25" customHeight="1">
      <c r="A31" s="54">
        <v>1010.0</v>
      </c>
      <c r="B31" s="14" t="s">
        <v>227</v>
      </c>
      <c r="C31" s="55"/>
      <c r="D31" s="14" t="str">
        <f t="shared" si="1"/>
        <v>ZF_2050_0.6743P</v>
      </c>
      <c r="E31" s="14" t="s">
        <v>46</v>
      </c>
      <c r="F31" s="56"/>
      <c r="G31" s="57" t="s">
        <v>228</v>
      </c>
      <c r="H31" s="58" t="s">
        <v>255</v>
      </c>
      <c r="I31" s="59">
        <v>2000.0</v>
      </c>
      <c r="J31" s="58" t="s">
        <v>230</v>
      </c>
      <c r="K31" s="58" t="s">
        <v>231</v>
      </c>
      <c r="L31" s="58" t="s">
        <v>232</v>
      </c>
      <c r="M31" s="60">
        <v>0.6743</v>
      </c>
      <c r="N31" s="60"/>
      <c r="O31" s="58" t="s">
        <v>240</v>
      </c>
      <c r="P31" s="61">
        <v>2600.0</v>
      </c>
      <c r="Q31" s="61">
        <v>754.0</v>
      </c>
      <c r="R31" s="62"/>
      <c r="S31" s="45">
        <v>29650.0</v>
      </c>
      <c r="T31" s="45">
        <v>1.13</v>
      </c>
      <c r="U31" s="45">
        <v>51.0</v>
      </c>
      <c r="V31" s="45">
        <f t="shared" si="2"/>
        <v>0.49</v>
      </c>
      <c r="W31" s="45">
        <f t="shared" si="3"/>
        <v>16417.205</v>
      </c>
      <c r="X31" s="45">
        <f t="shared" si="4"/>
        <v>197.75</v>
      </c>
      <c r="Y31" s="45">
        <v>1.067</v>
      </c>
      <c r="Z31" s="46">
        <f t="shared" si="5"/>
        <v>17728.15699</v>
      </c>
      <c r="AA31" s="47">
        <f t="shared" si="6"/>
        <v>23637.54265</v>
      </c>
      <c r="AB31" s="45">
        <v>2120.0</v>
      </c>
      <c r="AC31" s="47">
        <f t="shared" si="7"/>
        <v>1669.988731</v>
      </c>
      <c r="AD31" s="63"/>
      <c r="AE31" s="64" t="str">
        <f t="shared" si="8"/>
        <v>ZF 2050  Pleasure Vertical Offset 0.6743</v>
      </c>
      <c r="AF31" s="65" t="str">
        <f t="shared" si="9"/>
        <v>3100-601-002</v>
      </c>
      <c r="AG31" s="66" t="s">
        <v>234</v>
      </c>
      <c r="AH31" s="52" t="str">
        <f t="shared" si="10"/>
        <v>3100 601 002</v>
      </c>
      <c r="AI31" s="67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13"/>
      <c r="BB31" s="13"/>
    </row>
    <row r="32" ht="14.25" customHeight="1">
      <c r="A32" s="54">
        <v>1010.0</v>
      </c>
      <c r="B32" s="14" t="s">
        <v>227</v>
      </c>
      <c r="C32" s="55"/>
      <c r="D32" s="14" t="str">
        <f t="shared" si="1"/>
        <v>ZF_2050_0.5876L</v>
      </c>
      <c r="E32" s="14" t="s">
        <v>46</v>
      </c>
      <c r="F32" s="56"/>
      <c r="G32" s="57" t="s">
        <v>228</v>
      </c>
      <c r="H32" s="58" t="s">
        <v>255</v>
      </c>
      <c r="I32" s="59">
        <v>2000.0</v>
      </c>
      <c r="J32" s="58" t="s">
        <v>235</v>
      </c>
      <c r="K32" s="58" t="s">
        <v>236</v>
      </c>
      <c r="L32" s="58" t="s">
        <v>232</v>
      </c>
      <c r="M32" s="60">
        <v>0.5876</v>
      </c>
      <c r="N32" s="60"/>
      <c r="O32" s="58" t="s">
        <v>240</v>
      </c>
      <c r="P32" s="61">
        <v>2600.0</v>
      </c>
      <c r="Q32" s="61">
        <v>754.0</v>
      </c>
      <c r="R32" s="62"/>
      <c r="S32" s="45">
        <v>29650.0</v>
      </c>
      <c r="T32" s="45">
        <v>1.13</v>
      </c>
      <c r="U32" s="45">
        <v>51.0</v>
      </c>
      <c r="V32" s="45">
        <f t="shared" si="2"/>
        <v>0.49</v>
      </c>
      <c r="W32" s="45">
        <f t="shared" si="3"/>
        <v>16417.205</v>
      </c>
      <c r="X32" s="45">
        <f t="shared" si="4"/>
        <v>197.75</v>
      </c>
      <c r="Y32" s="45">
        <v>1.067</v>
      </c>
      <c r="Z32" s="46">
        <f t="shared" si="5"/>
        <v>17728.15699</v>
      </c>
      <c r="AA32" s="47">
        <f t="shared" si="6"/>
        <v>23637.54265</v>
      </c>
      <c r="AB32" s="45">
        <v>2120.0</v>
      </c>
      <c r="AC32" s="47">
        <f t="shared" si="7"/>
        <v>1669.988731</v>
      </c>
      <c r="AD32" s="63"/>
      <c r="AE32" s="64" t="str">
        <f t="shared" si="8"/>
        <v>ZF 2050  Light Vertical Offset 0.5876</v>
      </c>
      <c r="AF32" s="65" t="str">
        <f t="shared" si="9"/>
        <v>3100-601-002</v>
      </c>
      <c r="AG32" s="66" t="s">
        <v>234</v>
      </c>
      <c r="AH32" s="52" t="str">
        <f t="shared" si="10"/>
        <v>3100 601 002</v>
      </c>
      <c r="AI32" s="67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13"/>
      <c r="BB32" s="13"/>
    </row>
    <row r="33" ht="14.25" customHeight="1">
      <c r="A33" s="54">
        <v>1010.0</v>
      </c>
      <c r="B33" s="14" t="s">
        <v>227</v>
      </c>
      <c r="C33" s="55"/>
      <c r="D33" s="14" t="str">
        <f t="shared" si="1"/>
        <v>ZF_2050_0.5057M</v>
      </c>
      <c r="E33" s="14" t="s">
        <v>46</v>
      </c>
      <c r="F33" s="56"/>
      <c r="G33" s="57" t="s">
        <v>228</v>
      </c>
      <c r="H33" s="58" t="s">
        <v>255</v>
      </c>
      <c r="I33" s="59">
        <v>2000.0</v>
      </c>
      <c r="J33" s="58" t="s">
        <v>238</v>
      </c>
      <c r="K33" s="58" t="s">
        <v>239</v>
      </c>
      <c r="L33" s="58" t="s">
        <v>232</v>
      </c>
      <c r="M33" s="60">
        <v>0.5057</v>
      </c>
      <c r="N33" s="60"/>
      <c r="O33" s="58" t="s">
        <v>240</v>
      </c>
      <c r="P33" s="61">
        <v>2600.0</v>
      </c>
      <c r="Q33" s="61">
        <v>754.0</v>
      </c>
      <c r="R33" s="62"/>
      <c r="S33" s="45">
        <v>29650.0</v>
      </c>
      <c r="T33" s="45">
        <v>1.13</v>
      </c>
      <c r="U33" s="45">
        <v>51.0</v>
      </c>
      <c r="V33" s="45">
        <f t="shared" si="2"/>
        <v>0.49</v>
      </c>
      <c r="W33" s="45">
        <f t="shared" si="3"/>
        <v>16417.205</v>
      </c>
      <c r="X33" s="45">
        <f t="shared" si="4"/>
        <v>197.75</v>
      </c>
      <c r="Y33" s="45">
        <v>1.067</v>
      </c>
      <c r="Z33" s="46">
        <f t="shared" si="5"/>
        <v>17728.15699</v>
      </c>
      <c r="AA33" s="47">
        <f t="shared" si="6"/>
        <v>23637.54265</v>
      </c>
      <c r="AB33" s="45">
        <v>2120.0</v>
      </c>
      <c r="AC33" s="47">
        <f t="shared" si="7"/>
        <v>1669.988731</v>
      </c>
      <c r="AD33" s="63"/>
      <c r="AE33" s="64" t="str">
        <f t="shared" si="8"/>
        <v>ZF 2050  Medium Vertical Offset 0.5057</v>
      </c>
      <c r="AF33" s="65" t="str">
        <f t="shared" si="9"/>
        <v>3100-601-002</v>
      </c>
      <c r="AG33" s="66" t="s">
        <v>234</v>
      </c>
      <c r="AH33" s="52" t="str">
        <f t="shared" si="10"/>
        <v>3100 601 002</v>
      </c>
      <c r="AI33" s="67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13"/>
      <c r="BB33" s="13"/>
    </row>
    <row r="34" ht="14.25" customHeight="1">
      <c r="A34" s="54">
        <v>1010.0</v>
      </c>
      <c r="B34" s="14" t="s">
        <v>227</v>
      </c>
      <c r="C34" s="55"/>
      <c r="D34" s="14" t="str">
        <f t="shared" si="1"/>
        <v>ZF_2050_0.4172C</v>
      </c>
      <c r="E34" s="14" t="s">
        <v>46</v>
      </c>
      <c r="F34" s="56"/>
      <c r="G34" s="57" t="s">
        <v>228</v>
      </c>
      <c r="H34" s="58" t="s">
        <v>255</v>
      </c>
      <c r="I34" s="59">
        <v>2000.0</v>
      </c>
      <c r="J34" s="58" t="s">
        <v>242</v>
      </c>
      <c r="K34" s="58" t="s">
        <v>243</v>
      </c>
      <c r="L34" s="58" t="s">
        <v>232</v>
      </c>
      <c r="M34" s="60">
        <v>0.4172</v>
      </c>
      <c r="N34" s="60"/>
      <c r="O34" s="58" t="s">
        <v>240</v>
      </c>
      <c r="P34" s="61">
        <v>2100.0</v>
      </c>
      <c r="Q34" s="61">
        <v>754.0</v>
      </c>
      <c r="R34" s="62"/>
      <c r="S34" s="45">
        <v>29650.0</v>
      </c>
      <c r="T34" s="45">
        <v>1.13</v>
      </c>
      <c r="U34" s="45">
        <v>51.0</v>
      </c>
      <c r="V34" s="45">
        <f t="shared" si="2"/>
        <v>0.49</v>
      </c>
      <c r="W34" s="45">
        <f t="shared" si="3"/>
        <v>16417.205</v>
      </c>
      <c r="X34" s="45">
        <f t="shared" si="4"/>
        <v>197.75</v>
      </c>
      <c r="Y34" s="45">
        <v>1.067</v>
      </c>
      <c r="Z34" s="46">
        <f t="shared" si="5"/>
        <v>17728.15699</v>
      </c>
      <c r="AA34" s="47">
        <f t="shared" si="6"/>
        <v>23637.54265</v>
      </c>
      <c r="AB34" s="45">
        <v>2120.0</v>
      </c>
      <c r="AC34" s="47">
        <f t="shared" si="7"/>
        <v>1669.988731</v>
      </c>
      <c r="AD34" s="63"/>
      <c r="AE34" s="64" t="str">
        <f t="shared" si="8"/>
        <v>ZF 2050  Continuous Vertical Offset 0.4172</v>
      </c>
      <c r="AF34" s="65" t="str">
        <f t="shared" si="9"/>
        <v>3100-601-002</v>
      </c>
      <c r="AG34" s="66" t="s">
        <v>234</v>
      </c>
      <c r="AH34" s="52" t="str">
        <f t="shared" si="10"/>
        <v>3100 601 002</v>
      </c>
      <c r="AI34" s="67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13"/>
      <c r="BB34" s="13"/>
    </row>
    <row r="35" ht="14.25" customHeight="1">
      <c r="A35" s="54">
        <v>1010.0</v>
      </c>
      <c r="B35" s="14" t="s">
        <v>227</v>
      </c>
      <c r="C35" s="55"/>
      <c r="D35" s="14" t="str">
        <f t="shared" si="1"/>
        <v>ZF_2050_A_0.6743P</v>
      </c>
      <c r="E35" s="14" t="s">
        <v>46</v>
      </c>
      <c r="F35" s="56"/>
      <c r="G35" s="57" t="s">
        <v>244</v>
      </c>
      <c r="H35" s="58" t="s">
        <v>256</v>
      </c>
      <c r="I35" s="59">
        <v>2000.0</v>
      </c>
      <c r="J35" s="58" t="s">
        <v>230</v>
      </c>
      <c r="K35" s="58" t="s">
        <v>231</v>
      </c>
      <c r="L35" s="58" t="s">
        <v>211</v>
      </c>
      <c r="M35" s="60">
        <v>0.6743</v>
      </c>
      <c r="N35" s="60"/>
      <c r="O35" s="58" t="s">
        <v>257</v>
      </c>
      <c r="P35" s="61">
        <v>2600.0</v>
      </c>
      <c r="Q35" s="61">
        <v>772.0</v>
      </c>
      <c r="R35" s="70" t="s">
        <v>247</v>
      </c>
      <c r="S35" s="45">
        <v>35105.0</v>
      </c>
      <c r="T35" s="45">
        <v>1.13</v>
      </c>
      <c r="U35" s="45">
        <v>51.0</v>
      </c>
      <c r="V35" s="45">
        <f t="shared" si="2"/>
        <v>0.49</v>
      </c>
      <c r="W35" s="45">
        <f t="shared" si="3"/>
        <v>19437.6385</v>
      </c>
      <c r="X35" s="45">
        <f t="shared" si="4"/>
        <v>197.75</v>
      </c>
      <c r="Y35" s="45">
        <v>1.067</v>
      </c>
      <c r="Z35" s="46">
        <f t="shared" si="5"/>
        <v>20950.95953</v>
      </c>
      <c r="AA35" s="47">
        <f t="shared" si="6"/>
        <v>27934.61271</v>
      </c>
      <c r="AB35" s="45">
        <v>2120.0</v>
      </c>
      <c r="AC35" s="47">
        <f t="shared" si="7"/>
        <v>1669.988731</v>
      </c>
      <c r="AD35" s="63"/>
      <c r="AE35" s="64" t="str">
        <f t="shared" si="8"/>
        <v>ZF 2050 A  Pleasure Down Angle 0.6743</v>
      </c>
      <c r="AF35" s="65" t="str">
        <f t="shared" si="9"/>
        <v>3100-607-001</v>
      </c>
      <c r="AG35" s="66" t="s">
        <v>248</v>
      </c>
      <c r="AH35" s="52" t="str">
        <f t="shared" si="10"/>
        <v>3100 607 001</v>
      </c>
      <c r="AI35" s="67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13"/>
      <c r="BB35" s="13"/>
    </row>
    <row r="36" ht="14.25" customHeight="1">
      <c r="A36" s="54">
        <v>1010.0</v>
      </c>
      <c r="B36" s="14" t="s">
        <v>227</v>
      </c>
      <c r="C36" s="55"/>
      <c r="D36" s="14" t="str">
        <f t="shared" si="1"/>
        <v>ZF_2050_A_0.5876L</v>
      </c>
      <c r="E36" s="14" t="s">
        <v>46</v>
      </c>
      <c r="F36" s="56"/>
      <c r="G36" s="57" t="s">
        <v>244</v>
      </c>
      <c r="H36" s="58" t="s">
        <v>256</v>
      </c>
      <c r="I36" s="59">
        <v>2000.0</v>
      </c>
      <c r="J36" s="58" t="s">
        <v>235</v>
      </c>
      <c r="K36" s="58" t="s">
        <v>236</v>
      </c>
      <c r="L36" s="58" t="s">
        <v>211</v>
      </c>
      <c r="M36" s="60">
        <v>0.5876</v>
      </c>
      <c r="N36" s="60"/>
      <c r="O36" s="58" t="s">
        <v>257</v>
      </c>
      <c r="P36" s="61">
        <v>2600.0</v>
      </c>
      <c r="Q36" s="61">
        <v>772.0</v>
      </c>
      <c r="R36" s="70" t="s">
        <v>247</v>
      </c>
      <c r="S36" s="45">
        <v>35105.0</v>
      </c>
      <c r="T36" s="45">
        <v>1.13</v>
      </c>
      <c r="U36" s="45">
        <v>51.0</v>
      </c>
      <c r="V36" s="45">
        <f t="shared" si="2"/>
        <v>0.49</v>
      </c>
      <c r="W36" s="45">
        <f t="shared" si="3"/>
        <v>19437.6385</v>
      </c>
      <c r="X36" s="45">
        <f t="shared" si="4"/>
        <v>197.75</v>
      </c>
      <c r="Y36" s="45">
        <v>1.067</v>
      </c>
      <c r="Z36" s="46">
        <f t="shared" si="5"/>
        <v>20950.95953</v>
      </c>
      <c r="AA36" s="47">
        <f t="shared" si="6"/>
        <v>27934.61271</v>
      </c>
      <c r="AB36" s="45">
        <v>2120.0</v>
      </c>
      <c r="AC36" s="47">
        <f t="shared" si="7"/>
        <v>1669.988731</v>
      </c>
      <c r="AD36" s="63"/>
      <c r="AE36" s="64" t="str">
        <f t="shared" si="8"/>
        <v>ZF 2050 A  Light Down Angle 0.5876</v>
      </c>
      <c r="AF36" s="65" t="str">
        <f t="shared" si="9"/>
        <v>3100-607-001</v>
      </c>
      <c r="AG36" s="66" t="s">
        <v>248</v>
      </c>
      <c r="AH36" s="52" t="str">
        <f t="shared" si="10"/>
        <v>3100 607 001</v>
      </c>
      <c r="AI36" s="67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13"/>
      <c r="BB36" s="13"/>
    </row>
    <row r="37" ht="14.25" customHeight="1">
      <c r="A37" s="54">
        <v>1010.0</v>
      </c>
      <c r="B37" s="14" t="s">
        <v>227</v>
      </c>
      <c r="C37" s="55"/>
      <c r="D37" s="14" t="str">
        <f t="shared" si="1"/>
        <v>ZF_2050_A_0.5057M</v>
      </c>
      <c r="E37" s="14" t="s">
        <v>46</v>
      </c>
      <c r="F37" s="56"/>
      <c r="G37" s="57" t="s">
        <v>244</v>
      </c>
      <c r="H37" s="58" t="s">
        <v>256</v>
      </c>
      <c r="I37" s="59">
        <v>2000.0</v>
      </c>
      <c r="J37" s="58" t="s">
        <v>238</v>
      </c>
      <c r="K37" s="58" t="s">
        <v>239</v>
      </c>
      <c r="L37" s="58" t="s">
        <v>211</v>
      </c>
      <c r="M37" s="60">
        <v>0.5057</v>
      </c>
      <c r="N37" s="60"/>
      <c r="O37" s="58" t="s">
        <v>257</v>
      </c>
      <c r="P37" s="61">
        <v>2600.0</v>
      </c>
      <c r="Q37" s="61">
        <v>772.0</v>
      </c>
      <c r="R37" s="70" t="s">
        <v>247</v>
      </c>
      <c r="S37" s="45">
        <v>35105.0</v>
      </c>
      <c r="T37" s="45">
        <v>1.13</v>
      </c>
      <c r="U37" s="45">
        <v>51.0</v>
      </c>
      <c r="V37" s="45">
        <f t="shared" si="2"/>
        <v>0.49</v>
      </c>
      <c r="W37" s="45">
        <f t="shared" si="3"/>
        <v>19437.6385</v>
      </c>
      <c r="X37" s="45">
        <f t="shared" si="4"/>
        <v>197.75</v>
      </c>
      <c r="Y37" s="45">
        <v>1.067</v>
      </c>
      <c r="Z37" s="46">
        <f t="shared" si="5"/>
        <v>20950.95953</v>
      </c>
      <c r="AA37" s="47">
        <f t="shared" si="6"/>
        <v>27934.61271</v>
      </c>
      <c r="AB37" s="45">
        <v>2120.0</v>
      </c>
      <c r="AC37" s="47">
        <f t="shared" si="7"/>
        <v>1669.988731</v>
      </c>
      <c r="AD37" s="63"/>
      <c r="AE37" s="64" t="str">
        <f t="shared" si="8"/>
        <v>ZF 2050 A  Medium Down Angle 0.5057</v>
      </c>
      <c r="AF37" s="65" t="str">
        <f t="shared" si="9"/>
        <v>3100-607-001</v>
      </c>
      <c r="AG37" s="66" t="s">
        <v>248</v>
      </c>
      <c r="AH37" s="52" t="str">
        <f t="shared" si="10"/>
        <v>3100 607 001</v>
      </c>
      <c r="AI37" s="67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13"/>
      <c r="BB37" s="13"/>
    </row>
    <row r="38" ht="14.25" customHeight="1">
      <c r="A38" s="54">
        <v>1010.0</v>
      </c>
      <c r="B38" s="14" t="s">
        <v>227</v>
      </c>
      <c r="C38" s="55"/>
      <c r="D38" s="14" t="str">
        <f t="shared" si="1"/>
        <v>ZF_2050_A_0.4172C</v>
      </c>
      <c r="E38" s="14" t="s">
        <v>46</v>
      </c>
      <c r="F38" s="56"/>
      <c r="G38" s="57" t="s">
        <v>244</v>
      </c>
      <c r="H38" s="58" t="s">
        <v>256</v>
      </c>
      <c r="I38" s="59">
        <v>2000.0</v>
      </c>
      <c r="J38" s="58" t="s">
        <v>242</v>
      </c>
      <c r="K38" s="58" t="s">
        <v>243</v>
      </c>
      <c r="L38" s="58" t="s">
        <v>211</v>
      </c>
      <c r="M38" s="60">
        <v>0.4172</v>
      </c>
      <c r="N38" s="60"/>
      <c r="O38" s="58" t="s">
        <v>257</v>
      </c>
      <c r="P38" s="61">
        <v>2100.0</v>
      </c>
      <c r="Q38" s="61">
        <v>772.0</v>
      </c>
      <c r="R38" s="70" t="s">
        <v>247</v>
      </c>
      <c r="S38" s="45">
        <v>35105.0</v>
      </c>
      <c r="T38" s="45">
        <v>1.13</v>
      </c>
      <c r="U38" s="45">
        <v>51.0</v>
      </c>
      <c r="V38" s="45">
        <f t="shared" si="2"/>
        <v>0.49</v>
      </c>
      <c r="W38" s="45">
        <f t="shared" si="3"/>
        <v>19437.6385</v>
      </c>
      <c r="X38" s="45">
        <f t="shared" si="4"/>
        <v>197.75</v>
      </c>
      <c r="Y38" s="45">
        <v>1.067</v>
      </c>
      <c r="Z38" s="46">
        <f t="shared" si="5"/>
        <v>20950.95953</v>
      </c>
      <c r="AA38" s="47">
        <f t="shared" si="6"/>
        <v>27934.61271</v>
      </c>
      <c r="AB38" s="45">
        <v>2120.0</v>
      </c>
      <c r="AC38" s="47">
        <f t="shared" si="7"/>
        <v>1669.988731</v>
      </c>
      <c r="AD38" s="63"/>
      <c r="AE38" s="64" t="str">
        <f t="shared" si="8"/>
        <v>ZF 2050 A  Continuous Down Angle 0.4172</v>
      </c>
      <c r="AF38" s="65" t="str">
        <f t="shared" si="9"/>
        <v>3100-607-001</v>
      </c>
      <c r="AG38" s="66" t="s">
        <v>248</v>
      </c>
      <c r="AH38" s="52" t="str">
        <f t="shared" si="10"/>
        <v>3100 607 001</v>
      </c>
      <c r="AI38" s="67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13"/>
      <c r="BB38" s="13"/>
    </row>
    <row r="39" ht="14.25" customHeight="1">
      <c r="A39" s="54">
        <v>1010.0</v>
      </c>
      <c r="B39" s="14" t="s">
        <v>227</v>
      </c>
      <c r="C39" s="55"/>
      <c r="D39" s="14" t="str">
        <f t="shared" si="1"/>
        <v>ZF_2050_V_0.6743P</v>
      </c>
      <c r="E39" s="14" t="s">
        <v>46</v>
      </c>
      <c r="F39" s="56"/>
      <c r="G39" s="57" t="s">
        <v>251</v>
      </c>
      <c r="H39" s="58" t="s">
        <v>258</v>
      </c>
      <c r="I39" s="59">
        <v>2000.0</v>
      </c>
      <c r="J39" s="58" t="s">
        <v>230</v>
      </c>
      <c r="K39" s="58" t="s">
        <v>231</v>
      </c>
      <c r="L39" s="58" t="s">
        <v>253</v>
      </c>
      <c r="M39" s="60">
        <v>0.6743</v>
      </c>
      <c r="N39" s="60"/>
      <c r="O39" s="58" t="s">
        <v>257</v>
      </c>
      <c r="P39" s="61">
        <v>2600.0</v>
      </c>
      <c r="Q39" s="61">
        <v>780.0</v>
      </c>
      <c r="R39" s="70" t="s">
        <v>247</v>
      </c>
      <c r="S39" s="45">
        <v>41375.0</v>
      </c>
      <c r="T39" s="45">
        <v>1.13</v>
      </c>
      <c r="U39" s="45">
        <v>51.0</v>
      </c>
      <c r="V39" s="45">
        <f t="shared" si="2"/>
        <v>0.49</v>
      </c>
      <c r="W39" s="45">
        <f t="shared" si="3"/>
        <v>22909.3375</v>
      </c>
      <c r="X39" s="45">
        <f t="shared" si="4"/>
        <v>197.75</v>
      </c>
      <c r="Y39" s="45">
        <v>1.067</v>
      </c>
      <c r="Z39" s="46">
        <f t="shared" si="5"/>
        <v>24655.26236</v>
      </c>
      <c r="AA39" s="47">
        <f t="shared" si="6"/>
        <v>32873.68315</v>
      </c>
      <c r="AB39" s="45">
        <v>2120.0</v>
      </c>
      <c r="AC39" s="47">
        <f t="shared" si="7"/>
        <v>1669.988731</v>
      </c>
      <c r="AD39" s="63"/>
      <c r="AE39" s="64" t="str">
        <f t="shared" si="8"/>
        <v>ZF 2050 V  Pleasure V-Drive 0.6743</v>
      </c>
      <c r="AF39" s="65" t="str">
        <f t="shared" si="9"/>
        <v>3100-613-002</v>
      </c>
      <c r="AG39" s="66" t="s">
        <v>254</v>
      </c>
      <c r="AH39" s="52" t="str">
        <f t="shared" si="10"/>
        <v>3100 613 002</v>
      </c>
      <c r="AI39" s="67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13"/>
      <c r="BB39" s="13"/>
    </row>
    <row r="40" ht="14.25" customHeight="1">
      <c r="A40" s="54">
        <v>1010.0</v>
      </c>
      <c r="B40" s="14" t="s">
        <v>227</v>
      </c>
      <c r="C40" s="55"/>
      <c r="D40" s="14" t="str">
        <f t="shared" si="1"/>
        <v>ZF_2050_V_0.5876L</v>
      </c>
      <c r="E40" s="14" t="s">
        <v>46</v>
      </c>
      <c r="F40" s="56"/>
      <c r="G40" s="57" t="s">
        <v>251</v>
      </c>
      <c r="H40" s="58" t="s">
        <v>258</v>
      </c>
      <c r="I40" s="59">
        <v>2000.0</v>
      </c>
      <c r="J40" s="58" t="s">
        <v>235</v>
      </c>
      <c r="K40" s="58" t="s">
        <v>236</v>
      </c>
      <c r="L40" s="58" t="s">
        <v>253</v>
      </c>
      <c r="M40" s="60">
        <v>0.5876</v>
      </c>
      <c r="N40" s="60"/>
      <c r="O40" s="58" t="s">
        <v>257</v>
      </c>
      <c r="P40" s="61">
        <v>2600.0</v>
      </c>
      <c r="Q40" s="61">
        <v>780.0</v>
      </c>
      <c r="R40" s="70" t="s">
        <v>247</v>
      </c>
      <c r="S40" s="45">
        <v>41375.0</v>
      </c>
      <c r="T40" s="45">
        <v>1.13</v>
      </c>
      <c r="U40" s="45">
        <v>51.0</v>
      </c>
      <c r="V40" s="45">
        <f t="shared" si="2"/>
        <v>0.49</v>
      </c>
      <c r="W40" s="45">
        <f t="shared" si="3"/>
        <v>22909.3375</v>
      </c>
      <c r="X40" s="45">
        <f t="shared" si="4"/>
        <v>197.75</v>
      </c>
      <c r="Y40" s="45">
        <v>1.067</v>
      </c>
      <c r="Z40" s="46">
        <f t="shared" si="5"/>
        <v>24655.26236</v>
      </c>
      <c r="AA40" s="47">
        <f t="shared" si="6"/>
        <v>32873.68315</v>
      </c>
      <c r="AB40" s="45">
        <v>2120.0</v>
      </c>
      <c r="AC40" s="47">
        <f t="shared" si="7"/>
        <v>1669.988731</v>
      </c>
      <c r="AD40" s="63"/>
      <c r="AE40" s="64" t="str">
        <f t="shared" si="8"/>
        <v>ZF 2050 V  Light V-Drive 0.5876</v>
      </c>
      <c r="AF40" s="65" t="str">
        <f t="shared" si="9"/>
        <v>3100-613-002</v>
      </c>
      <c r="AG40" s="66" t="s">
        <v>254</v>
      </c>
      <c r="AH40" s="52" t="str">
        <f t="shared" si="10"/>
        <v>3100 613 002</v>
      </c>
      <c r="AI40" s="67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13"/>
      <c r="BB40" s="13"/>
    </row>
    <row r="41" ht="14.25" customHeight="1">
      <c r="A41" s="54">
        <v>1010.0</v>
      </c>
      <c r="B41" s="14" t="s">
        <v>227</v>
      </c>
      <c r="C41" s="55"/>
      <c r="D41" s="14" t="str">
        <f t="shared" si="1"/>
        <v>ZF_2050_V_0.5057M</v>
      </c>
      <c r="E41" s="14" t="s">
        <v>46</v>
      </c>
      <c r="F41" s="56"/>
      <c r="G41" s="57" t="s">
        <v>251</v>
      </c>
      <c r="H41" s="58" t="s">
        <v>258</v>
      </c>
      <c r="I41" s="59">
        <v>2000.0</v>
      </c>
      <c r="J41" s="58" t="s">
        <v>238</v>
      </c>
      <c r="K41" s="58" t="s">
        <v>239</v>
      </c>
      <c r="L41" s="58" t="s">
        <v>253</v>
      </c>
      <c r="M41" s="60">
        <v>0.5057</v>
      </c>
      <c r="N41" s="60"/>
      <c r="O41" s="58" t="s">
        <v>257</v>
      </c>
      <c r="P41" s="61">
        <v>2600.0</v>
      </c>
      <c r="Q41" s="61">
        <v>780.0</v>
      </c>
      <c r="R41" s="70" t="s">
        <v>247</v>
      </c>
      <c r="S41" s="45">
        <v>41375.0</v>
      </c>
      <c r="T41" s="45">
        <v>1.13</v>
      </c>
      <c r="U41" s="45">
        <v>51.0</v>
      </c>
      <c r="V41" s="45">
        <f t="shared" si="2"/>
        <v>0.49</v>
      </c>
      <c r="W41" s="45">
        <f t="shared" si="3"/>
        <v>22909.3375</v>
      </c>
      <c r="X41" s="45">
        <f t="shared" si="4"/>
        <v>197.75</v>
      </c>
      <c r="Y41" s="45">
        <v>1.067</v>
      </c>
      <c r="Z41" s="46">
        <f t="shared" si="5"/>
        <v>24655.26236</v>
      </c>
      <c r="AA41" s="47">
        <f t="shared" si="6"/>
        <v>32873.68315</v>
      </c>
      <c r="AB41" s="45">
        <v>2120.0</v>
      </c>
      <c r="AC41" s="47">
        <f t="shared" si="7"/>
        <v>1669.988731</v>
      </c>
      <c r="AD41" s="63"/>
      <c r="AE41" s="64" t="str">
        <f t="shared" si="8"/>
        <v>ZF 2050 V  Medium V-Drive 0.5057</v>
      </c>
      <c r="AF41" s="65" t="str">
        <f t="shared" si="9"/>
        <v>3100-613-002</v>
      </c>
      <c r="AG41" s="66" t="s">
        <v>254</v>
      </c>
      <c r="AH41" s="52" t="str">
        <f t="shared" si="10"/>
        <v>3100 613 002</v>
      </c>
      <c r="AI41" s="67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13"/>
      <c r="BB41" s="13"/>
    </row>
    <row r="42" ht="14.25" customHeight="1">
      <c r="A42" s="54">
        <v>1010.0</v>
      </c>
      <c r="B42" s="14" t="s">
        <v>227</v>
      </c>
      <c r="C42" s="55"/>
      <c r="D42" s="14" t="str">
        <f t="shared" si="1"/>
        <v>ZF_2050_V_0.4172C</v>
      </c>
      <c r="E42" s="14" t="s">
        <v>46</v>
      </c>
      <c r="F42" s="56"/>
      <c r="G42" s="57" t="s">
        <v>251</v>
      </c>
      <c r="H42" s="58" t="s">
        <v>258</v>
      </c>
      <c r="I42" s="59">
        <v>2000.0</v>
      </c>
      <c r="J42" s="58" t="s">
        <v>242</v>
      </c>
      <c r="K42" s="58" t="s">
        <v>243</v>
      </c>
      <c r="L42" s="58" t="s">
        <v>253</v>
      </c>
      <c r="M42" s="60">
        <v>0.4172</v>
      </c>
      <c r="N42" s="60"/>
      <c r="O42" s="58" t="s">
        <v>257</v>
      </c>
      <c r="P42" s="61">
        <v>2100.0</v>
      </c>
      <c r="Q42" s="61">
        <v>780.0</v>
      </c>
      <c r="R42" s="70" t="s">
        <v>247</v>
      </c>
      <c r="S42" s="45">
        <v>41375.0</v>
      </c>
      <c r="T42" s="45">
        <v>1.13</v>
      </c>
      <c r="U42" s="45">
        <v>51.0</v>
      </c>
      <c r="V42" s="45">
        <f t="shared" si="2"/>
        <v>0.49</v>
      </c>
      <c r="W42" s="45">
        <f t="shared" si="3"/>
        <v>22909.3375</v>
      </c>
      <c r="X42" s="45">
        <f t="shared" si="4"/>
        <v>197.75</v>
      </c>
      <c r="Y42" s="45">
        <v>1.067</v>
      </c>
      <c r="Z42" s="46">
        <f t="shared" si="5"/>
        <v>24655.26236</v>
      </c>
      <c r="AA42" s="47">
        <f t="shared" si="6"/>
        <v>32873.68315</v>
      </c>
      <c r="AB42" s="45">
        <v>2120.0</v>
      </c>
      <c r="AC42" s="47">
        <f t="shared" si="7"/>
        <v>1669.988731</v>
      </c>
      <c r="AD42" s="63"/>
      <c r="AE42" s="64" t="str">
        <f t="shared" si="8"/>
        <v>ZF 2050 V  Continuous V-Drive 0.4172</v>
      </c>
      <c r="AF42" s="65" t="str">
        <f t="shared" si="9"/>
        <v>3100-613-002</v>
      </c>
      <c r="AG42" s="66" t="s">
        <v>254</v>
      </c>
      <c r="AH42" s="52" t="str">
        <f t="shared" si="10"/>
        <v>3100 613 002</v>
      </c>
      <c r="AI42" s="67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13"/>
      <c r="BB42" s="13"/>
    </row>
    <row r="43" ht="14.25" customHeight="1">
      <c r="A43" s="54">
        <v>1010.0</v>
      </c>
      <c r="B43" s="14" t="s">
        <v>227</v>
      </c>
      <c r="C43" s="55"/>
      <c r="D43" s="14" t="str">
        <f t="shared" si="1"/>
        <v>ZF_2060_0.739P</v>
      </c>
      <c r="E43" s="14" t="s">
        <v>46</v>
      </c>
      <c r="F43" s="56"/>
      <c r="G43" s="57" t="s">
        <v>228</v>
      </c>
      <c r="H43" s="58" t="s">
        <v>259</v>
      </c>
      <c r="I43" s="59">
        <v>2000.0</v>
      </c>
      <c r="J43" s="58" t="s">
        <v>230</v>
      </c>
      <c r="K43" s="58" t="s">
        <v>231</v>
      </c>
      <c r="L43" s="58" t="s">
        <v>232</v>
      </c>
      <c r="M43" s="60">
        <v>0.739</v>
      </c>
      <c r="N43" s="60"/>
      <c r="O43" s="58" t="s">
        <v>240</v>
      </c>
      <c r="P43" s="61">
        <v>2450.0</v>
      </c>
      <c r="Q43" s="61">
        <v>754.0</v>
      </c>
      <c r="R43" s="62"/>
      <c r="S43" s="45">
        <v>32090.0</v>
      </c>
      <c r="T43" s="45">
        <v>1.13</v>
      </c>
      <c r="U43" s="45">
        <v>51.0</v>
      </c>
      <c r="V43" s="45">
        <f t="shared" si="2"/>
        <v>0.49</v>
      </c>
      <c r="W43" s="45">
        <f t="shared" si="3"/>
        <v>17768.233</v>
      </c>
      <c r="X43" s="45">
        <f t="shared" si="4"/>
        <v>197.75</v>
      </c>
      <c r="Y43" s="45">
        <v>1.067</v>
      </c>
      <c r="Z43" s="45">
        <f t="shared" si="5"/>
        <v>19169.70386</v>
      </c>
      <c r="AA43" s="47">
        <f t="shared" si="6"/>
        <v>25559.60515</v>
      </c>
      <c r="AB43" s="45">
        <v>2120.0</v>
      </c>
      <c r="AC43" s="47">
        <f t="shared" si="7"/>
        <v>1669.988731</v>
      </c>
      <c r="AD43" s="63"/>
      <c r="AE43" s="64" t="str">
        <f t="shared" si="8"/>
        <v>ZF 2060  Pleasure Vertical Offset 0.739</v>
      </c>
      <c r="AF43" s="65" t="str">
        <f t="shared" si="9"/>
        <v>3100-601-002</v>
      </c>
      <c r="AG43" s="66" t="s">
        <v>234</v>
      </c>
      <c r="AH43" s="52" t="str">
        <f t="shared" si="10"/>
        <v>3100 601 002</v>
      </c>
      <c r="AI43" s="67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13"/>
      <c r="BB43" s="13"/>
    </row>
    <row r="44" ht="14.25" customHeight="1">
      <c r="A44" s="54">
        <v>1010.0</v>
      </c>
      <c r="B44" s="14" t="s">
        <v>227</v>
      </c>
      <c r="C44" s="55"/>
      <c r="D44" s="14" t="str">
        <f t="shared" si="1"/>
        <v>ZF_2060_A_0.739P</v>
      </c>
      <c r="E44" s="14" t="s">
        <v>46</v>
      </c>
      <c r="F44" s="56"/>
      <c r="G44" s="57" t="s">
        <v>244</v>
      </c>
      <c r="H44" s="58" t="s">
        <v>260</v>
      </c>
      <c r="I44" s="59">
        <v>2000.0</v>
      </c>
      <c r="J44" s="58" t="s">
        <v>230</v>
      </c>
      <c r="K44" s="58" t="s">
        <v>231</v>
      </c>
      <c r="L44" s="58" t="s">
        <v>211</v>
      </c>
      <c r="M44" s="60">
        <v>0.739</v>
      </c>
      <c r="N44" s="60"/>
      <c r="O44" s="58" t="s">
        <v>257</v>
      </c>
      <c r="P44" s="61">
        <v>2450.0</v>
      </c>
      <c r="Q44" s="61">
        <v>772.0</v>
      </c>
      <c r="R44" s="70" t="s">
        <v>247</v>
      </c>
      <c r="S44" s="45">
        <v>37850.0</v>
      </c>
      <c r="T44" s="45">
        <v>1.13</v>
      </c>
      <c r="U44" s="45">
        <v>51.0</v>
      </c>
      <c r="V44" s="45">
        <f t="shared" si="2"/>
        <v>0.49</v>
      </c>
      <c r="W44" s="45">
        <f t="shared" si="3"/>
        <v>20957.545</v>
      </c>
      <c r="X44" s="45">
        <f t="shared" si="4"/>
        <v>197.75</v>
      </c>
      <c r="Y44" s="45">
        <v>1.067</v>
      </c>
      <c r="Z44" s="45">
        <f t="shared" si="5"/>
        <v>22572.69977</v>
      </c>
      <c r="AA44" s="47">
        <f t="shared" si="6"/>
        <v>30096.93302</v>
      </c>
      <c r="AB44" s="45">
        <v>2120.0</v>
      </c>
      <c r="AC44" s="47">
        <f t="shared" si="7"/>
        <v>1669.988731</v>
      </c>
      <c r="AD44" s="63"/>
      <c r="AE44" s="64" t="str">
        <f t="shared" si="8"/>
        <v>ZF 2060 A  Pleasure Down Angle 0.739</v>
      </c>
      <c r="AF44" s="65" t="str">
        <f t="shared" si="9"/>
        <v>3100-607-001</v>
      </c>
      <c r="AG44" s="66" t="s">
        <v>248</v>
      </c>
      <c r="AH44" s="52" t="str">
        <f t="shared" si="10"/>
        <v>3100 607 001</v>
      </c>
      <c r="AI44" s="67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13"/>
      <c r="BB44" s="13"/>
    </row>
    <row r="45" ht="14.25" customHeight="1">
      <c r="A45" s="54">
        <v>1010.0</v>
      </c>
      <c r="B45" s="14" t="s">
        <v>227</v>
      </c>
      <c r="C45" s="55"/>
      <c r="D45" s="14" t="str">
        <f t="shared" si="1"/>
        <v>ZF_2060_V_0.739P</v>
      </c>
      <c r="E45" s="14" t="s">
        <v>46</v>
      </c>
      <c r="F45" s="56"/>
      <c r="G45" s="57" t="s">
        <v>251</v>
      </c>
      <c r="H45" s="58" t="s">
        <v>261</v>
      </c>
      <c r="I45" s="59">
        <v>2000.0</v>
      </c>
      <c r="J45" s="58" t="s">
        <v>230</v>
      </c>
      <c r="K45" s="58" t="s">
        <v>231</v>
      </c>
      <c r="L45" s="58" t="s">
        <v>253</v>
      </c>
      <c r="M45" s="60">
        <v>0.739</v>
      </c>
      <c r="N45" s="60"/>
      <c r="O45" s="58" t="s">
        <v>257</v>
      </c>
      <c r="P45" s="61">
        <v>2450.0</v>
      </c>
      <c r="Q45" s="61">
        <v>780.0</v>
      </c>
      <c r="R45" s="70" t="s">
        <v>247</v>
      </c>
      <c r="S45" s="45">
        <v>44275.0</v>
      </c>
      <c r="T45" s="45">
        <v>1.13</v>
      </c>
      <c r="U45" s="45">
        <v>51.0</v>
      </c>
      <c r="V45" s="45">
        <f t="shared" si="2"/>
        <v>0.49</v>
      </c>
      <c r="W45" s="45">
        <f t="shared" si="3"/>
        <v>24515.0675</v>
      </c>
      <c r="X45" s="45">
        <f t="shared" si="4"/>
        <v>197.75</v>
      </c>
      <c r="Y45" s="45">
        <v>1.067</v>
      </c>
      <c r="Z45" s="45">
        <f t="shared" si="5"/>
        <v>26368.57627</v>
      </c>
      <c r="AA45" s="47">
        <f t="shared" si="6"/>
        <v>35158.1017</v>
      </c>
      <c r="AB45" s="45">
        <v>2120.0</v>
      </c>
      <c r="AC45" s="47">
        <f t="shared" si="7"/>
        <v>1669.988731</v>
      </c>
      <c r="AD45" s="63"/>
      <c r="AE45" s="64" t="str">
        <f t="shared" si="8"/>
        <v>ZF 2060 V  Pleasure V-Drive 0.739</v>
      </c>
      <c r="AF45" s="65" t="str">
        <f t="shared" si="9"/>
        <v>3100-613-002</v>
      </c>
      <c r="AG45" s="66" t="s">
        <v>254</v>
      </c>
      <c r="AH45" s="52" t="str">
        <f t="shared" si="10"/>
        <v>3100 613 002</v>
      </c>
      <c r="AI45" s="67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13"/>
      <c r="BB45" s="13"/>
    </row>
    <row r="46" ht="14.25" customHeight="1">
      <c r="A46" s="54">
        <v>1010.0</v>
      </c>
      <c r="B46" s="14" t="s">
        <v>227</v>
      </c>
      <c r="C46" s="55"/>
      <c r="D46" s="14" t="str">
        <f t="shared" si="1"/>
        <v>ZF_2070_0.7837P</v>
      </c>
      <c r="E46" s="14" t="s">
        <v>46</v>
      </c>
      <c r="F46" s="56"/>
      <c r="G46" s="57" t="s">
        <v>262</v>
      </c>
      <c r="H46" s="58" t="s">
        <v>263</v>
      </c>
      <c r="I46" s="59">
        <v>2000.0</v>
      </c>
      <c r="J46" s="58" t="s">
        <v>230</v>
      </c>
      <c r="K46" s="58" t="s">
        <v>231</v>
      </c>
      <c r="L46" s="58" t="s">
        <v>232</v>
      </c>
      <c r="M46" s="60">
        <v>0.7837</v>
      </c>
      <c r="N46" s="60"/>
      <c r="O46" s="58" t="s">
        <v>240</v>
      </c>
      <c r="P46" s="61">
        <v>2300.0</v>
      </c>
      <c r="Q46" s="61">
        <v>754.0</v>
      </c>
      <c r="R46" s="62"/>
      <c r="S46" s="45">
        <v>35055.0</v>
      </c>
      <c r="T46" s="45">
        <v>1.13</v>
      </c>
      <c r="U46" s="45">
        <v>51.0</v>
      </c>
      <c r="V46" s="45">
        <f t="shared" si="2"/>
        <v>0.49</v>
      </c>
      <c r="W46" s="45">
        <f t="shared" si="3"/>
        <v>19409.9535</v>
      </c>
      <c r="X46" s="45">
        <f t="shared" si="4"/>
        <v>197.75</v>
      </c>
      <c r="Y46" s="45">
        <v>1.067</v>
      </c>
      <c r="Z46" s="45">
        <f t="shared" si="5"/>
        <v>20921.41963</v>
      </c>
      <c r="AA46" s="47">
        <f t="shared" si="6"/>
        <v>27895.22618</v>
      </c>
      <c r="AB46" s="45">
        <v>2120.0</v>
      </c>
      <c r="AC46" s="47">
        <f t="shared" si="7"/>
        <v>1669.988731</v>
      </c>
      <c r="AD46" s="71">
        <v>2.0</v>
      </c>
      <c r="AE46" s="64" t="str">
        <f t="shared" si="8"/>
        <v>ZF 2070 Pleasure Vertical Offset 0.7837</v>
      </c>
      <c r="AF46" s="65" t="str">
        <f t="shared" si="9"/>
        <v>3100-601-002</v>
      </c>
      <c r="AG46" s="66" t="s">
        <v>234</v>
      </c>
      <c r="AH46" s="52" t="str">
        <f t="shared" si="10"/>
        <v>3100 601 002</v>
      </c>
      <c r="AI46" s="67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13"/>
      <c r="BB46" s="13"/>
    </row>
    <row r="47" ht="14.25" customHeight="1">
      <c r="A47" s="54">
        <v>1010.0</v>
      </c>
      <c r="B47" s="14" t="s">
        <v>227</v>
      </c>
      <c r="C47" s="55"/>
      <c r="D47" s="14" t="str">
        <f t="shared" si="1"/>
        <v>ZF_2070_A_0.7837P</v>
      </c>
      <c r="E47" s="14" t="s">
        <v>46</v>
      </c>
      <c r="F47" s="56"/>
      <c r="G47" s="57" t="s">
        <v>244</v>
      </c>
      <c r="H47" s="58" t="s">
        <v>264</v>
      </c>
      <c r="I47" s="59">
        <v>2000.0</v>
      </c>
      <c r="J47" s="58" t="s">
        <v>230</v>
      </c>
      <c r="K47" s="58" t="s">
        <v>231</v>
      </c>
      <c r="L47" s="58" t="s">
        <v>211</v>
      </c>
      <c r="M47" s="60">
        <v>0.7837</v>
      </c>
      <c r="N47" s="60"/>
      <c r="O47" s="58" t="s">
        <v>257</v>
      </c>
      <c r="P47" s="61">
        <v>2300.0</v>
      </c>
      <c r="Q47" s="61">
        <v>772.0</v>
      </c>
      <c r="R47" s="70" t="s">
        <v>247</v>
      </c>
      <c r="S47" s="45">
        <v>41360.0</v>
      </c>
      <c r="T47" s="45">
        <v>1.13</v>
      </c>
      <c r="U47" s="45">
        <v>51.0</v>
      </c>
      <c r="V47" s="45">
        <f t="shared" si="2"/>
        <v>0.49</v>
      </c>
      <c r="W47" s="45">
        <f t="shared" si="3"/>
        <v>22901.032</v>
      </c>
      <c r="X47" s="45">
        <f t="shared" si="4"/>
        <v>197.75</v>
      </c>
      <c r="Y47" s="45">
        <v>1.067</v>
      </c>
      <c r="Z47" s="45">
        <f t="shared" si="5"/>
        <v>24646.40039</v>
      </c>
      <c r="AA47" s="47">
        <f t="shared" si="6"/>
        <v>32861.86719</v>
      </c>
      <c r="AB47" s="45">
        <v>2120.0</v>
      </c>
      <c r="AC47" s="47">
        <f t="shared" si="7"/>
        <v>1669.988731</v>
      </c>
      <c r="AD47" s="71">
        <v>2.0</v>
      </c>
      <c r="AE47" s="64" t="str">
        <f t="shared" si="8"/>
        <v>ZF 2070 A Pleasure Down Angle 0.7837</v>
      </c>
      <c r="AF47" s="65" t="str">
        <f t="shared" si="9"/>
        <v>3100-607-001</v>
      </c>
      <c r="AG47" s="66" t="s">
        <v>248</v>
      </c>
      <c r="AH47" s="52" t="str">
        <f t="shared" si="10"/>
        <v>3100 607 001</v>
      </c>
      <c r="AI47" s="67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13"/>
      <c r="BB47" s="13"/>
    </row>
    <row r="48" ht="14.25" customHeight="1">
      <c r="A48" s="54">
        <v>1010.0</v>
      </c>
      <c r="B48" s="14" t="s">
        <v>227</v>
      </c>
      <c r="C48" s="55"/>
      <c r="D48" s="14" t="str">
        <f t="shared" si="1"/>
        <v>ZF_2070_V_0.7837P</v>
      </c>
      <c r="E48" s="14" t="s">
        <v>46</v>
      </c>
      <c r="F48" s="56"/>
      <c r="G48" s="57" t="s">
        <v>251</v>
      </c>
      <c r="H48" s="58" t="s">
        <v>265</v>
      </c>
      <c r="I48" s="59">
        <v>2000.0</v>
      </c>
      <c r="J48" s="58" t="s">
        <v>230</v>
      </c>
      <c r="K48" s="58" t="s">
        <v>231</v>
      </c>
      <c r="L48" s="58" t="s">
        <v>253</v>
      </c>
      <c r="M48" s="60">
        <v>0.7837</v>
      </c>
      <c r="N48" s="60"/>
      <c r="O48" s="58" t="s">
        <v>257</v>
      </c>
      <c r="P48" s="61">
        <v>2300.0</v>
      </c>
      <c r="Q48" s="61">
        <v>780.0</v>
      </c>
      <c r="R48" s="70" t="s">
        <v>247</v>
      </c>
      <c r="S48" s="45">
        <v>47815.0</v>
      </c>
      <c r="T48" s="45">
        <v>1.13</v>
      </c>
      <c r="U48" s="45">
        <v>51.0</v>
      </c>
      <c r="V48" s="45">
        <f t="shared" si="2"/>
        <v>0.49</v>
      </c>
      <c r="W48" s="45">
        <f t="shared" si="3"/>
        <v>26475.1655</v>
      </c>
      <c r="X48" s="45">
        <f t="shared" si="4"/>
        <v>197.75</v>
      </c>
      <c r="Y48" s="45">
        <v>1.067</v>
      </c>
      <c r="Z48" s="45">
        <f t="shared" si="5"/>
        <v>28460.00084</v>
      </c>
      <c r="AA48" s="47">
        <f t="shared" si="6"/>
        <v>37946.66778</v>
      </c>
      <c r="AB48" s="45">
        <v>2120.0</v>
      </c>
      <c r="AC48" s="47">
        <f t="shared" si="7"/>
        <v>1669.988731</v>
      </c>
      <c r="AD48" s="71">
        <v>2.0</v>
      </c>
      <c r="AE48" s="64" t="str">
        <f t="shared" si="8"/>
        <v>ZF 2070 V Pleasure V-Drive 0.7837</v>
      </c>
      <c r="AF48" s="65" t="str">
        <f t="shared" si="9"/>
        <v>3100-613-002</v>
      </c>
      <c r="AG48" s="66" t="s">
        <v>254</v>
      </c>
      <c r="AH48" s="52" t="str">
        <f t="shared" si="10"/>
        <v>3100 613 002</v>
      </c>
      <c r="AI48" s="67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13"/>
      <c r="BB48" s="13"/>
    </row>
    <row r="49" ht="14.25" customHeight="1">
      <c r="A49" s="54">
        <v>1010.0</v>
      </c>
      <c r="B49" s="14" t="s">
        <v>227</v>
      </c>
      <c r="C49" s="55"/>
      <c r="D49" s="14" t="str">
        <f t="shared" si="1"/>
        <v>ZF_2075_0.7845P</v>
      </c>
      <c r="E49" s="14" t="s">
        <v>46</v>
      </c>
      <c r="F49" s="56"/>
      <c r="G49" s="57" t="s">
        <v>262</v>
      </c>
      <c r="H49" s="58" t="s">
        <v>266</v>
      </c>
      <c r="I49" s="59">
        <v>2000.0</v>
      </c>
      <c r="J49" s="58" t="s">
        <v>230</v>
      </c>
      <c r="K49" s="58" t="s">
        <v>231</v>
      </c>
      <c r="L49" s="58" t="s">
        <v>232</v>
      </c>
      <c r="M49" s="60">
        <v>0.7845</v>
      </c>
      <c r="N49" s="60"/>
      <c r="O49" s="58" t="s">
        <v>240</v>
      </c>
      <c r="P49" s="61">
        <v>2450.0</v>
      </c>
      <c r="Q49" s="61">
        <v>754.0</v>
      </c>
      <c r="R49" s="62"/>
      <c r="S49" s="45">
        <v>36650.0</v>
      </c>
      <c r="T49" s="45">
        <v>1.13</v>
      </c>
      <c r="U49" s="45">
        <v>51.0</v>
      </c>
      <c r="V49" s="45">
        <f t="shared" si="2"/>
        <v>0.49</v>
      </c>
      <c r="W49" s="45">
        <f t="shared" si="3"/>
        <v>20293.105</v>
      </c>
      <c r="X49" s="45">
        <f t="shared" si="4"/>
        <v>197.75</v>
      </c>
      <c r="Y49" s="45">
        <v>1.067</v>
      </c>
      <c r="Z49" s="45">
        <f t="shared" si="5"/>
        <v>21863.74229</v>
      </c>
      <c r="AA49" s="47">
        <f t="shared" si="6"/>
        <v>29151.65638</v>
      </c>
      <c r="AB49" s="45">
        <v>2120.0</v>
      </c>
      <c r="AC49" s="47">
        <f t="shared" si="7"/>
        <v>1669.988731</v>
      </c>
      <c r="AD49" s="71">
        <v>2.0</v>
      </c>
      <c r="AE49" s="64" t="str">
        <f t="shared" si="8"/>
        <v>ZF 2075 Pleasure Vertical Offset 0.7845</v>
      </c>
      <c r="AF49" s="65" t="str">
        <f t="shared" si="9"/>
        <v>3100-625-001</v>
      </c>
      <c r="AG49" s="66" t="s">
        <v>267</v>
      </c>
      <c r="AH49" s="52" t="str">
        <f t="shared" si="10"/>
        <v>3100 625 001</v>
      </c>
      <c r="AI49" s="67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13"/>
      <c r="BB49" s="13"/>
    </row>
    <row r="50" ht="14.25" customHeight="1">
      <c r="A50" s="54">
        <v>1010.0</v>
      </c>
      <c r="B50" s="14" t="s">
        <v>227</v>
      </c>
      <c r="C50" s="55"/>
      <c r="D50" s="14" t="str">
        <f t="shared" si="1"/>
        <v>ZF_2075_A_0.7845P</v>
      </c>
      <c r="E50" s="14" t="s">
        <v>46</v>
      </c>
      <c r="F50" s="56"/>
      <c r="G50" s="57" t="s">
        <v>244</v>
      </c>
      <c r="H50" s="58" t="s">
        <v>268</v>
      </c>
      <c r="I50" s="59">
        <v>2000.0</v>
      </c>
      <c r="J50" s="58" t="s">
        <v>230</v>
      </c>
      <c r="K50" s="58" t="s">
        <v>231</v>
      </c>
      <c r="L50" s="58" t="s">
        <v>211</v>
      </c>
      <c r="M50" s="60">
        <v>0.7845</v>
      </c>
      <c r="N50" s="60"/>
      <c r="O50" s="58" t="s">
        <v>257</v>
      </c>
      <c r="P50" s="61">
        <v>2450.0</v>
      </c>
      <c r="Q50" s="61">
        <v>772.0</v>
      </c>
      <c r="R50" s="70" t="s">
        <v>247</v>
      </c>
      <c r="S50" s="45">
        <v>43225.0</v>
      </c>
      <c r="T50" s="45">
        <v>1.13</v>
      </c>
      <c r="U50" s="45">
        <v>51.0</v>
      </c>
      <c r="V50" s="45">
        <f t="shared" si="2"/>
        <v>0.49</v>
      </c>
      <c r="W50" s="45">
        <f t="shared" si="3"/>
        <v>23933.6825</v>
      </c>
      <c r="X50" s="45">
        <f t="shared" si="4"/>
        <v>197.75</v>
      </c>
      <c r="Y50" s="45">
        <v>1.067</v>
      </c>
      <c r="Z50" s="45">
        <f t="shared" si="5"/>
        <v>25748.23848</v>
      </c>
      <c r="AA50" s="47">
        <f t="shared" si="6"/>
        <v>34330.98464</v>
      </c>
      <c r="AB50" s="45">
        <v>2120.0</v>
      </c>
      <c r="AC50" s="47">
        <f t="shared" si="7"/>
        <v>1669.988731</v>
      </c>
      <c r="AD50" s="71">
        <v>2.0</v>
      </c>
      <c r="AE50" s="64" t="str">
        <f t="shared" si="8"/>
        <v>ZF 2075 A Pleasure Down Angle 0.7845</v>
      </c>
      <c r="AF50" s="65" t="str">
        <f t="shared" si="9"/>
        <v>3100-626-001</v>
      </c>
      <c r="AG50" s="66" t="s">
        <v>269</v>
      </c>
      <c r="AH50" s="52" t="str">
        <f t="shared" si="10"/>
        <v>3100 626 001</v>
      </c>
      <c r="AI50" s="67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13"/>
      <c r="BB50" s="13"/>
    </row>
    <row r="51" ht="14.25" customHeight="1">
      <c r="A51" s="54">
        <v>1010.0</v>
      </c>
      <c r="B51" s="14" t="s">
        <v>227</v>
      </c>
      <c r="C51" s="55"/>
      <c r="D51" s="14" t="str">
        <f t="shared" si="1"/>
        <v>ZF_2075_V_0.7845P</v>
      </c>
      <c r="E51" s="14" t="s">
        <v>46</v>
      </c>
      <c r="F51" s="56"/>
      <c r="G51" s="57" t="s">
        <v>251</v>
      </c>
      <c r="H51" s="58" t="s">
        <v>270</v>
      </c>
      <c r="I51" s="59">
        <v>2000.0</v>
      </c>
      <c r="J51" s="58" t="s">
        <v>230</v>
      </c>
      <c r="K51" s="58" t="s">
        <v>231</v>
      </c>
      <c r="L51" s="58" t="s">
        <v>253</v>
      </c>
      <c r="M51" s="60">
        <v>0.7845</v>
      </c>
      <c r="N51" s="60"/>
      <c r="O51" s="58" t="s">
        <v>257</v>
      </c>
      <c r="P51" s="61">
        <v>2450.0</v>
      </c>
      <c r="Q51" s="61">
        <v>780.0</v>
      </c>
      <c r="R51" s="70" t="s">
        <v>247</v>
      </c>
      <c r="S51" s="45">
        <v>49720.0</v>
      </c>
      <c r="T51" s="45">
        <v>1.13</v>
      </c>
      <c r="U51" s="45">
        <v>51.0</v>
      </c>
      <c r="V51" s="45">
        <f t="shared" si="2"/>
        <v>0.49</v>
      </c>
      <c r="W51" s="45">
        <f t="shared" si="3"/>
        <v>27529.964</v>
      </c>
      <c r="X51" s="45">
        <f t="shared" si="4"/>
        <v>197.75</v>
      </c>
      <c r="Y51" s="45">
        <v>1.067</v>
      </c>
      <c r="Z51" s="45">
        <f t="shared" si="5"/>
        <v>29585.47084</v>
      </c>
      <c r="AA51" s="47">
        <f t="shared" si="6"/>
        <v>39447.29445</v>
      </c>
      <c r="AB51" s="45">
        <v>2120.0</v>
      </c>
      <c r="AC51" s="47">
        <f t="shared" si="7"/>
        <v>1669.988731</v>
      </c>
      <c r="AD51" s="71">
        <v>2.0</v>
      </c>
      <c r="AE51" s="64" t="str">
        <f t="shared" si="8"/>
        <v>ZF 2075 V Pleasure V-Drive 0.7845</v>
      </c>
      <c r="AF51" s="65" t="str">
        <f t="shared" si="9"/>
        <v>3100-627-001</v>
      </c>
      <c r="AG51" s="66" t="s">
        <v>271</v>
      </c>
      <c r="AH51" s="52" t="str">
        <f t="shared" si="10"/>
        <v>3100 627 001</v>
      </c>
      <c r="AI51" s="67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13"/>
      <c r="BB51" s="13"/>
    </row>
    <row r="52" ht="14.25" customHeight="1">
      <c r="A52" s="54">
        <v>1010.0</v>
      </c>
      <c r="B52" s="14" t="s">
        <v>227</v>
      </c>
      <c r="C52" s="55"/>
      <c r="D52" s="14" t="str">
        <f t="shared" si="1"/>
        <v>ZF_2150_0.6743P</v>
      </c>
      <c r="E52" s="14" t="s">
        <v>46</v>
      </c>
      <c r="F52" s="56"/>
      <c r="G52" s="57" t="s">
        <v>228</v>
      </c>
      <c r="H52" s="58" t="s">
        <v>272</v>
      </c>
      <c r="I52" s="59">
        <v>2000.0</v>
      </c>
      <c r="J52" s="58" t="s">
        <v>230</v>
      </c>
      <c r="K52" s="58" t="s">
        <v>231</v>
      </c>
      <c r="L52" s="58" t="s">
        <v>232</v>
      </c>
      <c r="M52" s="60">
        <v>0.6743</v>
      </c>
      <c r="N52" s="60"/>
      <c r="O52" s="58" t="s">
        <v>241</v>
      </c>
      <c r="P52" s="61">
        <v>2600.0</v>
      </c>
      <c r="Q52" s="61">
        <v>758.0</v>
      </c>
      <c r="R52" s="62"/>
      <c r="S52" s="45">
        <v>32785.0</v>
      </c>
      <c r="T52" s="45">
        <v>1.13</v>
      </c>
      <c r="U52" s="45">
        <v>51.0</v>
      </c>
      <c r="V52" s="45">
        <f t="shared" si="2"/>
        <v>0.49</v>
      </c>
      <c r="W52" s="45">
        <f t="shared" si="3"/>
        <v>18153.0545</v>
      </c>
      <c r="X52" s="45">
        <f t="shared" si="4"/>
        <v>197.75</v>
      </c>
      <c r="Y52" s="45">
        <v>1.067</v>
      </c>
      <c r="Z52" s="45">
        <f t="shared" si="5"/>
        <v>19580.3084</v>
      </c>
      <c r="AA52" s="47">
        <f t="shared" si="6"/>
        <v>26107.07787</v>
      </c>
      <c r="AB52" s="45">
        <v>2120.0</v>
      </c>
      <c r="AC52" s="47">
        <f t="shared" si="7"/>
        <v>1669.988731</v>
      </c>
      <c r="AD52" s="63"/>
      <c r="AE52" s="64" t="str">
        <f t="shared" si="8"/>
        <v>ZF 2150  Pleasure Vertical Offset 0.6743</v>
      </c>
      <c r="AF52" s="65" t="str">
        <f t="shared" si="9"/>
        <v>3100-601-002</v>
      </c>
      <c r="AG52" s="66" t="s">
        <v>234</v>
      </c>
      <c r="AH52" s="52" t="str">
        <f t="shared" si="10"/>
        <v>3100 601 002</v>
      </c>
      <c r="AI52" s="67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13"/>
      <c r="BB52" s="13"/>
    </row>
    <row r="53" ht="14.25" customHeight="1">
      <c r="A53" s="54">
        <v>1010.0</v>
      </c>
      <c r="B53" s="14" t="s">
        <v>227</v>
      </c>
      <c r="C53" s="55"/>
      <c r="D53" s="14" t="str">
        <f t="shared" si="1"/>
        <v>ZF_2150_0.644P</v>
      </c>
      <c r="E53" s="14" t="s">
        <v>46</v>
      </c>
      <c r="F53" s="56"/>
      <c r="G53" s="57" t="s">
        <v>228</v>
      </c>
      <c r="H53" s="58" t="s">
        <v>272</v>
      </c>
      <c r="I53" s="59">
        <v>2000.0</v>
      </c>
      <c r="J53" s="58" t="s">
        <v>230</v>
      </c>
      <c r="K53" s="58" t="s">
        <v>231</v>
      </c>
      <c r="L53" s="58" t="s">
        <v>232</v>
      </c>
      <c r="M53" s="60">
        <v>0.644</v>
      </c>
      <c r="N53" s="60"/>
      <c r="O53" s="68">
        <v>2.958</v>
      </c>
      <c r="P53" s="61">
        <v>2600.0</v>
      </c>
      <c r="Q53" s="61">
        <v>758.0</v>
      </c>
      <c r="R53" s="62"/>
      <c r="S53" s="45">
        <v>32785.0</v>
      </c>
      <c r="T53" s="45">
        <v>1.13</v>
      </c>
      <c r="U53" s="45">
        <v>51.0</v>
      </c>
      <c r="V53" s="45">
        <f t="shared" si="2"/>
        <v>0.49</v>
      </c>
      <c r="W53" s="45">
        <f t="shared" si="3"/>
        <v>18153.0545</v>
      </c>
      <c r="X53" s="45">
        <f t="shared" si="4"/>
        <v>197.75</v>
      </c>
      <c r="Y53" s="45">
        <v>1.067</v>
      </c>
      <c r="Z53" s="45">
        <f t="shared" si="5"/>
        <v>19580.3084</v>
      </c>
      <c r="AA53" s="47">
        <f t="shared" si="6"/>
        <v>26107.07787</v>
      </c>
      <c r="AB53" s="45">
        <v>2120.0</v>
      </c>
      <c r="AC53" s="47">
        <f t="shared" si="7"/>
        <v>1669.988731</v>
      </c>
      <c r="AD53" s="63"/>
      <c r="AE53" s="64" t="str">
        <f t="shared" si="8"/>
        <v>ZF 2150  Pleasure Vertical Offset 0.644</v>
      </c>
      <c r="AF53" s="65" t="str">
        <f t="shared" si="9"/>
        <v>3100-601-002</v>
      </c>
      <c r="AG53" s="66" t="s">
        <v>234</v>
      </c>
      <c r="AH53" s="52" t="str">
        <f t="shared" si="10"/>
        <v>3100 601 002</v>
      </c>
      <c r="AI53" s="67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13"/>
      <c r="BB53" s="13"/>
    </row>
    <row r="54" ht="14.25" customHeight="1">
      <c r="A54" s="54">
        <v>1010.0</v>
      </c>
      <c r="B54" s="14" t="s">
        <v>227</v>
      </c>
      <c r="C54" s="55"/>
      <c r="D54" s="14" t="str">
        <f t="shared" si="1"/>
        <v>ZF_2150_0.5876L</v>
      </c>
      <c r="E54" s="14" t="s">
        <v>46</v>
      </c>
      <c r="F54" s="56"/>
      <c r="G54" s="57" t="s">
        <v>228</v>
      </c>
      <c r="H54" s="58" t="s">
        <v>272</v>
      </c>
      <c r="I54" s="59">
        <v>2000.0</v>
      </c>
      <c r="J54" s="58" t="s">
        <v>235</v>
      </c>
      <c r="K54" s="58" t="s">
        <v>236</v>
      </c>
      <c r="L54" s="58" t="s">
        <v>232</v>
      </c>
      <c r="M54" s="60">
        <v>0.5876</v>
      </c>
      <c r="N54" s="60"/>
      <c r="O54" s="58" t="s">
        <v>241</v>
      </c>
      <c r="P54" s="61">
        <v>2600.0</v>
      </c>
      <c r="Q54" s="61">
        <v>758.0</v>
      </c>
      <c r="R54" s="62"/>
      <c r="S54" s="45">
        <v>32785.0</v>
      </c>
      <c r="T54" s="45">
        <v>1.13</v>
      </c>
      <c r="U54" s="45">
        <v>51.0</v>
      </c>
      <c r="V54" s="45">
        <f t="shared" si="2"/>
        <v>0.49</v>
      </c>
      <c r="W54" s="45">
        <f t="shared" si="3"/>
        <v>18153.0545</v>
      </c>
      <c r="X54" s="45">
        <f t="shared" si="4"/>
        <v>197.75</v>
      </c>
      <c r="Y54" s="45">
        <v>1.067</v>
      </c>
      <c r="Z54" s="45">
        <f t="shared" si="5"/>
        <v>19580.3084</v>
      </c>
      <c r="AA54" s="47">
        <f t="shared" si="6"/>
        <v>26107.07787</v>
      </c>
      <c r="AB54" s="45">
        <v>2120.0</v>
      </c>
      <c r="AC54" s="47">
        <f t="shared" si="7"/>
        <v>1669.988731</v>
      </c>
      <c r="AD54" s="63"/>
      <c r="AE54" s="64" t="str">
        <f t="shared" si="8"/>
        <v>ZF 2150  Light Vertical Offset 0.5876</v>
      </c>
      <c r="AF54" s="65" t="str">
        <f t="shared" si="9"/>
        <v>3100-601-002</v>
      </c>
      <c r="AG54" s="66" t="s">
        <v>234</v>
      </c>
      <c r="AH54" s="52" t="str">
        <f t="shared" si="10"/>
        <v>3100 601 002</v>
      </c>
      <c r="AI54" s="67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13"/>
      <c r="BB54" s="13"/>
    </row>
    <row r="55" ht="14.25" customHeight="1">
      <c r="A55" s="54">
        <v>1010.0</v>
      </c>
      <c r="B55" s="14" t="s">
        <v>227</v>
      </c>
      <c r="C55" s="55"/>
      <c r="D55" s="14" t="str">
        <f t="shared" si="1"/>
        <v>ZF_2150_0.5441L</v>
      </c>
      <c r="E55" s="14" t="s">
        <v>46</v>
      </c>
      <c r="F55" s="56"/>
      <c r="G55" s="57" t="s">
        <v>228</v>
      </c>
      <c r="H55" s="58" t="s">
        <v>272</v>
      </c>
      <c r="I55" s="59">
        <v>2000.0</v>
      </c>
      <c r="J55" s="58" t="s">
        <v>235</v>
      </c>
      <c r="K55" s="58" t="s">
        <v>236</v>
      </c>
      <c r="L55" s="58" t="s">
        <v>232</v>
      </c>
      <c r="M55" s="60">
        <v>0.5441</v>
      </c>
      <c r="N55" s="60"/>
      <c r="O55" s="68">
        <v>2.958</v>
      </c>
      <c r="P55" s="61">
        <v>2600.0</v>
      </c>
      <c r="Q55" s="61">
        <v>758.0</v>
      </c>
      <c r="R55" s="62"/>
      <c r="S55" s="45">
        <v>32785.0</v>
      </c>
      <c r="T55" s="45">
        <v>1.13</v>
      </c>
      <c r="U55" s="45">
        <v>51.0</v>
      </c>
      <c r="V55" s="45">
        <f t="shared" si="2"/>
        <v>0.49</v>
      </c>
      <c r="W55" s="45">
        <f t="shared" si="3"/>
        <v>18153.0545</v>
      </c>
      <c r="X55" s="45">
        <f t="shared" si="4"/>
        <v>197.75</v>
      </c>
      <c r="Y55" s="45">
        <v>1.067</v>
      </c>
      <c r="Z55" s="45">
        <f t="shared" si="5"/>
        <v>19580.3084</v>
      </c>
      <c r="AA55" s="47">
        <f t="shared" si="6"/>
        <v>26107.07787</v>
      </c>
      <c r="AB55" s="45">
        <v>2120.0</v>
      </c>
      <c r="AC55" s="47">
        <f t="shared" si="7"/>
        <v>1669.988731</v>
      </c>
      <c r="AD55" s="63"/>
      <c r="AE55" s="64" t="str">
        <f t="shared" si="8"/>
        <v>ZF 2150  Light Vertical Offset 0.5441</v>
      </c>
      <c r="AF55" s="65" t="str">
        <f t="shared" si="9"/>
        <v>3100-601-002</v>
      </c>
      <c r="AG55" s="66" t="s">
        <v>234</v>
      </c>
      <c r="AH55" s="52" t="str">
        <f t="shared" si="10"/>
        <v>3100 601 002</v>
      </c>
      <c r="AI55" s="67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13"/>
      <c r="BB55" s="13"/>
    </row>
    <row r="56" ht="14.25" customHeight="1">
      <c r="A56" s="54">
        <v>1010.0</v>
      </c>
      <c r="B56" s="14" t="s">
        <v>227</v>
      </c>
      <c r="C56" s="55"/>
      <c r="D56" s="14" t="str">
        <f t="shared" si="1"/>
        <v>ZF_2150_0.468M</v>
      </c>
      <c r="E56" s="14" t="s">
        <v>46</v>
      </c>
      <c r="F56" s="56"/>
      <c r="G56" s="57" t="s">
        <v>228</v>
      </c>
      <c r="H56" s="58" t="s">
        <v>272</v>
      </c>
      <c r="I56" s="59">
        <v>2000.0</v>
      </c>
      <c r="J56" s="58" t="s">
        <v>238</v>
      </c>
      <c r="K56" s="58" t="s">
        <v>239</v>
      </c>
      <c r="L56" s="58" t="s">
        <v>232</v>
      </c>
      <c r="M56" s="60">
        <v>0.468</v>
      </c>
      <c r="N56" s="60"/>
      <c r="O56" s="58" t="s">
        <v>241</v>
      </c>
      <c r="P56" s="61">
        <v>2600.0</v>
      </c>
      <c r="Q56" s="61">
        <v>758.0</v>
      </c>
      <c r="R56" s="62"/>
      <c r="S56" s="45">
        <v>32785.0</v>
      </c>
      <c r="T56" s="45">
        <v>1.13</v>
      </c>
      <c r="U56" s="45">
        <v>51.0</v>
      </c>
      <c r="V56" s="45">
        <f t="shared" si="2"/>
        <v>0.49</v>
      </c>
      <c r="W56" s="45">
        <f t="shared" si="3"/>
        <v>18153.0545</v>
      </c>
      <c r="X56" s="45">
        <f t="shared" si="4"/>
        <v>197.75</v>
      </c>
      <c r="Y56" s="45">
        <v>1.067</v>
      </c>
      <c r="Z56" s="45">
        <f t="shared" si="5"/>
        <v>19580.3084</v>
      </c>
      <c r="AA56" s="47">
        <f t="shared" si="6"/>
        <v>26107.07787</v>
      </c>
      <c r="AB56" s="45">
        <v>2120.0</v>
      </c>
      <c r="AC56" s="47">
        <f t="shared" si="7"/>
        <v>1669.988731</v>
      </c>
      <c r="AD56" s="63"/>
      <c r="AE56" s="64" t="str">
        <f t="shared" si="8"/>
        <v>ZF 2150  Medium Vertical Offset 0.468</v>
      </c>
      <c r="AF56" s="65" t="str">
        <f t="shared" si="9"/>
        <v>3100-601-002</v>
      </c>
      <c r="AG56" s="66" t="s">
        <v>234</v>
      </c>
      <c r="AH56" s="52" t="str">
        <f t="shared" si="10"/>
        <v>3100 601 002</v>
      </c>
      <c r="AI56" s="67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13"/>
      <c r="BB56" s="13"/>
    </row>
    <row r="57" ht="14.25" customHeight="1">
      <c r="A57" s="54">
        <v>1010.0</v>
      </c>
      <c r="B57" s="14" t="s">
        <v>227</v>
      </c>
      <c r="C57" s="55"/>
      <c r="D57" s="14" t="str">
        <f t="shared" si="1"/>
        <v>ZF_2150_0.4305M</v>
      </c>
      <c r="E57" s="14" t="s">
        <v>46</v>
      </c>
      <c r="F57" s="56"/>
      <c r="G57" s="57" t="s">
        <v>228</v>
      </c>
      <c r="H57" s="58" t="s">
        <v>272</v>
      </c>
      <c r="I57" s="59">
        <v>2000.0</v>
      </c>
      <c r="J57" s="58" t="s">
        <v>238</v>
      </c>
      <c r="K57" s="58" t="s">
        <v>239</v>
      </c>
      <c r="L57" s="58" t="s">
        <v>232</v>
      </c>
      <c r="M57" s="60">
        <v>0.4305</v>
      </c>
      <c r="N57" s="60"/>
      <c r="O57" s="68">
        <v>2.958</v>
      </c>
      <c r="P57" s="61">
        <v>2600.0</v>
      </c>
      <c r="Q57" s="61">
        <v>758.0</v>
      </c>
      <c r="R57" s="62"/>
      <c r="S57" s="45">
        <v>32785.0</v>
      </c>
      <c r="T57" s="45">
        <v>1.13</v>
      </c>
      <c r="U57" s="45">
        <v>51.0</v>
      </c>
      <c r="V57" s="45">
        <f t="shared" si="2"/>
        <v>0.49</v>
      </c>
      <c r="W57" s="45">
        <f t="shared" si="3"/>
        <v>18153.0545</v>
      </c>
      <c r="X57" s="45">
        <f t="shared" si="4"/>
        <v>197.75</v>
      </c>
      <c r="Y57" s="45">
        <v>1.067</v>
      </c>
      <c r="Z57" s="45">
        <f t="shared" si="5"/>
        <v>19580.3084</v>
      </c>
      <c r="AA57" s="47">
        <f t="shared" si="6"/>
        <v>26107.07787</v>
      </c>
      <c r="AB57" s="45">
        <v>2120.0</v>
      </c>
      <c r="AC57" s="47">
        <f t="shared" si="7"/>
        <v>1669.988731</v>
      </c>
      <c r="AD57" s="63"/>
      <c r="AE57" s="64" t="str">
        <f t="shared" si="8"/>
        <v>ZF 2150  Medium Vertical Offset 0.4305</v>
      </c>
      <c r="AF57" s="65" t="str">
        <f t="shared" si="9"/>
        <v>3100-601-002</v>
      </c>
      <c r="AG57" s="66" t="s">
        <v>234</v>
      </c>
      <c r="AH57" s="52" t="str">
        <f t="shared" si="10"/>
        <v>3100 601 002</v>
      </c>
      <c r="AI57" s="67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13"/>
      <c r="BB57" s="13"/>
    </row>
    <row r="58" ht="14.25" customHeight="1">
      <c r="A58" s="54">
        <v>1010.0</v>
      </c>
      <c r="B58" s="14" t="s">
        <v>227</v>
      </c>
      <c r="C58" s="55"/>
      <c r="D58" s="14" t="str">
        <f t="shared" si="1"/>
        <v>ZF_2150_0.3843C</v>
      </c>
      <c r="E58" s="14" t="s">
        <v>46</v>
      </c>
      <c r="F58" s="56"/>
      <c r="G58" s="57" t="s">
        <v>228</v>
      </c>
      <c r="H58" s="58" t="s">
        <v>272</v>
      </c>
      <c r="I58" s="59">
        <v>2000.0</v>
      </c>
      <c r="J58" s="58" t="s">
        <v>242</v>
      </c>
      <c r="K58" s="58" t="s">
        <v>243</v>
      </c>
      <c r="L58" s="58" t="s">
        <v>232</v>
      </c>
      <c r="M58" s="60">
        <v>0.3843</v>
      </c>
      <c r="N58" s="60"/>
      <c r="O58" s="58" t="s">
        <v>241</v>
      </c>
      <c r="P58" s="61">
        <v>2100.0</v>
      </c>
      <c r="Q58" s="61">
        <v>758.0</v>
      </c>
      <c r="R58" s="62"/>
      <c r="S58" s="45">
        <v>32785.0</v>
      </c>
      <c r="T58" s="45">
        <v>1.13</v>
      </c>
      <c r="U58" s="45">
        <v>51.0</v>
      </c>
      <c r="V58" s="45">
        <f t="shared" si="2"/>
        <v>0.49</v>
      </c>
      <c r="W58" s="45">
        <f t="shared" si="3"/>
        <v>18153.0545</v>
      </c>
      <c r="X58" s="45">
        <f t="shared" si="4"/>
        <v>197.75</v>
      </c>
      <c r="Y58" s="45">
        <v>1.067</v>
      </c>
      <c r="Z58" s="45">
        <f t="shared" si="5"/>
        <v>19580.3084</v>
      </c>
      <c r="AA58" s="47">
        <f t="shared" si="6"/>
        <v>26107.07787</v>
      </c>
      <c r="AB58" s="45">
        <v>2120.0</v>
      </c>
      <c r="AC58" s="47">
        <f t="shared" si="7"/>
        <v>1669.988731</v>
      </c>
      <c r="AD58" s="63"/>
      <c r="AE58" s="64" t="str">
        <f t="shared" si="8"/>
        <v>ZF 2150  Continuous Vertical Offset 0.3843</v>
      </c>
      <c r="AF58" s="65" t="str">
        <f t="shared" si="9"/>
        <v>3100-601-002</v>
      </c>
      <c r="AG58" s="66" t="s">
        <v>234</v>
      </c>
      <c r="AH58" s="52" t="str">
        <f t="shared" si="10"/>
        <v>3100 601 002</v>
      </c>
      <c r="AI58" s="67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13"/>
      <c r="BB58" s="13"/>
    </row>
    <row r="59" ht="14.25" customHeight="1">
      <c r="A59" s="54">
        <v>1010.0</v>
      </c>
      <c r="B59" s="14" t="s">
        <v>227</v>
      </c>
      <c r="C59" s="55"/>
      <c r="D59" s="14" t="str">
        <f t="shared" si="1"/>
        <v>ZF_2150_0.3636C</v>
      </c>
      <c r="E59" s="14" t="s">
        <v>46</v>
      </c>
      <c r="F59" s="56"/>
      <c r="G59" s="57" t="s">
        <v>228</v>
      </c>
      <c r="H59" s="58" t="s">
        <v>272</v>
      </c>
      <c r="I59" s="59">
        <v>2000.0</v>
      </c>
      <c r="J59" s="58" t="s">
        <v>242</v>
      </c>
      <c r="K59" s="58" t="s">
        <v>243</v>
      </c>
      <c r="L59" s="58" t="s">
        <v>232</v>
      </c>
      <c r="M59" s="60">
        <v>0.3636</v>
      </c>
      <c r="N59" s="60"/>
      <c r="O59" s="68">
        <v>2.958</v>
      </c>
      <c r="P59" s="61">
        <v>2100.0</v>
      </c>
      <c r="Q59" s="61">
        <v>758.0</v>
      </c>
      <c r="R59" s="62"/>
      <c r="S59" s="45">
        <v>32785.0</v>
      </c>
      <c r="T59" s="45">
        <v>1.13</v>
      </c>
      <c r="U59" s="45">
        <v>51.0</v>
      </c>
      <c r="V59" s="45">
        <f t="shared" si="2"/>
        <v>0.49</v>
      </c>
      <c r="W59" s="45">
        <f t="shared" si="3"/>
        <v>18153.0545</v>
      </c>
      <c r="X59" s="45">
        <f t="shared" si="4"/>
        <v>197.75</v>
      </c>
      <c r="Y59" s="45">
        <v>1.067</v>
      </c>
      <c r="Z59" s="45">
        <f t="shared" si="5"/>
        <v>19580.3084</v>
      </c>
      <c r="AA59" s="47">
        <f t="shared" si="6"/>
        <v>26107.07787</v>
      </c>
      <c r="AB59" s="45">
        <v>2120.0</v>
      </c>
      <c r="AC59" s="47">
        <f t="shared" si="7"/>
        <v>1669.988731</v>
      </c>
      <c r="AD59" s="63"/>
      <c r="AE59" s="64" t="str">
        <f t="shared" si="8"/>
        <v>ZF 2150  Continuous Vertical Offset 0.3636</v>
      </c>
      <c r="AF59" s="65" t="str">
        <f t="shared" si="9"/>
        <v>3100-601-002</v>
      </c>
      <c r="AG59" s="66" t="s">
        <v>234</v>
      </c>
      <c r="AH59" s="52" t="str">
        <f t="shared" si="10"/>
        <v>3100 601 002</v>
      </c>
      <c r="AI59" s="67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13"/>
      <c r="BB59" s="13"/>
    </row>
    <row r="60" ht="14.25" customHeight="1">
      <c r="A60" s="54">
        <v>1010.0</v>
      </c>
      <c r="B60" s="14" t="s">
        <v>227</v>
      </c>
      <c r="C60" s="55"/>
      <c r="D60" s="14" t="str">
        <f t="shared" si="1"/>
        <v>ZF_2150_A_0.6743P</v>
      </c>
      <c r="E60" s="14" t="s">
        <v>46</v>
      </c>
      <c r="F60" s="56"/>
      <c r="G60" s="57" t="s">
        <v>244</v>
      </c>
      <c r="H60" s="58" t="s">
        <v>273</v>
      </c>
      <c r="I60" s="59">
        <v>2000.0</v>
      </c>
      <c r="J60" s="58" t="s">
        <v>230</v>
      </c>
      <c r="K60" s="58" t="s">
        <v>231</v>
      </c>
      <c r="L60" s="58" t="s">
        <v>211</v>
      </c>
      <c r="M60" s="60">
        <v>0.6743</v>
      </c>
      <c r="N60" s="60"/>
      <c r="O60" s="58" t="s">
        <v>274</v>
      </c>
      <c r="P60" s="61">
        <v>2600.0</v>
      </c>
      <c r="Q60" s="61">
        <v>776.0</v>
      </c>
      <c r="R60" s="70" t="s">
        <v>247</v>
      </c>
      <c r="S60" s="45">
        <v>40170.0</v>
      </c>
      <c r="T60" s="45">
        <v>1.13</v>
      </c>
      <c r="U60" s="45">
        <v>51.0</v>
      </c>
      <c r="V60" s="45">
        <f t="shared" si="2"/>
        <v>0.49</v>
      </c>
      <c r="W60" s="45">
        <f t="shared" si="3"/>
        <v>22242.129</v>
      </c>
      <c r="X60" s="45">
        <f t="shared" si="4"/>
        <v>197.75</v>
      </c>
      <c r="Y60" s="45">
        <v>1.067</v>
      </c>
      <c r="Z60" s="45">
        <f t="shared" si="5"/>
        <v>23943.35089</v>
      </c>
      <c r="AA60" s="47">
        <f t="shared" si="6"/>
        <v>31924.46786</v>
      </c>
      <c r="AB60" s="45">
        <v>2120.0</v>
      </c>
      <c r="AC60" s="47">
        <f t="shared" si="7"/>
        <v>1669.988731</v>
      </c>
      <c r="AD60" s="63"/>
      <c r="AE60" s="64" t="str">
        <f t="shared" si="8"/>
        <v>ZF 2150 A  Pleasure Down Angle 0.6743</v>
      </c>
      <c r="AF60" s="65" t="str">
        <f t="shared" si="9"/>
        <v>3100-607-001</v>
      </c>
      <c r="AG60" s="66" t="s">
        <v>248</v>
      </c>
      <c r="AH60" s="52" t="str">
        <f t="shared" si="10"/>
        <v>3100 607 001</v>
      </c>
      <c r="AI60" s="67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13"/>
      <c r="BB60" s="13"/>
    </row>
    <row r="61" ht="14.25" customHeight="1">
      <c r="A61" s="54">
        <v>1010.0</v>
      </c>
      <c r="B61" s="14" t="s">
        <v>227</v>
      </c>
      <c r="C61" s="55"/>
      <c r="D61" s="14" t="str">
        <f t="shared" si="1"/>
        <v>ZF_2150_A_0.5441P</v>
      </c>
      <c r="E61" s="14" t="s">
        <v>46</v>
      </c>
      <c r="F61" s="56"/>
      <c r="G61" s="57" t="s">
        <v>244</v>
      </c>
      <c r="H61" s="58" t="s">
        <v>273</v>
      </c>
      <c r="I61" s="59">
        <v>2000.0</v>
      </c>
      <c r="J61" s="58" t="s">
        <v>230</v>
      </c>
      <c r="K61" s="58" t="s">
        <v>231</v>
      </c>
      <c r="L61" s="58" t="s">
        <v>211</v>
      </c>
      <c r="M61" s="60">
        <v>0.5441</v>
      </c>
      <c r="N61" s="60"/>
      <c r="O61" s="58" t="s">
        <v>249</v>
      </c>
      <c r="P61" s="61">
        <v>2600.0</v>
      </c>
      <c r="Q61" s="61">
        <v>776.0</v>
      </c>
      <c r="R61" s="70" t="s">
        <v>247</v>
      </c>
      <c r="S61" s="45">
        <v>40170.0</v>
      </c>
      <c r="T61" s="45">
        <v>1.13</v>
      </c>
      <c r="U61" s="45">
        <v>51.0</v>
      </c>
      <c r="V61" s="45">
        <f t="shared" si="2"/>
        <v>0.49</v>
      </c>
      <c r="W61" s="45">
        <f t="shared" si="3"/>
        <v>22242.129</v>
      </c>
      <c r="X61" s="45">
        <f t="shared" si="4"/>
        <v>197.75</v>
      </c>
      <c r="Y61" s="45">
        <v>1.067</v>
      </c>
      <c r="Z61" s="45">
        <f t="shared" si="5"/>
        <v>23943.35089</v>
      </c>
      <c r="AA61" s="47">
        <f t="shared" si="6"/>
        <v>31924.46786</v>
      </c>
      <c r="AB61" s="45">
        <v>2120.0</v>
      </c>
      <c r="AC61" s="47">
        <f t="shared" si="7"/>
        <v>1669.988731</v>
      </c>
      <c r="AD61" s="63"/>
      <c r="AE61" s="64" t="str">
        <f t="shared" si="8"/>
        <v>ZF 2150 A  Pleasure Down Angle 0.5441</v>
      </c>
      <c r="AF61" s="65" t="str">
        <f t="shared" si="9"/>
        <v>3100-607-001</v>
      </c>
      <c r="AG61" s="66" t="s">
        <v>248</v>
      </c>
      <c r="AH61" s="52" t="str">
        <f t="shared" si="10"/>
        <v>3100 607 001</v>
      </c>
      <c r="AI61" s="67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13"/>
      <c r="BB61" s="13"/>
    </row>
    <row r="62" ht="14.25" customHeight="1">
      <c r="A62" s="54">
        <v>1010.0</v>
      </c>
      <c r="B62" s="14" t="s">
        <v>227</v>
      </c>
      <c r="C62" s="55"/>
      <c r="D62" s="14" t="str">
        <f t="shared" si="1"/>
        <v>ZF_2150_A_0.5876L</v>
      </c>
      <c r="E62" s="14" t="s">
        <v>46</v>
      </c>
      <c r="F62" s="72"/>
      <c r="G62" s="57" t="s">
        <v>244</v>
      </c>
      <c r="H62" s="58" t="s">
        <v>273</v>
      </c>
      <c r="I62" s="59">
        <v>2000.0</v>
      </c>
      <c r="J62" s="58" t="s">
        <v>235</v>
      </c>
      <c r="K62" s="58" t="s">
        <v>236</v>
      </c>
      <c r="L62" s="58" t="s">
        <v>211</v>
      </c>
      <c r="M62" s="60">
        <v>0.5876</v>
      </c>
      <c r="N62" s="60"/>
      <c r="O62" s="58" t="s">
        <v>274</v>
      </c>
      <c r="P62" s="61">
        <v>2600.0</v>
      </c>
      <c r="Q62" s="61">
        <v>776.0</v>
      </c>
      <c r="R62" s="70" t="s">
        <v>247</v>
      </c>
      <c r="S62" s="45">
        <v>40170.0</v>
      </c>
      <c r="T62" s="45">
        <v>1.13</v>
      </c>
      <c r="U62" s="45">
        <v>51.0</v>
      </c>
      <c r="V62" s="45">
        <f t="shared" si="2"/>
        <v>0.49</v>
      </c>
      <c r="W62" s="45">
        <f t="shared" si="3"/>
        <v>22242.129</v>
      </c>
      <c r="X62" s="45">
        <f t="shared" si="4"/>
        <v>197.75</v>
      </c>
      <c r="Y62" s="45">
        <v>1.067</v>
      </c>
      <c r="Z62" s="45">
        <f t="shared" si="5"/>
        <v>23943.35089</v>
      </c>
      <c r="AA62" s="47">
        <f t="shared" si="6"/>
        <v>31924.46786</v>
      </c>
      <c r="AB62" s="45">
        <v>2120.0</v>
      </c>
      <c r="AC62" s="47">
        <f t="shared" si="7"/>
        <v>1669.988731</v>
      </c>
      <c r="AD62" s="63"/>
      <c r="AE62" s="64" t="str">
        <f t="shared" si="8"/>
        <v>ZF 2150 A  Light Down Angle 0.5876</v>
      </c>
      <c r="AF62" s="65" t="str">
        <f t="shared" si="9"/>
        <v>3100-607-001</v>
      </c>
      <c r="AG62" s="66" t="s">
        <v>248</v>
      </c>
      <c r="AH62" s="52" t="str">
        <f t="shared" si="10"/>
        <v>3100 607 001</v>
      </c>
      <c r="AI62" s="67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13"/>
      <c r="BB62" s="13"/>
    </row>
    <row r="63" ht="14.25" customHeight="1">
      <c r="A63" s="54">
        <v>1010.0</v>
      </c>
      <c r="B63" s="14" t="s">
        <v>227</v>
      </c>
      <c r="C63" s="55"/>
      <c r="D63" s="14" t="str">
        <f t="shared" si="1"/>
        <v>ZF_2150_A_0.4985L</v>
      </c>
      <c r="E63" s="14" t="s">
        <v>46</v>
      </c>
      <c r="F63" s="72"/>
      <c r="G63" s="57" t="s">
        <v>244</v>
      </c>
      <c r="H63" s="58" t="s">
        <v>273</v>
      </c>
      <c r="I63" s="59">
        <v>2000.0</v>
      </c>
      <c r="J63" s="58" t="s">
        <v>235</v>
      </c>
      <c r="K63" s="58" t="s">
        <v>236</v>
      </c>
      <c r="L63" s="58" t="s">
        <v>211</v>
      </c>
      <c r="M63" s="60">
        <v>0.4985</v>
      </c>
      <c r="N63" s="60"/>
      <c r="O63" s="58" t="s">
        <v>249</v>
      </c>
      <c r="P63" s="61">
        <v>2600.0</v>
      </c>
      <c r="Q63" s="61">
        <v>776.0</v>
      </c>
      <c r="R63" s="70" t="s">
        <v>247</v>
      </c>
      <c r="S63" s="45">
        <v>40170.0</v>
      </c>
      <c r="T63" s="45">
        <v>1.13</v>
      </c>
      <c r="U63" s="45">
        <v>51.0</v>
      </c>
      <c r="V63" s="45">
        <f t="shared" si="2"/>
        <v>0.49</v>
      </c>
      <c r="W63" s="45">
        <f t="shared" si="3"/>
        <v>22242.129</v>
      </c>
      <c r="X63" s="45">
        <f t="shared" si="4"/>
        <v>197.75</v>
      </c>
      <c r="Y63" s="45">
        <v>1.067</v>
      </c>
      <c r="Z63" s="45">
        <f t="shared" si="5"/>
        <v>23943.35089</v>
      </c>
      <c r="AA63" s="47">
        <f t="shared" si="6"/>
        <v>31924.46786</v>
      </c>
      <c r="AB63" s="45">
        <v>2120.0</v>
      </c>
      <c r="AC63" s="47">
        <f t="shared" si="7"/>
        <v>1669.988731</v>
      </c>
      <c r="AD63" s="63"/>
      <c r="AE63" s="64" t="str">
        <f t="shared" si="8"/>
        <v>ZF 2150 A  Light Down Angle 0.4985</v>
      </c>
      <c r="AF63" s="65" t="str">
        <f t="shared" si="9"/>
        <v>3100-607-001</v>
      </c>
      <c r="AG63" s="66" t="s">
        <v>248</v>
      </c>
      <c r="AH63" s="52" t="str">
        <f t="shared" si="10"/>
        <v>3100 607 001</v>
      </c>
      <c r="AI63" s="67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13"/>
      <c r="BB63" s="13"/>
    </row>
    <row r="64" ht="14.25" customHeight="1">
      <c r="A64" s="54">
        <v>1010.0</v>
      </c>
      <c r="B64" s="14" t="s">
        <v>227</v>
      </c>
      <c r="C64" s="55"/>
      <c r="D64" s="14" t="str">
        <f t="shared" si="1"/>
        <v>ZF_2150_A_0.5057M</v>
      </c>
      <c r="E64" s="14" t="s">
        <v>46</v>
      </c>
      <c r="F64" s="72"/>
      <c r="G64" s="57" t="s">
        <v>244</v>
      </c>
      <c r="H64" s="58" t="s">
        <v>273</v>
      </c>
      <c r="I64" s="59">
        <v>2000.0</v>
      </c>
      <c r="J64" s="58" t="s">
        <v>238</v>
      </c>
      <c r="K64" s="58" t="s">
        <v>239</v>
      </c>
      <c r="L64" s="58" t="s">
        <v>211</v>
      </c>
      <c r="M64" s="60">
        <v>0.5057</v>
      </c>
      <c r="N64" s="60"/>
      <c r="O64" s="58" t="s">
        <v>275</v>
      </c>
      <c r="P64" s="61">
        <v>2600.0</v>
      </c>
      <c r="Q64" s="61">
        <v>776.0</v>
      </c>
      <c r="R64" s="62"/>
      <c r="S64" s="45">
        <v>40170.0</v>
      </c>
      <c r="T64" s="45">
        <v>1.13</v>
      </c>
      <c r="U64" s="45">
        <v>51.0</v>
      </c>
      <c r="V64" s="45">
        <f t="shared" si="2"/>
        <v>0.49</v>
      </c>
      <c r="W64" s="45">
        <f t="shared" si="3"/>
        <v>22242.129</v>
      </c>
      <c r="X64" s="45">
        <f t="shared" si="4"/>
        <v>197.75</v>
      </c>
      <c r="Y64" s="45">
        <v>1.067</v>
      </c>
      <c r="Z64" s="45">
        <f t="shared" si="5"/>
        <v>23943.35089</v>
      </c>
      <c r="AA64" s="47">
        <f t="shared" si="6"/>
        <v>31924.46786</v>
      </c>
      <c r="AB64" s="45">
        <v>2120.0</v>
      </c>
      <c r="AC64" s="47">
        <f t="shared" si="7"/>
        <v>1669.988731</v>
      </c>
      <c r="AD64" s="63"/>
      <c r="AE64" s="64" t="str">
        <f t="shared" si="8"/>
        <v>ZF 2150 A  Medium Down Angle 0.5057</v>
      </c>
      <c r="AF64" s="65" t="str">
        <f t="shared" si="9"/>
        <v>3100-607-001</v>
      </c>
      <c r="AG64" s="66" t="s">
        <v>248</v>
      </c>
      <c r="AH64" s="52" t="str">
        <f t="shared" si="10"/>
        <v>3100 607 001</v>
      </c>
      <c r="AI64" s="67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13"/>
      <c r="BB64" s="13"/>
    </row>
    <row r="65" ht="14.25" customHeight="1">
      <c r="A65" s="54">
        <v>1010.0</v>
      </c>
      <c r="B65" s="14" t="s">
        <v>227</v>
      </c>
      <c r="C65" s="55"/>
      <c r="D65" s="14" t="str">
        <f t="shared" si="1"/>
        <v>ZF_2150_A_0.4802M</v>
      </c>
      <c r="E65" s="14" t="s">
        <v>46</v>
      </c>
      <c r="F65" s="72"/>
      <c r="G65" s="57" t="s">
        <v>244</v>
      </c>
      <c r="H65" s="58" t="s">
        <v>273</v>
      </c>
      <c r="I65" s="59">
        <v>2000.0</v>
      </c>
      <c r="J65" s="58" t="s">
        <v>238</v>
      </c>
      <c r="K65" s="58" t="s">
        <v>239</v>
      </c>
      <c r="L65" s="58" t="s">
        <v>211</v>
      </c>
      <c r="M65" s="60">
        <v>0.4802</v>
      </c>
      <c r="N65" s="60"/>
      <c r="O65" s="68">
        <v>2.92</v>
      </c>
      <c r="P65" s="61">
        <v>2600.0</v>
      </c>
      <c r="Q65" s="61">
        <v>776.0</v>
      </c>
      <c r="R65" s="70" t="s">
        <v>247</v>
      </c>
      <c r="S65" s="45">
        <v>40170.0</v>
      </c>
      <c r="T65" s="45">
        <v>1.13</v>
      </c>
      <c r="U65" s="45">
        <v>51.0</v>
      </c>
      <c r="V65" s="45">
        <f t="shared" si="2"/>
        <v>0.49</v>
      </c>
      <c r="W65" s="45">
        <f t="shared" si="3"/>
        <v>22242.129</v>
      </c>
      <c r="X65" s="45">
        <f t="shared" si="4"/>
        <v>197.75</v>
      </c>
      <c r="Y65" s="45">
        <v>1.067</v>
      </c>
      <c r="Z65" s="45">
        <f t="shared" si="5"/>
        <v>23943.35089</v>
      </c>
      <c r="AA65" s="47">
        <f t="shared" si="6"/>
        <v>31924.46786</v>
      </c>
      <c r="AB65" s="45">
        <v>2120.0</v>
      </c>
      <c r="AC65" s="47">
        <f t="shared" si="7"/>
        <v>1669.988731</v>
      </c>
      <c r="AD65" s="63"/>
      <c r="AE65" s="64" t="str">
        <f t="shared" si="8"/>
        <v>ZF 2150 A  Medium Down Angle 0.4802</v>
      </c>
      <c r="AF65" s="65" t="str">
        <f t="shared" si="9"/>
        <v>3100-607-001</v>
      </c>
      <c r="AG65" s="66" t="s">
        <v>248</v>
      </c>
      <c r="AH65" s="52" t="str">
        <f t="shared" si="10"/>
        <v>3100 607 001</v>
      </c>
      <c r="AI65" s="67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13"/>
      <c r="BB65" s="13"/>
    </row>
    <row r="66" ht="14.25" customHeight="1">
      <c r="A66" s="54">
        <v>1010.0</v>
      </c>
      <c r="B66" s="14" t="s">
        <v>227</v>
      </c>
      <c r="C66" s="55"/>
      <c r="D66" s="14" t="str">
        <f t="shared" si="1"/>
        <v>ZF_2150_A_0.447M</v>
      </c>
      <c r="E66" s="14" t="s">
        <v>46</v>
      </c>
      <c r="F66" s="72"/>
      <c r="G66" s="57" t="s">
        <v>244</v>
      </c>
      <c r="H66" s="58" t="s">
        <v>273</v>
      </c>
      <c r="I66" s="59">
        <v>2000.0</v>
      </c>
      <c r="J66" s="58" t="s">
        <v>238</v>
      </c>
      <c r="K66" s="58" t="s">
        <v>239</v>
      </c>
      <c r="L66" s="58" t="s">
        <v>211</v>
      </c>
      <c r="M66" s="60">
        <v>0.447</v>
      </c>
      <c r="N66" s="60"/>
      <c r="O66" s="58" t="s">
        <v>249</v>
      </c>
      <c r="P66" s="61">
        <v>2600.0</v>
      </c>
      <c r="Q66" s="61">
        <v>776.0</v>
      </c>
      <c r="R66" s="70" t="s">
        <v>247</v>
      </c>
      <c r="S66" s="45">
        <v>40170.0</v>
      </c>
      <c r="T66" s="45">
        <v>1.13</v>
      </c>
      <c r="U66" s="45">
        <v>51.0</v>
      </c>
      <c r="V66" s="45">
        <f t="shared" si="2"/>
        <v>0.49</v>
      </c>
      <c r="W66" s="45">
        <f t="shared" si="3"/>
        <v>22242.129</v>
      </c>
      <c r="X66" s="45">
        <f t="shared" si="4"/>
        <v>197.75</v>
      </c>
      <c r="Y66" s="45">
        <v>1.067</v>
      </c>
      <c r="Z66" s="45">
        <f t="shared" si="5"/>
        <v>23943.35089</v>
      </c>
      <c r="AA66" s="47">
        <f t="shared" si="6"/>
        <v>31924.46786</v>
      </c>
      <c r="AB66" s="45">
        <v>2120.0</v>
      </c>
      <c r="AC66" s="47">
        <f t="shared" si="7"/>
        <v>1669.988731</v>
      </c>
      <c r="AD66" s="63"/>
      <c r="AE66" s="64" t="str">
        <f t="shared" si="8"/>
        <v>ZF 2150 A  Medium Down Angle 0.447</v>
      </c>
      <c r="AF66" s="65" t="str">
        <f t="shared" si="9"/>
        <v>3100-607-001</v>
      </c>
      <c r="AG66" s="66" t="s">
        <v>248</v>
      </c>
      <c r="AH66" s="52" t="str">
        <f t="shared" si="10"/>
        <v>3100 607 001</v>
      </c>
      <c r="AI66" s="67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13"/>
      <c r="BB66" s="13"/>
    </row>
    <row r="67" ht="14.25" customHeight="1">
      <c r="A67" s="54">
        <v>1010.0</v>
      </c>
      <c r="B67" s="14" t="s">
        <v>227</v>
      </c>
      <c r="C67" s="55"/>
      <c r="D67" s="14" t="str">
        <f t="shared" si="1"/>
        <v>ZF_2150_A_0.4172C</v>
      </c>
      <c r="E67" s="14" t="s">
        <v>46</v>
      </c>
      <c r="F67" s="72"/>
      <c r="G67" s="57" t="s">
        <v>244</v>
      </c>
      <c r="H67" s="58" t="s">
        <v>273</v>
      </c>
      <c r="I67" s="59">
        <v>2000.0</v>
      </c>
      <c r="J67" s="58" t="s">
        <v>242</v>
      </c>
      <c r="K67" s="58" t="s">
        <v>243</v>
      </c>
      <c r="L67" s="58" t="s">
        <v>211</v>
      </c>
      <c r="M67" s="60">
        <v>0.4172</v>
      </c>
      <c r="N67" s="60"/>
      <c r="O67" s="58" t="s">
        <v>275</v>
      </c>
      <c r="P67" s="61">
        <v>2100.0</v>
      </c>
      <c r="Q67" s="61">
        <v>776.0</v>
      </c>
      <c r="R67" s="70" t="s">
        <v>247</v>
      </c>
      <c r="S67" s="45">
        <v>40170.0</v>
      </c>
      <c r="T67" s="45">
        <v>1.13</v>
      </c>
      <c r="U67" s="45">
        <v>51.0</v>
      </c>
      <c r="V67" s="45">
        <f t="shared" si="2"/>
        <v>0.49</v>
      </c>
      <c r="W67" s="45">
        <f t="shared" si="3"/>
        <v>22242.129</v>
      </c>
      <c r="X67" s="45">
        <f t="shared" si="4"/>
        <v>197.75</v>
      </c>
      <c r="Y67" s="45">
        <v>1.067</v>
      </c>
      <c r="Z67" s="45">
        <f t="shared" si="5"/>
        <v>23943.35089</v>
      </c>
      <c r="AA67" s="47">
        <f t="shared" si="6"/>
        <v>31924.46786</v>
      </c>
      <c r="AB67" s="45">
        <v>2120.0</v>
      </c>
      <c r="AC67" s="47">
        <f t="shared" si="7"/>
        <v>1669.988731</v>
      </c>
      <c r="AD67" s="63"/>
      <c r="AE67" s="64" t="str">
        <f t="shared" si="8"/>
        <v>ZF 2150 A  Continuous Down Angle 0.4172</v>
      </c>
      <c r="AF67" s="65" t="str">
        <f t="shared" si="9"/>
        <v>3100-607-001</v>
      </c>
      <c r="AG67" s="66" t="s">
        <v>248</v>
      </c>
      <c r="AH67" s="52" t="str">
        <f t="shared" si="10"/>
        <v>3100 607 001</v>
      </c>
      <c r="AI67" s="67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13"/>
      <c r="BB67" s="13"/>
    </row>
    <row r="68" ht="14.25" customHeight="1">
      <c r="A68" s="54">
        <v>1010.0</v>
      </c>
      <c r="B68" s="14" t="s">
        <v>227</v>
      </c>
      <c r="C68" s="55"/>
      <c r="D68" s="14" t="str">
        <f t="shared" si="1"/>
        <v>ZF_2150_A_0.3778C</v>
      </c>
      <c r="E68" s="14" t="s">
        <v>46</v>
      </c>
      <c r="F68" s="72"/>
      <c r="G68" s="57" t="s">
        <v>244</v>
      </c>
      <c r="H68" s="58" t="s">
        <v>273</v>
      </c>
      <c r="I68" s="59">
        <v>2000.0</v>
      </c>
      <c r="J68" s="58" t="s">
        <v>242</v>
      </c>
      <c r="K68" s="58" t="s">
        <v>243</v>
      </c>
      <c r="L68" s="58" t="s">
        <v>211</v>
      </c>
      <c r="M68" s="60">
        <v>0.3778</v>
      </c>
      <c r="N68" s="60"/>
      <c r="O68" s="68">
        <v>2.92</v>
      </c>
      <c r="P68" s="61">
        <v>2100.0</v>
      </c>
      <c r="Q68" s="61">
        <v>776.0</v>
      </c>
      <c r="R68" s="70" t="s">
        <v>247</v>
      </c>
      <c r="S68" s="45">
        <v>40170.0</v>
      </c>
      <c r="T68" s="45">
        <v>1.13</v>
      </c>
      <c r="U68" s="45">
        <v>51.0</v>
      </c>
      <c r="V68" s="45">
        <f t="shared" si="2"/>
        <v>0.49</v>
      </c>
      <c r="W68" s="45">
        <f t="shared" si="3"/>
        <v>22242.129</v>
      </c>
      <c r="X68" s="45">
        <f t="shared" si="4"/>
        <v>197.75</v>
      </c>
      <c r="Y68" s="45">
        <v>1.067</v>
      </c>
      <c r="Z68" s="45">
        <f t="shared" si="5"/>
        <v>23943.35089</v>
      </c>
      <c r="AA68" s="47">
        <f t="shared" si="6"/>
        <v>31924.46786</v>
      </c>
      <c r="AB68" s="45">
        <v>2120.0</v>
      </c>
      <c r="AC68" s="47">
        <f t="shared" si="7"/>
        <v>1669.988731</v>
      </c>
      <c r="AD68" s="63"/>
      <c r="AE68" s="64" t="str">
        <f t="shared" si="8"/>
        <v>ZF 2150 A  Continuous Down Angle 0.3778</v>
      </c>
      <c r="AF68" s="65" t="str">
        <f t="shared" si="9"/>
        <v>3100-607-001</v>
      </c>
      <c r="AG68" s="66" t="s">
        <v>248</v>
      </c>
      <c r="AH68" s="52" t="str">
        <f t="shared" si="10"/>
        <v>3100 607 001</v>
      </c>
      <c r="AI68" s="67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13"/>
      <c r="BB68" s="13"/>
    </row>
    <row r="69" ht="14.25" customHeight="1">
      <c r="A69" s="54">
        <v>1010.0</v>
      </c>
      <c r="B69" s="14" t="s">
        <v>227</v>
      </c>
      <c r="C69" s="55"/>
      <c r="D69" s="14" t="str">
        <f t="shared" si="1"/>
        <v>ZF_2150_A_0.3202C</v>
      </c>
      <c r="E69" s="14" t="s">
        <v>46</v>
      </c>
      <c r="F69" s="72"/>
      <c r="G69" s="57" t="s">
        <v>244</v>
      </c>
      <c r="H69" s="58" t="s">
        <v>273</v>
      </c>
      <c r="I69" s="59">
        <v>2000.0</v>
      </c>
      <c r="J69" s="58" t="s">
        <v>242</v>
      </c>
      <c r="K69" s="58" t="s">
        <v>243</v>
      </c>
      <c r="L69" s="58" t="s">
        <v>211</v>
      </c>
      <c r="M69" s="60">
        <v>0.3202</v>
      </c>
      <c r="N69" s="60"/>
      <c r="O69" s="58" t="s">
        <v>249</v>
      </c>
      <c r="P69" s="61">
        <v>2100.0</v>
      </c>
      <c r="Q69" s="61">
        <v>776.0</v>
      </c>
      <c r="R69" s="70" t="s">
        <v>247</v>
      </c>
      <c r="S69" s="45">
        <v>40170.0</v>
      </c>
      <c r="T69" s="45">
        <v>1.13</v>
      </c>
      <c r="U69" s="45">
        <v>51.0</v>
      </c>
      <c r="V69" s="45">
        <f t="shared" si="2"/>
        <v>0.49</v>
      </c>
      <c r="W69" s="45">
        <f t="shared" si="3"/>
        <v>22242.129</v>
      </c>
      <c r="X69" s="45">
        <f t="shared" si="4"/>
        <v>197.75</v>
      </c>
      <c r="Y69" s="45">
        <v>1.067</v>
      </c>
      <c r="Z69" s="45">
        <f t="shared" si="5"/>
        <v>23943.35089</v>
      </c>
      <c r="AA69" s="47">
        <f t="shared" si="6"/>
        <v>31924.46786</v>
      </c>
      <c r="AB69" s="45">
        <v>2120.0</v>
      </c>
      <c r="AC69" s="47">
        <f t="shared" si="7"/>
        <v>1669.988731</v>
      </c>
      <c r="AD69" s="63"/>
      <c r="AE69" s="64" t="str">
        <f t="shared" si="8"/>
        <v>ZF 2150 A  Continuous Down Angle 0.3202</v>
      </c>
      <c r="AF69" s="65" t="str">
        <f t="shared" si="9"/>
        <v>3100-607-001</v>
      </c>
      <c r="AG69" s="66" t="s">
        <v>248</v>
      </c>
      <c r="AH69" s="52" t="str">
        <f t="shared" si="10"/>
        <v>3100 607 001</v>
      </c>
      <c r="AI69" s="67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13"/>
      <c r="BB69" s="13"/>
    </row>
    <row r="70" ht="14.25" customHeight="1">
      <c r="A70" s="54">
        <v>1010.0</v>
      </c>
      <c r="B70" s="14" t="s">
        <v>227</v>
      </c>
      <c r="C70" s="55"/>
      <c r="D70" s="14" t="str">
        <f t="shared" si="1"/>
        <v>ZF_2150_V_0.6743P</v>
      </c>
      <c r="E70" s="14" t="s">
        <v>46</v>
      </c>
      <c r="F70" s="72"/>
      <c r="G70" s="57" t="s">
        <v>251</v>
      </c>
      <c r="H70" s="58" t="s">
        <v>276</v>
      </c>
      <c r="I70" s="59">
        <v>2000.0</v>
      </c>
      <c r="J70" s="58" t="s">
        <v>230</v>
      </c>
      <c r="K70" s="58" t="s">
        <v>231</v>
      </c>
      <c r="L70" s="58" t="s">
        <v>253</v>
      </c>
      <c r="M70" s="60">
        <v>0.6743</v>
      </c>
      <c r="N70" s="60"/>
      <c r="O70" s="58" t="s">
        <v>274</v>
      </c>
      <c r="P70" s="61">
        <v>2600.0</v>
      </c>
      <c r="Q70" s="61">
        <v>785.0</v>
      </c>
      <c r="R70" s="62"/>
      <c r="S70" s="45">
        <v>46810.0</v>
      </c>
      <c r="T70" s="45">
        <v>1.13</v>
      </c>
      <c r="U70" s="45">
        <v>51.0</v>
      </c>
      <c r="V70" s="45">
        <f t="shared" si="2"/>
        <v>0.49</v>
      </c>
      <c r="W70" s="45">
        <f t="shared" si="3"/>
        <v>25918.697</v>
      </c>
      <c r="X70" s="45">
        <f t="shared" si="4"/>
        <v>197.75</v>
      </c>
      <c r="Y70" s="45">
        <v>1.067</v>
      </c>
      <c r="Z70" s="45">
        <f t="shared" si="5"/>
        <v>27866.24895</v>
      </c>
      <c r="AA70" s="47">
        <f t="shared" si="6"/>
        <v>37154.9986</v>
      </c>
      <c r="AB70" s="45">
        <v>2120.0</v>
      </c>
      <c r="AC70" s="47">
        <f t="shared" si="7"/>
        <v>1669.988731</v>
      </c>
      <c r="AD70" s="63"/>
      <c r="AE70" s="64" t="str">
        <f t="shared" si="8"/>
        <v>ZF 2150 V  Pleasure V-Drive 0.6743</v>
      </c>
      <c r="AF70" s="65" t="str">
        <f t="shared" si="9"/>
        <v>3100-613-002</v>
      </c>
      <c r="AG70" s="66" t="s">
        <v>254</v>
      </c>
      <c r="AH70" s="52" t="str">
        <f t="shared" si="10"/>
        <v>3100 613 002</v>
      </c>
      <c r="AI70" s="67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13"/>
      <c r="BB70" s="13"/>
    </row>
    <row r="71" ht="14.25" customHeight="1">
      <c r="A71" s="54">
        <v>1010.0</v>
      </c>
      <c r="B71" s="14" t="s">
        <v>227</v>
      </c>
      <c r="C71" s="55"/>
      <c r="D71" s="14" t="str">
        <f t="shared" si="1"/>
        <v>ZF_2150_V_0.5876L</v>
      </c>
      <c r="E71" s="14" t="s">
        <v>46</v>
      </c>
      <c r="F71" s="72"/>
      <c r="G71" s="57" t="s">
        <v>251</v>
      </c>
      <c r="H71" s="58" t="s">
        <v>276</v>
      </c>
      <c r="I71" s="59">
        <v>2000.0</v>
      </c>
      <c r="J71" s="58" t="s">
        <v>235</v>
      </c>
      <c r="K71" s="58" t="s">
        <v>236</v>
      </c>
      <c r="L71" s="58" t="s">
        <v>253</v>
      </c>
      <c r="M71" s="60">
        <v>0.5876</v>
      </c>
      <c r="N71" s="60"/>
      <c r="O71" s="58" t="s">
        <v>274</v>
      </c>
      <c r="P71" s="61">
        <v>2600.0</v>
      </c>
      <c r="Q71" s="61">
        <v>785.0</v>
      </c>
      <c r="R71" s="70" t="s">
        <v>247</v>
      </c>
      <c r="S71" s="45">
        <v>46810.0</v>
      </c>
      <c r="T71" s="45">
        <v>1.13</v>
      </c>
      <c r="U71" s="45">
        <v>51.0</v>
      </c>
      <c r="V71" s="45">
        <f t="shared" si="2"/>
        <v>0.49</v>
      </c>
      <c r="W71" s="45">
        <f t="shared" si="3"/>
        <v>25918.697</v>
      </c>
      <c r="X71" s="45">
        <f t="shared" si="4"/>
        <v>197.75</v>
      </c>
      <c r="Y71" s="45">
        <v>1.067</v>
      </c>
      <c r="Z71" s="45">
        <f t="shared" si="5"/>
        <v>27866.24895</v>
      </c>
      <c r="AA71" s="47">
        <f t="shared" si="6"/>
        <v>37154.9986</v>
      </c>
      <c r="AB71" s="45">
        <v>2120.0</v>
      </c>
      <c r="AC71" s="47">
        <f t="shared" si="7"/>
        <v>1669.988731</v>
      </c>
      <c r="AD71" s="63"/>
      <c r="AE71" s="64" t="str">
        <f t="shared" si="8"/>
        <v>ZF 2150 V  Light V-Drive 0.5876</v>
      </c>
      <c r="AF71" s="65" t="str">
        <f t="shared" si="9"/>
        <v>3100-613-002</v>
      </c>
      <c r="AG71" s="66" t="s">
        <v>254</v>
      </c>
      <c r="AH71" s="52" t="str">
        <f t="shared" si="10"/>
        <v>3100 613 002</v>
      </c>
      <c r="AI71" s="67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13"/>
      <c r="BB71" s="13"/>
    </row>
    <row r="72" ht="14.25" customHeight="1">
      <c r="A72" s="54">
        <v>1010.0</v>
      </c>
      <c r="B72" s="14" t="s">
        <v>227</v>
      </c>
      <c r="C72" s="55"/>
      <c r="D72" s="14" t="str">
        <f t="shared" si="1"/>
        <v>ZF_2150_V_0.4985L</v>
      </c>
      <c r="E72" s="14" t="s">
        <v>46</v>
      </c>
      <c r="F72" s="72"/>
      <c r="G72" s="57" t="s">
        <v>251</v>
      </c>
      <c r="H72" s="58" t="s">
        <v>276</v>
      </c>
      <c r="I72" s="59">
        <v>2000.0</v>
      </c>
      <c r="J72" s="58" t="s">
        <v>235</v>
      </c>
      <c r="K72" s="58" t="s">
        <v>236</v>
      </c>
      <c r="L72" s="58" t="s">
        <v>253</v>
      </c>
      <c r="M72" s="60">
        <v>0.4985</v>
      </c>
      <c r="N72" s="60"/>
      <c r="O72" s="58" t="s">
        <v>249</v>
      </c>
      <c r="P72" s="61">
        <v>2600.0</v>
      </c>
      <c r="Q72" s="61">
        <v>785.0</v>
      </c>
      <c r="R72" s="70" t="s">
        <v>247</v>
      </c>
      <c r="S72" s="45">
        <v>46810.0</v>
      </c>
      <c r="T72" s="45">
        <v>1.13</v>
      </c>
      <c r="U72" s="45">
        <v>51.0</v>
      </c>
      <c r="V72" s="45">
        <f t="shared" si="2"/>
        <v>0.49</v>
      </c>
      <c r="W72" s="45">
        <f t="shared" si="3"/>
        <v>25918.697</v>
      </c>
      <c r="X72" s="45">
        <f t="shared" si="4"/>
        <v>197.75</v>
      </c>
      <c r="Y72" s="45">
        <v>1.067</v>
      </c>
      <c r="Z72" s="45">
        <f t="shared" si="5"/>
        <v>27866.24895</v>
      </c>
      <c r="AA72" s="47">
        <f t="shared" si="6"/>
        <v>37154.9986</v>
      </c>
      <c r="AB72" s="45">
        <v>2120.0</v>
      </c>
      <c r="AC72" s="47">
        <f t="shared" si="7"/>
        <v>1669.988731</v>
      </c>
      <c r="AD72" s="63"/>
      <c r="AE72" s="64" t="str">
        <f t="shared" si="8"/>
        <v>ZF 2150 V  Light V-Drive 0.4985</v>
      </c>
      <c r="AF72" s="65" t="str">
        <f t="shared" si="9"/>
        <v>3100-613-002</v>
      </c>
      <c r="AG72" s="66" t="s">
        <v>254</v>
      </c>
      <c r="AH72" s="52" t="str">
        <f t="shared" si="10"/>
        <v>3100 613 002</v>
      </c>
      <c r="AI72" s="67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13"/>
      <c r="BB72" s="13"/>
    </row>
    <row r="73" ht="14.25" customHeight="1">
      <c r="A73" s="54">
        <v>1010.0</v>
      </c>
      <c r="B73" s="14" t="s">
        <v>227</v>
      </c>
      <c r="C73" s="55"/>
      <c r="D73" s="14" t="str">
        <f t="shared" si="1"/>
        <v>ZF_2150_V_0.5057M</v>
      </c>
      <c r="E73" s="14" t="s">
        <v>46</v>
      </c>
      <c r="F73" s="72"/>
      <c r="G73" s="57" t="s">
        <v>251</v>
      </c>
      <c r="H73" s="58" t="s">
        <v>276</v>
      </c>
      <c r="I73" s="59">
        <v>2000.0</v>
      </c>
      <c r="J73" s="58" t="s">
        <v>238</v>
      </c>
      <c r="K73" s="58" t="s">
        <v>239</v>
      </c>
      <c r="L73" s="58" t="s">
        <v>253</v>
      </c>
      <c r="M73" s="60">
        <v>0.5057</v>
      </c>
      <c r="N73" s="60"/>
      <c r="O73" s="58" t="s">
        <v>275</v>
      </c>
      <c r="P73" s="61">
        <v>2600.0</v>
      </c>
      <c r="Q73" s="61">
        <v>785.0</v>
      </c>
      <c r="R73" s="70" t="s">
        <v>247</v>
      </c>
      <c r="S73" s="45">
        <v>46810.0</v>
      </c>
      <c r="T73" s="45">
        <v>1.13</v>
      </c>
      <c r="U73" s="45">
        <v>51.0</v>
      </c>
      <c r="V73" s="45">
        <f t="shared" si="2"/>
        <v>0.49</v>
      </c>
      <c r="W73" s="45">
        <f t="shared" si="3"/>
        <v>25918.697</v>
      </c>
      <c r="X73" s="45">
        <f t="shared" si="4"/>
        <v>197.75</v>
      </c>
      <c r="Y73" s="45">
        <v>1.067</v>
      </c>
      <c r="Z73" s="45">
        <f t="shared" si="5"/>
        <v>27866.24895</v>
      </c>
      <c r="AA73" s="47">
        <f t="shared" si="6"/>
        <v>37154.9986</v>
      </c>
      <c r="AB73" s="45">
        <v>2120.0</v>
      </c>
      <c r="AC73" s="47">
        <f t="shared" si="7"/>
        <v>1669.988731</v>
      </c>
      <c r="AD73" s="63"/>
      <c r="AE73" s="64" t="str">
        <f t="shared" si="8"/>
        <v>ZF 2150 V  Medium V-Drive 0.5057</v>
      </c>
      <c r="AF73" s="65" t="str">
        <f t="shared" si="9"/>
        <v>3100-613-002</v>
      </c>
      <c r="AG73" s="66" t="s">
        <v>254</v>
      </c>
      <c r="AH73" s="52" t="str">
        <f t="shared" si="10"/>
        <v>3100 613 002</v>
      </c>
      <c r="AI73" s="67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13"/>
      <c r="BB73" s="13"/>
    </row>
    <row r="74" ht="14.25" customHeight="1">
      <c r="A74" s="54">
        <v>1010.0</v>
      </c>
      <c r="B74" s="14" t="s">
        <v>227</v>
      </c>
      <c r="C74" s="55"/>
      <c r="D74" s="14" t="str">
        <f t="shared" si="1"/>
        <v>ZF_2150_V_0.4802M</v>
      </c>
      <c r="E74" s="14" t="s">
        <v>46</v>
      </c>
      <c r="F74" s="72"/>
      <c r="G74" s="57" t="s">
        <v>251</v>
      </c>
      <c r="H74" s="58" t="s">
        <v>276</v>
      </c>
      <c r="I74" s="59">
        <v>2000.0</v>
      </c>
      <c r="J74" s="58" t="s">
        <v>238</v>
      </c>
      <c r="K74" s="58" t="s">
        <v>239</v>
      </c>
      <c r="L74" s="58" t="s">
        <v>253</v>
      </c>
      <c r="M74" s="60">
        <v>0.4802</v>
      </c>
      <c r="N74" s="60"/>
      <c r="O74" s="68">
        <v>2.92</v>
      </c>
      <c r="P74" s="61">
        <v>2600.0</v>
      </c>
      <c r="Q74" s="61">
        <v>785.0</v>
      </c>
      <c r="R74" s="70" t="s">
        <v>247</v>
      </c>
      <c r="S74" s="45">
        <v>46810.0</v>
      </c>
      <c r="T74" s="45">
        <v>1.13</v>
      </c>
      <c r="U74" s="45">
        <v>51.0</v>
      </c>
      <c r="V74" s="45">
        <f t="shared" si="2"/>
        <v>0.49</v>
      </c>
      <c r="W74" s="45">
        <f t="shared" si="3"/>
        <v>25918.697</v>
      </c>
      <c r="X74" s="45">
        <f t="shared" si="4"/>
        <v>197.75</v>
      </c>
      <c r="Y74" s="45">
        <v>1.067</v>
      </c>
      <c r="Z74" s="45">
        <f t="shared" si="5"/>
        <v>27866.24895</v>
      </c>
      <c r="AA74" s="47">
        <f t="shared" si="6"/>
        <v>37154.9986</v>
      </c>
      <c r="AB74" s="45">
        <v>2120.0</v>
      </c>
      <c r="AC74" s="47">
        <f t="shared" si="7"/>
        <v>1669.988731</v>
      </c>
      <c r="AD74" s="63"/>
      <c r="AE74" s="64" t="str">
        <f t="shared" si="8"/>
        <v>ZF 2150 V  Medium V-Drive 0.4802</v>
      </c>
      <c r="AF74" s="65" t="str">
        <f t="shared" si="9"/>
        <v>3100-613-002</v>
      </c>
      <c r="AG74" s="66" t="s">
        <v>254</v>
      </c>
      <c r="AH74" s="52" t="str">
        <f t="shared" si="10"/>
        <v>3100 613 002</v>
      </c>
      <c r="AI74" s="67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13"/>
      <c r="BB74" s="13"/>
    </row>
    <row r="75" ht="14.25" customHeight="1">
      <c r="A75" s="54">
        <v>1010.0</v>
      </c>
      <c r="B75" s="14" t="s">
        <v>227</v>
      </c>
      <c r="C75" s="55"/>
      <c r="D75" s="14" t="str">
        <f t="shared" si="1"/>
        <v>ZF_2150_V_0.447M</v>
      </c>
      <c r="E75" s="14" t="s">
        <v>46</v>
      </c>
      <c r="F75" s="72"/>
      <c r="G75" s="57" t="s">
        <v>251</v>
      </c>
      <c r="H75" s="58" t="s">
        <v>276</v>
      </c>
      <c r="I75" s="59">
        <v>2000.0</v>
      </c>
      <c r="J75" s="58" t="s">
        <v>238</v>
      </c>
      <c r="K75" s="58" t="s">
        <v>239</v>
      </c>
      <c r="L75" s="58" t="s">
        <v>253</v>
      </c>
      <c r="M75" s="60">
        <v>0.447</v>
      </c>
      <c r="N75" s="60"/>
      <c r="O75" s="58" t="s">
        <v>249</v>
      </c>
      <c r="P75" s="61">
        <v>2600.0</v>
      </c>
      <c r="Q75" s="61">
        <v>785.0</v>
      </c>
      <c r="R75" s="70" t="s">
        <v>247</v>
      </c>
      <c r="S75" s="45">
        <v>46810.0</v>
      </c>
      <c r="T75" s="45">
        <v>1.13</v>
      </c>
      <c r="U75" s="45">
        <v>51.0</v>
      </c>
      <c r="V75" s="45">
        <f t="shared" si="2"/>
        <v>0.49</v>
      </c>
      <c r="W75" s="45">
        <f t="shared" si="3"/>
        <v>25918.697</v>
      </c>
      <c r="X75" s="45">
        <f t="shared" si="4"/>
        <v>197.75</v>
      </c>
      <c r="Y75" s="45">
        <v>1.067</v>
      </c>
      <c r="Z75" s="45">
        <f t="shared" si="5"/>
        <v>27866.24895</v>
      </c>
      <c r="AA75" s="47">
        <f t="shared" si="6"/>
        <v>37154.9986</v>
      </c>
      <c r="AB75" s="45">
        <v>2120.0</v>
      </c>
      <c r="AC75" s="47">
        <f t="shared" si="7"/>
        <v>1669.988731</v>
      </c>
      <c r="AD75" s="63"/>
      <c r="AE75" s="64" t="str">
        <f t="shared" si="8"/>
        <v>ZF 2150 V  Medium V-Drive 0.447</v>
      </c>
      <c r="AF75" s="65" t="str">
        <f t="shared" si="9"/>
        <v>3100-613-002</v>
      </c>
      <c r="AG75" s="66" t="s">
        <v>254</v>
      </c>
      <c r="AH75" s="52" t="str">
        <f t="shared" si="10"/>
        <v>3100 613 002</v>
      </c>
      <c r="AI75" s="67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13"/>
      <c r="BB75" s="13"/>
    </row>
    <row r="76" ht="14.25" customHeight="1">
      <c r="A76" s="54">
        <v>1010.0</v>
      </c>
      <c r="B76" s="14" t="s">
        <v>227</v>
      </c>
      <c r="C76" s="55"/>
      <c r="D76" s="14" t="str">
        <f t="shared" si="1"/>
        <v>ZF_2150_V_0.4172C</v>
      </c>
      <c r="E76" s="14" t="s">
        <v>46</v>
      </c>
      <c r="F76" s="72"/>
      <c r="G76" s="57" t="s">
        <v>251</v>
      </c>
      <c r="H76" s="58" t="s">
        <v>276</v>
      </c>
      <c r="I76" s="59">
        <v>2000.0</v>
      </c>
      <c r="J76" s="58" t="s">
        <v>242</v>
      </c>
      <c r="K76" s="58" t="s">
        <v>243</v>
      </c>
      <c r="L76" s="58" t="s">
        <v>253</v>
      </c>
      <c r="M76" s="60">
        <v>0.4172</v>
      </c>
      <c r="N76" s="60"/>
      <c r="O76" s="58" t="s">
        <v>275</v>
      </c>
      <c r="P76" s="61">
        <v>2100.0</v>
      </c>
      <c r="Q76" s="61">
        <v>785.0</v>
      </c>
      <c r="R76" s="70" t="s">
        <v>247</v>
      </c>
      <c r="S76" s="45">
        <v>46810.0</v>
      </c>
      <c r="T76" s="45">
        <v>1.13</v>
      </c>
      <c r="U76" s="45">
        <v>51.0</v>
      </c>
      <c r="V76" s="45">
        <f t="shared" si="2"/>
        <v>0.49</v>
      </c>
      <c r="W76" s="45">
        <f t="shared" si="3"/>
        <v>25918.697</v>
      </c>
      <c r="X76" s="45">
        <f t="shared" si="4"/>
        <v>197.75</v>
      </c>
      <c r="Y76" s="45">
        <v>1.067</v>
      </c>
      <c r="Z76" s="45">
        <f t="shared" si="5"/>
        <v>27866.24895</v>
      </c>
      <c r="AA76" s="47">
        <f t="shared" si="6"/>
        <v>37154.9986</v>
      </c>
      <c r="AB76" s="45">
        <v>2120.0</v>
      </c>
      <c r="AC76" s="47">
        <f t="shared" si="7"/>
        <v>1669.988731</v>
      </c>
      <c r="AD76" s="63"/>
      <c r="AE76" s="64" t="str">
        <f t="shared" si="8"/>
        <v>ZF 2150 V  Continuous V-Drive 0.4172</v>
      </c>
      <c r="AF76" s="65" t="str">
        <f t="shared" si="9"/>
        <v>3100-613-002</v>
      </c>
      <c r="AG76" s="66" t="s">
        <v>254</v>
      </c>
      <c r="AH76" s="52" t="str">
        <f t="shared" si="10"/>
        <v>3100 613 002</v>
      </c>
      <c r="AI76" s="67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13"/>
      <c r="BB76" s="13"/>
    </row>
    <row r="77" ht="14.25" customHeight="1">
      <c r="A77" s="54">
        <v>1010.0</v>
      </c>
      <c r="B77" s="14" t="s">
        <v>227</v>
      </c>
      <c r="C77" s="55"/>
      <c r="D77" s="14" t="str">
        <f t="shared" si="1"/>
        <v>ZF_2150_V_0.3778C</v>
      </c>
      <c r="E77" s="14" t="s">
        <v>46</v>
      </c>
      <c r="F77" s="72"/>
      <c r="G77" s="57" t="s">
        <v>251</v>
      </c>
      <c r="H77" s="58" t="s">
        <v>276</v>
      </c>
      <c r="I77" s="59">
        <v>2000.0</v>
      </c>
      <c r="J77" s="58" t="s">
        <v>242</v>
      </c>
      <c r="K77" s="58" t="s">
        <v>243</v>
      </c>
      <c r="L77" s="58" t="s">
        <v>253</v>
      </c>
      <c r="M77" s="60">
        <v>0.3778</v>
      </c>
      <c r="N77" s="60"/>
      <c r="O77" s="68">
        <v>2.92</v>
      </c>
      <c r="P77" s="61">
        <v>2100.0</v>
      </c>
      <c r="Q77" s="61">
        <v>785.0</v>
      </c>
      <c r="R77" s="70" t="s">
        <v>247</v>
      </c>
      <c r="S77" s="45">
        <v>46810.0</v>
      </c>
      <c r="T77" s="45">
        <v>1.13</v>
      </c>
      <c r="U77" s="45">
        <v>51.0</v>
      </c>
      <c r="V77" s="45">
        <f t="shared" si="2"/>
        <v>0.49</v>
      </c>
      <c r="W77" s="45">
        <f t="shared" si="3"/>
        <v>25918.697</v>
      </c>
      <c r="X77" s="45">
        <f t="shared" si="4"/>
        <v>197.75</v>
      </c>
      <c r="Y77" s="45">
        <v>1.067</v>
      </c>
      <c r="Z77" s="45">
        <f t="shared" si="5"/>
        <v>27866.24895</v>
      </c>
      <c r="AA77" s="47">
        <f t="shared" si="6"/>
        <v>37154.9986</v>
      </c>
      <c r="AB77" s="45">
        <v>2120.0</v>
      </c>
      <c r="AC77" s="47">
        <f t="shared" si="7"/>
        <v>1669.988731</v>
      </c>
      <c r="AD77" s="63"/>
      <c r="AE77" s="64" t="str">
        <f t="shared" si="8"/>
        <v>ZF 2150 V  Continuous V-Drive 0.3778</v>
      </c>
      <c r="AF77" s="65" t="str">
        <f t="shared" si="9"/>
        <v>3100-613-002</v>
      </c>
      <c r="AG77" s="66" t="s">
        <v>254</v>
      </c>
      <c r="AH77" s="52" t="str">
        <f t="shared" si="10"/>
        <v>3100 613 002</v>
      </c>
      <c r="AI77" s="67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13"/>
      <c r="BB77" s="13"/>
    </row>
    <row r="78" ht="14.25" customHeight="1">
      <c r="A78" s="54">
        <v>1010.0</v>
      </c>
      <c r="B78" s="14" t="s">
        <v>227</v>
      </c>
      <c r="C78" s="55"/>
      <c r="D78" s="14" t="str">
        <f t="shared" si="1"/>
        <v>ZF_2150_V_0.3202C</v>
      </c>
      <c r="E78" s="14" t="s">
        <v>46</v>
      </c>
      <c r="F78" s="72"/>
      <c r="G78" s="57" t="s">
        <v>251</v>
      </c>
      <c r="H78" s="58" t="s">
        <v>276</v>
      </c>
      <c r="I78" s="59">
        <v>2000.0</v>
      </c>
      <c r="J78" s="58" t="s">
        <v>242</v>
      </c>
      <c r="K78" s="58" t="s">
        <v>243</v>
      </c>
      <c r="L78" s="58" t="s">
        <v>253</v>
      </c>
      <c r="M78" s="60">
        <v>0.3202</v>
      </c>
      <c r="N78" s="60"/>
      <c r="O78" s="58" t="s">
        <v>249</v>
      </c>
      <c r="P78" s="61">
        <v>2100.0</v>
      </c>
      <c r="Q78" s="61">
        <v>785.0</v>
      </c>
      <c r="R78" s="70" t="s">
        <v>247</v>
      </c>
      <c r="S78" s="45">
        <v>46810.0</v>
      </c>
      <c r="T78" s="45">
        <v>1.13</v>
      </c>
      <c r="U78" s="45">
        <v>51.0</v>
      </c>
      <c r="V78" s="45">
        <f t="shared" si="2"/>
        <v>0.49</v>
      </c>
      <c r="W78" s="45">
        <f t="shared" si="3"/>
        <v>25918.697</v>
      </c>
      <c r="X78" s="45">
        <f t="shared" si="4"/>
        <v>197.75</v>
      </c>
      <c r="Y78" s="45">
        <v>1.067</v>
      </c>
      <c r="Z78" s="45">
        <f t="shared" si="5"/>
        <v>27866.24895</v>
      </c>
      <c r="AA78" s="47">
        <f t="shared" si="6"/>
        <v>37154.9986</v>
      </c>
      <c r="AB78" s="45">
        <v>2120.0</v>
      </c>
      <c r="AC78" s="47">
        <f t="shared" si="7"/>
        <v>1669.988731</v>
      </c>
      <c r="AD78" s="63"/>
      <c r="AE78" s="64" t="str">
        <f t="shared" si="8"/>
        <v>ZF 2150 V  Continuous V-Drive 0.3202</v>
      </c>
      <c r="AF78" s="65" t="str">
        <f t="shared" si="9"/>
        <v>3100-613-002</v>
      </c>
      <c r="AG78" s="66" t="s">
        <v>254</v>
      </c>
      <c r="AH78" s="52" t="str">
        <f t="shared" si="10"/>
        <v>3100 613 002</v>
      </c>
      <c r="AI78" s="67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13"/>
      <c r="BB78" s="13"/>
    </row>
    <row r="79" ht="14.25" customHeight="1">
      <c r="A79" s="54">
        <v>1010.0</v>
      </c>
      <c r="B79" s="14" t="s">
        <v>227</v>
      </c>
      <c r="C79" s="55"/>
      <c r="D79" s="14" t="str">
        <f t="shared" si="1"/>
        <v>ZF_2200_0.6142P</v>
      </c>
      <c r="E79" s="14" t="s">
        <v>46</v>
      </c>
      <c r="F79" s="72"/>
      <c r="G79" s="57" t="s">
        <v>277</v>
      </c>
      <c r="H79" s="58" t="s">
        <v>278</v>
      </c>
      <c r="I79" s="59">
        <v>2000.0</v>
      </c>
      <c r="J79" s="58" t="s">
        <v>230</v>
      </c>
      <c r="K79" s="58" t="s">
        <v>231</v>
      </c>
      <c r="L79" s="58" t="s">
        <v>232</v>
      </c>
      <c r="M79" s="60">
        <v>0.6142</v>
      </c>
      <c r="N79" s="60"/>
      <c r="O79" s="58" t="s">
        <v>279</v>
      </c>
      <c r="P79" s="61">
        <v>2600.0</v>
      </c>
      <c r="Q79" s="61">
        <v>891.0</v>
      </c>
      <c r="R79" s="62"/>
      <c r="S79" s="45">
        <v>37860.0</v>
      </c>
      <c r="T79" s="45">
        <v>1.13</v>
      </c>
      <c r="U79" s="45">
        <v>51.0</v>
      </c>
      <c r="V79" s="45">
        <f t="shared" si="2"/>
        <v>0.49</v>
      </c>
      <c r="W79" s="45">
        <f t="shared" si="3"/>
        <v>20963.082</v>
      </c>
      <c r="X79" s="45">
        <f t="shared" si="4"/>
        <v>197.75</v>
      </c>
      <c r="Y79" s="45">
        <v>1.067</v>
      </c>
      <c r="Z79" s="45">
        <f t="shared" si="5"/>
        <v>22578.60774</v>
      </c>
      <c r="AA79" s="47">
        <f t="shared" si="6"/>
        <v>30104.81033</v>
      </c>
      <c r="AB79" s="45">
        <v>2500.0</v>
      </c>
      <c r="AC79" s="47">
        <f t="shared" si="7"/>
        <v>1969.326333</v>
      </c>
      <c r="AD79" s="71">
        <v>13.0</v>
      </c>
      <c r="AE79" s="64" t="str">
        <f t="shared" si="8"/>
        <v>ZF 2200 Pleasure Vertical Offset 0.6142</v>
      </c>
      <c r="AF79" s="65" t="str">
        <f t="shared" si="9"/>
        <v>3100-630-001</v>
      </c>
      <c r="AG79" s="66" t="s">
        <v>280</v>
      </c>
      <c r="AH79" s="52" t="str">
        <f t="shared" si="10"/>
        <v>3100 630 001</v>
      </c>
      <c r="AI79" s="67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13"/>
      <c r="BB79" s="13"/>
    </row>
    <row r="80" ht="14.25" customHeight="1">
      <c r="A80" s="54">
        <v>1010.0</v>
      </c>
      <c r="B80" s="14" t="s">
        <v>227</v>
      </c>
      <c r="C80" s="55"/>
      <c r="D80" s="14" t="str">
        <f t="shared" si="1"/>
        <v>ZF_2200_0.5447L</v>
      </c>
      <c r="E80" s="14" t="s">
        <v>46</v>
      </c>
      <c r="F80" s="72"/>
      <c r="G80" s="57" t="s">
        <v>277</v>
      </c>
      <c r="H80" s="58" t="s">
        <v>278</v>
      </c>
      <c r="I80" s="59">
        <v>2000.0</v>
      </c>
      <c r="J80" s="58" t="s">
        <v>235</v>
      </c>
      <c r="K80" s="58" t="s">
        <v>236</v>
      </c>
      <c r="L80" s="58" t="s">
        <v>232</v>
      </c>
      <c r="M80" s="60">
        <v>0.5447</v>
      </c>
      <c r="N80" s="60"/>
      <c r="O80" s="58" t="s">
        <v>279</v>
      </c>
      <c r="P80" s="61">
        <v>2600.0</v>
      </c>
      <c r="Q80" s="61">
        <v>891.0</v>
      </c>
      <c r="R80" s="62"/>
      <c r="S80" s="45">
        <v>37860.0</v>
      </c>
      <c r="T80" s="45">
        <v>1.13</v>
      </c>
      <c r="U80" s="45">
        <v>51.0</v>
      </c>
      <c r="V80" s="45">
        <f t="shared" si="2"/>
        <v>0.49</v>
      </c>
      <c r="W80" s="45">
        <f t="shared" si="3"/>
        <v>20963.082</v>
      </c>
      <c r="X80" s="45">
        <f t="shared" si="4"/>
        <v>197.75</v>
      </c>
      <c r="Y80" s="45">
        <v>1.067</v>
      </c>
      <c r="Z80" s="45">
        <f t="shared" si="5"/>
        <v>22578.60774</v>
      </c>
      <c r="AA80" s="47">
        <f t="shared" si="6"/>
        <v>30104.81033</v>
      </c>
      <c r="AB80" s="45">
        <v>2500.0</v>
      </c>
      <c r="AC80" s="47">
        <f t="shared" si="7"/>
        <v>1969.326333</v>
      </c>
      <c r="AD80" s="71">
        <v>13.0</v>
      </c>
      <c r="AE80" s="64" t="str">
        <f t="shared" si="8"/>
        <v>ZF 2200 Light Vertical Offset 0.5447</v>
      </c>
      <c r="AF80" s="65" t="str">
        <f t="shared" si="9"/>
        <v>3100-630-001</v>
      </c>
      <c r="AG80" s="66" t="s">
        <v>280</v>
      </c>
      <c r="AH80" s="52" t="str">
        <f t="shared" si="10"/>
        <v>3100 630 001</v>
      </c>
      <c r="AI80" s="67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13"/>
      <c r="BB80" s="13"/>
    </row>
    <row r="81" ht="14.25" customHeight="1">
      <c r="A81" s="54">
        <v>1010.0</v>
      </c>
      <c r="B81" s="14" t="s">
        <v>227</v>
      </c>
      <c r="C81" s="55"/>
      <c r="D81" s="14" t="str">
        <f t="shared" si="1"/>
        <v>ZF_2200_0.4305M</v>
      </c>
      <c r="E81" s="14" t="s">
        <v>46</v>
      </c>
      <c r="F81" s="72"/>
      <c r="G81" s="57" t="s">
        <v>277</v>
      </c>
      <c r="H81" s="58" t="s">
        <v>278</v>
      </c>
      <c r="I81" s="59">
        <v>2000.0</v>
      </c>
      <c r="J81" s="58" t="s">
        <v>238</v>
      </c>
      <c r="K81" s="58" t="s">
        <v>239</v>
      </c>
      <c r="L81" s="58" t="s">
        <v>232</v>
      </c>
      <c r="M81" s="60">
        <v>0.4305</v>
      </c>
      <c r="N81" s="60"/>
      <c r="O81" s="58" t="s">
        <v>279</v>
      </c>
      <c r="P81" s="61">
        <v>2600.0</v>
      </c>
      <c r="Q81" s="61">
        <v>891.0</v>
      </c>
      <c r="R81" s="62"/>
      <c r="S81" s="45">
        <v>37860.0</v>
      </c>
      <c r="T81" s="45">
        <v>1.13</v>
      </c>
      <c r="U81" s="45">
        <v>51.0</v>
      </c>
      <c r="V81" s="45">
        <f t="shared" si="2"/>
        <v>0.49</v>
      </c>
      <c r="W81" s="45">
        <f t="shared" si="3"/>
        <v>20963.082</v>
      </c>
      <c r="X81" s="45">
        <f t="shared" si="4"/>
        <v>197.75</v>
      </c>
      <c r="Y81" s="45">
        <v>1.067</v>
      </c>
      <c r="Z81" s="45">
        <f t="shared" si="5"/>
        <v>22578.60774</v>
      </c>
      <c r="AA81" s="47">
        <f t="shared" si="6"/>
        <v>30104.81033</v>
      </c>
      <c r="AB81" s="45">
        <v>2500.0</v>
      </c>
      <c r="AC81" s="47">
        <f t="shared" si="7"/>
        <v>1969.326333</v>
      </c>
      <c r="AD81" s="71">
        <v>13.0</v>
      </c>
      <c r="AE81" s="64" t="str">
        <f t="shared" si="8"/>
        <v>ZF 2200 Medium Vertical Offset 0.4305</v>
      </c>
      <c r="AF81" s="65" t="str">
        <f t="shared" si="9"/>
        <v>3100-630-001</v>
      </c>
      <c r="AG81" s="66" t="s">
        <v>280</v>
      </c>
      <c r="AH81" s="52" t="str">
        <f t="shared" si="10"/>
        <v>3100 630 001</v>
      </c>
      <c r="AI81" s="67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13"/>
      <c r="BB81" s="13"/>
    </row>
    <row r="82" ht="14.25" customHeight="1">
      <c r="A82" s="54">
        <v>1010.0</v>
      </c>
      <c r="B82" s="14" t="s">
        <v>227</v>
      </c>
      <c r="C82" s="55"/>
      <c r="D82" s="14" t="str">
        <f t="shared" si="1"/>
        <v>ZF_2200_0.378C</v>
      </c>
      <c r="E82" s="14" t="s">
        <v>46</v>
      </c>
      <c r="F82" s="72"/>
      <c r="G82" s="57" t="s">
        <v>277</v>
      </c>
      <c r="H82" s="58" t="s">
        <v>278</v>
      </c>
      <c r="I82" s="59">
        <v>2000.0</v>
      </c>
      <c r="J82" s="58" t="s">
        <v>242</v>
      </c>
      <c r="K82" s="58" t="s">
        <v>243</v>
      </c>
      <c r="L82" s="58" t="s">
        <v>232</v>
      </c>
      <c r="M82" s="60">
        <v>0.378</v>
      </c>
      <c r="N82" s="60"/>
      <c r="O82" s="58" t="s">
        <v>279</v>
      </c>
      <c r="P82" s="61">
        <v>2100.0</v>
      </c>
      <c r="Q82" s="61">
        <v>891.0</v>
      </c>
      <c r="R82" s="62"/>
      <c r="S82" s="45">
        <v>37860.0</v>
      </c>
      <c r="T82" s="45">
        <v>1.13</v>
      </c>
      <c r="U82" s="45">
        <v>51.0</v>
      </c>
      <c r="V82" s="45">
        <f t="shared" si="2"/>
        <v>0.49</v>
      </c>
      <c r="W82" s="45">
        <f t="shared" si="3"/>
        <v>20963.082</v>
      </c>
      <c r="X82" s="45">
        <f t="shared" si="4"/>
        <v>197.75</v>
      </c>
      <c r="Y82" s="45">
        <v>1.067</v>
      </c>
      <c r="Z82" s="45">
        <f t="shared" si="5"/>
        <v>22578.60774</v>
      </c>
      <c r="AA82" s="47">
        <f t="shared" si="6"/>
        <v>30104.81033</v>
      </c>
      <c r="AB82" s="45">
        <v>2500.0</v>
      </c>
      <c r="AC82" s="47">
        <f t="shared" si="7"/>
        <v>1969.326333</v>
      </c>
      <c r="AD82" s="71">
        <v>13.0</v>
      </c>
      <c r="AE82" s="64" t="str">
        <f t="shared" si="8"/>
        <v>ZF 2200 Continuous Vertical Offset 0.378</v>
      </c>
      <c r="AF82" s="65" t="str">
        <f t="shared" si="9"/>
        <v>3100-630-001</v>
      </c>
      <c r="AG82" s="66" t="s">
        <v>280</v>
      </c>
      <c r="AH82" s="52" t="str">
        <f t="shared" si="10"/>
        <v>3100 630 001</v>
      </c>
      <c r="AI82" s="67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13"/>
      <c r="BB82" s="13"/>
    </row>
    <row r="83" ht="14.25" customHeight="1">
      <c r="A83" s="54">
        <v>1010.0</v>
      </c>
      <c r="B83" s="14" t="s">
        <v>227</v>
      </c>
      <c r="C83" s="55"/>
      <c r="D83" s="14" t="str">
        <f t="shared" si="1"/>
        <v>ZF_2250_0.6744P</v>
      </c>
      <c r="E83" s="14" t="s">
        <v>46</v>
      </c>
      <c r="F83" s="72"/>
      <c r="G83" s="57" t="s">
        <v>277</v>
      </c>
      <c r="H83" s="58" t="s">
        <v>281</v>
      </c>
      <c r="I83" s="59">
        <v>2000.0</v>
      </c>
      <c r="J83" s="58" t="s">
        <v>230</v>
      </c>
      <c r="K83" s="58" t="s">
        <v>231</v>
      </c>
      <c r="L83" s="58" t="s">
        <v>232</v>
      </c>
      <c r="M83" s="60">
        <v>0.6744</v>
      </c>
      <c r="N83" s="60"/>
      <c r="O83" s="58" t="s">
        <v>279</v>
      </c>
      <c r="P83" s="61">
        <v>2600.0</v>
      </c>
      <c r="Q83" s="61">
        <v>895.0</v>
      </c>
      <c r="R83" s="62"/>
      <c r="S83" s="45">
        <v>41285.0</v>
      </c>
      <c r="T83" s="45">
        <v>1.13</v>
      </c>
      <c r="U83" s="45">
        <v>51.0</v>
      </c>
      <c r="V83" s="45">
        <f t="shared" si="2"/>
        <v>0.49</v>
      </c>
      <c r="W83" s="45">
        <f t="shared" si="3"/>
        <v>22859.5045</v>
      </c>
      <c r="X83" s="45">
        <f t="shared" si="4"/>
        <v>197.75</v>
      </c>
      <c r="Y83" s="45">
        <v>1.067</v>
      </c>
      <c r="Z83" s="45">
        <f t="shared" si="5"/>
        <v>24602.09055</v>
      </c>
      <c r="AA83" s="47">
        <f t="shared" si="6"/>
        <v>32802.7874</v>
      </c>
      <c r="AB83" s="45">
        <v>2500.0</v>
      </c>
      <c r="AC83" s="47">
        <f t="shared" si="7"/>
        <v>1969.326333</v>
      </c>
      <c r="AD83" s="71">
        <v>13.0</v>
      </c>
      <c r="AE83" s="64" t="str">
        <f t="shared" si="8"/>
        <v>ZF 2250 Pleasure Vertical Offset 0.6744</v>
      </c>
      <c r="AF83" s="65" t="str">
        <f t="shared" si="9"/>
        <v>3100-630-001</v>
      </c>
      <c r="AG83" s="66" t="s">
        <v>280</v>
      </c>
      <c r="AH83" s="52" t="str">
        <f t="shared" si="10"/>
        <v>3100 630 001</v>
      </c>
      <c r="AI83" s="67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13"/>
      <c r="BB83" s="13"/>
    </row>
    <row r="84" ht="14.25" customHeight="1">
      <c r="A84" s="54">
        <v>1010.0</v>
      </c>
      <c r="B84" s="14" t="s">
        <v>227</v>
      </c>
      <c r="C84" s="55"/>
      <c r="D84" s="14" t="str">
        <f t="shared" si="1"/>
        <v>ZF_2250_0.5876L</v>
      </c>
      <c r="E84" s="14" t="s">
        <v>46</v>
      </c>
      <c r="F84" s="72"/>
      <c r="G84" s="57" t="s">
        <v>277</v>
      </c>
      <c r="H84" s="58" t="s">
        <v>281</v>
      </c>
      <c r="I84" s="59">
        <v>2000.0</v>
      </c>
      <c r="J84" s="58" t="s">
        <v>235</v>
      </c>
      <c r="K84" s="58" t="s">
        <v>236</v>
      </c>
      <c r="L84" s="58" t="s">
        <v>232</v>
      </c>
      <c r="M84" s="60">
        <v>0.5876</v>
      </c>
      <c r="N84" s="60"/>
      <c r="O84" s="58" t="s">
        <v>279</v>
      </c>
      <c r="P84" s="61">
        <v>2600.0</v>
      </c>
      <c r="Q84" s="61">
        <v>895.0</v>
      </c>
      <c r="R84" s="62"/>
      <c r="S84" s="45">
        <v>41285.0</v>
      </c>
      <c r="T84" s="45">
        <v>1.13</v>
      </c>
      <c r="U84" s="45">
        <v>51.0</v>
      </c>
      <c r="V84" s="45">
        <f t="shared" si="2"/>
        <v>0.49</v>
      </c>
      <c r="W84" s="45">
        <f t="shared" si="3"/>
        <v>22859.5045</v>
      </c>
      <c r="X84" s="45">
        <f t="shared" si="4"/>
        <v>197.75</v>
      </c>
      <c r="Y84" s="45">
        <v>1.067</v>
      </c>
      <c r="Z84" s="45">
        <f t="shared" si="5"/>
        <v>24602.09055</v>
      </c>
      <c r="AA84" s="47">
        <f t="shared" si="6"/>
        <v>32802.7874</v>
      </c>
      <c r="AB84" s="45">
        <v>2500.0</v>
      </c>
      <c r="AC84" s="47">
        <f t="shared" si="7"/>
        <v>1969.326333</v>
      </c>
      <c r="AD84" s="71">
        <v>13.0</v>
      </c>
      <c r="AE84" s="64" t="str">
        <f t="shared" si="8"/>
        <v>ZF 2250 Light Vertical Offset 0.5876</v>
      </c>
      <c r="AF84" s="65" t="str">
        <f t="shared" si="9"/>
        <v>3100-630-001</v>
      </c>
      <c r="AG84" s="66" t="s">
        <v>280</v>
      </c>
      <c r="AH84" s="52" t="str">
        <f t="shared" si="10"/>
        <v>3100 630 001</v>
      </c>
      <c r="AI84" s="67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13"/>
      <c r="BB84" s="13"/>
    </row>
    <row r="85" ht="14.25" customHeight="1">
      <c r="A85" s="54">
        <v>1010.0</v>
      </c>
      <c r="B85" s="14" t="s">
        <v>227</v>
      </c>
      <c r="C85" s="55"/>
      <c r="D85" s="14" t="str">
        <f t="shared" si="1"/>
        <v>ZF_2250_0.5057M</v>
      </c>
      <c r="E85" s="14" t="s">
        <v>46</v>
      </c>
      <c r="F85" s="72"/>
      <c r="G85" s="57" t="s">
        <v>277</v>
      </c>
      <c r="H85" s="58" t="s">
        <v>281</v>
      </c>
      <c r="I85" s="59">
        <v>2000.0</v>
      </c>
      <c r="J85" s="58" t="s">
        <v>238</v>
      </c>
      <c r="K85" s="58" t="s">
        <v>239</v>
      </c>
      <c r="L85" s="58" t="s">
        <v>232</v>
      </c>
      <c r="M85" s="60">
        <v>0.5057</v>
      </c>
      <c r="N85" s="60"/>
      <c r="O85" s="58" t="s">
        <v>279</v>
      </c>
      <c r="P85" s="61">
        <v>2600.0</v>
      </c>
      <c r="Q85" s="61">
        <v>895.0</v>
      </c>
      <c r="R85" s="62"/>
      <c r="S85" s="45">
        <v>41285.0</v>
      </c>
      <c r="T85" s="45">
        <v>1.13</v>
      </c>
      <c r="U85" s="45">
        <v>51.0</v>
      </c>
      <c r="V85" s="45">
        <f t="shared" si="2"/>
        <v>0.49</v>
      </c>
      <c r="W85" s="45">
        <f t="shared" si="3"/>
        <v>22859.5045</v>
      </c>
      <c r="X85" s="45">
        <f t="shared" si="4"/>
        <v>197.75</v>
      </c>
      <c r="Y85" s="45">
        <v>1.067</v>
      </c>
      <c r="Z85" s="45">
        <f t="shared" si="5"/>
        <v>24602.09055</v>
      </c>
      <c r="AA85" s="47">
        <f t="shared" si="6"/>
        <v>32802.7874</v>
      </c>
      <c r="AB85" s="45">
        <v>2500.0</v>
      </c>
      <c r="AC85" s="47">
        <f t="shared" si="7"/>
        <v>1969.326333</v>
      </c>
      <c r="AD85" s="71">
        <v>13.0</v>
      </c>
      <c r="AE85" s="64" t="str">
        <f t="shared" si="8"/>
        <v>ZF 2250 Medium Vertical Offset 0.5057</v>
      </c>
      <c r="AF85" s="65" t="str">
        <f t="shared" si="9"/>
        <v>3100-630-001</v>
      </c>
      <c r="AG85" s="66" t="s">
        <v>280</v>
      </c>
      <c r="AH85" s="52" t="str">
        <f t="shared" si="10"/>
        <v>3100 630 001</v>
      </c>
      <c r="AI85" s="67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13"/>
      <c r="BB85" s="13"/>
    </row>
    <row r="86" ht="14.25" customHeight="1">
      <c r="A86" s="54">
        <v>1010.0</v>
      </c>
      <c r="B86" s="14" t="s">
        <v>227</v>
      </c>
      <c r="C86" s="55"/>
      <c r="D86" s="14" t="str">
        <f t="shared" si="1"/>
        <v>ZF_2250_0.4172C</v>
      </c>
      <c r="E86" s="14" t="s">
        <v>46</v>
      </c>
      <c r="F86" s="72"/>
      <c r="G86" s="57" t="s">
        <v>277</v>
      </c>
      <c r="H86" s="58" t="s">
        <v>281</v>
      </c>
      <c r="I86" s="59">
        <v>2000.0</v>
      </c>
      <c r="J86" s="58" t="s">
        <v>242</v>
      </c>
      <c r="K86" s="58" t="s">
        <v>243</v>
      </c>
      <c r="L86" s="58" t="s">
        <v>232</v>
      </c>
      <c r="M86" s="60">
        <v>0.4172</v>
      </c>
      <c r="N86" s="60"/>
      <c r="O86" s="58" t="s">
        <v>279</v>
      </c>
      <c r="P86" s="61">
        <v>2100.0</v>
      </c>
      <c r="Q86" s="61">
        <v>895.0</v>
      </c>
      <c r="R86" s="62"/>
      <c r="S86" s="45">
        <v>41285.0</v>
      </c>
      <c r="T86" s="45">
        <v>1.13</v>
      </c>
      <c r="U86" s="45">
        <v>51.0</v>
      </c>
      <c r="V86" s="45">
        <f t="shared" si="2"/>
        <v>0.49</v>
      </c>
      <c r="W86" s="45">
        <f t="shared" si="3"/>
        <v>22859.5045</v>
      </c>
      <c r="X86" s="45">
        <f t="shared" si="4"/>
        <v>197.75</v>
      </c>
      <c r="Y86" s="45">
        <v>1.067</v>
      </c>
      <c r="Z86" s="45">
        <f t="shared" si="5"/>
        <v>24602.09055</v>
      </c>
      <c r="AA86" s="47">
        <f t="shared" si="6"/>
        <v>32802.7874</v>
      </c>
      <c r="AB86" s="45">
        <v>2500.0</v>
      </c>
      <c r="AC86" s="47">
        <f t="shared" si="7"/>
        <v>1969.326333</v>
      </c>
      <c r="AD86" s="71">
        <v>13.0</v>
      </c>
      <c r="AE86" s="64" t="str">
        <f t="shared" si="8"/>
        <v>ZF 2250 Continuous Vertical Offset 0.4172</v>
      </c>
      <c r="AF86" s="65" t="str">
        <f t="shared" si="9"/>
        <v>3100-630-001</v>
      </c>
      <c r="AG86" s="66" t="s">
        <v>280</v>
      </c>
      <c r="AH86" s="52" t="str">
        <f t="shared" si="10"/>
        <v>3100 630 001</v>
      </c>
      <c r="AI86" s="67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13"/>
      <c r="BB86" s="13"/>
    </row>
    <row r="87" ht="14.25" customHeight="1">
      <c r="A87" s="54">
        <v>1010.0</v>
      </c>
      <c r="B87" s="14" t="s">
        <v>227</v>
      </c>
      <c r="C87" s="55"/>
      <c r="D87" s="14" t="str">
        <f t="shared" si="1"/>
        <v>ZF_2260_0.739P</v>
      </c>
      <c r="E87" s="14" t="s">
        <v>46</v>
      </c>
      <c r="F87" s="72"/>
      <c r="G87" s="57" t="s">
        <v>277</v>
      </c>
      <c r="H87" s="58" t="s">
        <v>282</v>
      </c>
      <c r="I87" s="59">
        <v>2000.0</v>
      </c>
      <c r="J87" s="58" t="s">
        <v>230</v>
      </c>
      <c r="K87" s="58" t="s">
        <v>231</v>
      </c>
      <c r="L87" s="58" t="s">
        <v>232</v>
      </c>
      <c r="M87" s="60">
        <v>0.739</v>
      </c>
      <c r="N87" s="60"/>
      <c r="O87" s="58" t="s">
        <v>279</v>
      </c>
      <c r="P87" s="61">
        <v>2450.0</v>
      </c>
      <c r="Q87" s="61">
        <v>895.0</v>
      </c>
      <c r="R87" s="62"/>
      <c r="S87" s="45">
        <v>44525.0</v>
      </c>
      <c r="T87" s="45">
        <v>1.13</v>
      </c>
      <c r="U87" s="45">
        <v>51.0</v>
      </c>
      <c r="V87" s="45">
        <f t="shared" si="2"/>
        <v>0.49</v>
      </c>
      <c r="W87" s="45">
        <f t="shared" si="3"/>
        <v>24653.4925</v>
      </c>
      <c r="X87" s="45">
        <f t="shared" si="4"/>
        <v>197.75</v>
      </c>
      <c r="Y87" s="45">
        <v>1.067</v>
      </c>
      <c r="Z87" s="45">
        <f t="shared" si="5"/>
        <v>26516.27575</v>
      </c>
      <c r="AA87" s="47">
        <f t="shared" si="6"/>
        <v>35355.03433</v>
      </c>
      <c r="AB87" s="45">
        <v>2500.0</v>
      </c>
      <c r="AC87" s="47">
        <f t="shared" si="7"/>
        <v>1969.326333</v>
      </c>
      <c r="AD87" s="71">
        <v>13.0</v>
      </c>
      <c r="AE87" s="64" t="str">
        <f t="shared" si="8"/>
        <v>ZF 2260 Pleasure Vertical Offset 0.739</v>
      </c>
      <c r="AF87" s="65" t="str">
        <f t="shared" si="9"/>
        <v>3100-630-001</v>
      </c>
      <c r="AG87" s="66" t="s">
        <v>280</v>
      </c>
      <c r="AH87" s="52" t="str">
        <f t="shared" si="10"/>
        <v>3100 630 001</v>
      </c>
      <c r="AI87" s="67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13"/>
      <c r="BB87" s="13"/>
    </row>
    <row r="88" ht="14.25" customHeight="1">
      <c r="A88" s="54">
        <v>1010.0</v>
      </c>
      <c r="B88" s="14" t="s">
        <v>227</v>
      </c>
      <c r="C88" s="55"/>
      <c r="D88" s="14" t="str">
        <f t="shared" si="1"/>
        <v>ZF_2270_0.7832P</v>
      </c>
      <c r="E88" s="14" t="s">
        <v>46</v>
      </c>
      <c r="F88" s="72"/>
      <c r="G88" s="57" t="s">
        <v>277</v>
      </c>
      <c r="H88" s="58" t="s">
        <v>283</v>
      </c>
      <c r="I88" s="59">
        <v>2000.0</v>
      </c>
      <c r="J88" s="58" t="s">
        <v>230</v>
      </c>
      <c r="K88" s="58" t="s">
        <v>231</v>
      </c>
      <c r="L88" s="58" t="s">
        <v>232</v>
      </c>
      <c r="M88" s="60">
        <v>0.7832</v>
      </c>
      <c r="N88" s="60"/>
      <c r="O88" s="68">
        <v>3.0</v>
      </c>
      <c r="P88" s="61">
        <v>2300.0</v>
      </c>
      <c r="Q88" s="61">
        <v>895.0</v>
      </c>
      <c r="R88" s="62"/>
      <c r="S88" s="45">
        <v>48500.0</v>
      </c>
      <c r="T88" s="45">
        <v>1.13</v>
      </c>
      <c r="U88" s="45">
        <v>51.0</v>
      </c>
      <c r="V88" s="45">
        <f t="shared" si="2"/>
        <v>0.49</v>
      </c>
      <c r="W88" s="45">
        <f t="shared" si="3"/>
        <v>26854.45</v>
      </c>
      <c r="X88" s="45">
        <f t="shared" si="4"/>
        <v>197.75</v>
      </c>
      <c r="Y88" s="45">
        <v>1.067</v>
      </c>
      <c r="Z88" s="45">
        <f t="shared" si="5"/>
        <v>28864.6974</v>
      </c>
      <c r="AA88" s="47">
        <f t="shared" si="6"/>
        <v>38486.2632</v>
      </c>
      <c r="AB88" s="45">
        <v>2500.0</v>
      </c>
      <c r="AC88" s="47">
        <f t="shared" si="7"/>
        <v>1969.326333</v>
      </c>
      <c r="AD88" s="71">
        <v>13.0</v>
      </c>
      <c r="AE88" s="64" t="str">
        <f t="shared" si="8"/>
        <v>ZF 2270 Pleasure Vertical Offset 0.7832</v>
      </c>
      <c r="AF88" s="65" t="str">
        <f t="shared" si="9"/>
        <v>3100-630-001</v>
      </c>
      <c r="AG88" s="66" t="s">
        <v>280</v>
      </c>
      <c r="AH88" s="52" t="str">
        <f t="shared" si="10"/>
        <v>3100 630 001</v>
      </c>
      <c r="AI88" s="67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13"/>
      <c r="BB88" s="13"/>
    </row>
    <row r="89" ht="14.25" customHeight="1">
      <c r="A89" s="54">
        <v>1010.0</v>
      </c>
      <c r="B89" s="14" t="s">
        <v>227</v>
      </c>
      <c r="C89" s="55"/>
      <c r="D89" s="14" t="str">
        <f t="shared" si="1"/>
        <v>ZF_2300_0.6142P</v>
      </c>
      <c r="E89" s="14" t="s">
        <v>46</v>
      </c>
      <c r="F89" s="72"/>
      <c r="G89" s="57" t="s">
        <v>284</v>
      </c>
      <c r="H89" s="58" t="s">
        <v>285</v>
      </c>
      <c r="I89" s="59">
        <v>2000.0</v>
      </c>
      <c r="J89" s="58" t="s">
        <v>230</v>
      </c>
      <c r="K89" s="58" t="s">
        <v>231</v>
      </c>
      <c r="L89" s="58" t="s">
        <v>232</v>
      </c>
      <c r="M89" s="60">
        <v>0.6142</v>
      </c>
      <c r="N89" s="60"/>
      <c r="O89" s="58" t="s">
        <v>286</v>
      </c>
      <c r="P89" s="61">
        <v>2600.0</v>
      </c>
      <c r="Q89" s="61">
        <v>957.0</v>
      </c>
      <c r="R89" s="62"/>
      <c r="S89" s="45">
        <v>41170.0</v>
      </c>
      <c r="T89" s="45">
        <v>1.13</v>
      </c>
      <c r="U89" s="45">
        <v>51.0</v>
      </c>
      <c r="V89" s="45">
        <f t="shared" si="2"/>
        <v>0.49</v>
      </c>
      <c r="W89" s="45">
        <f t="shared" si="3"/>
        <v>22795.829</v>
      </c>
      <c r="X89" s="45">
        <f t="shared" si="4"/>
        <v>197.75</v>
      </c>
      <c r="Y89" s="45">
        <v>1.067</v>
      </c>
      <c r="Z89" s="45">
        <f t="shared" si="5"/>
        <v>24534.14879</v>
      </c>
      <c r="AA89" s="47">
        <f t="shared" si="6"/>
        <v>32712.19839</v>
      </c>
      <c r="AB89" s="45">
        <v>2500.0</v>
      </c>
      <c r="AC89" s="47">
        <f t="shared" si="7"/>
        <v>1969.326333</v>
      </c>
      <c r="AD89" s="71">
        <v>8.0</v>
      </c>
      <c r="AE89" s="64" t="str">
        <f t="shared" si="8"/>
        <v>ZF 2300 Pleasure Vertical Offset 0.6142</v>
      </c>
      <c r="AF89" s="65" t="str">
        <f t="shared" si="9"/>
        <v>3100-640-001</v>
      </c>
      <c r="AG89" s="66" t="s">
        <v>287</v>
      </c>
      <c r="AH89" s="52" t="str">
        <f t="shared" si="10"/>
        <v>3100 640 001</v>
      </c>
      <c r="AI89" s="67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13"/>
      <c r="BB89" s="13"/>
    </row>
    <row r="90" ht="14.25" customHeight="1">
      <c r="A90" s="54">
        <v>1010.0</v>
      </c>
      <c r="B90" s="14" t="s">
        <v>227</v>
      </c>
      <c r="C90" s="55"/>
      <c r="D90" s="14" t="str">
        <f t="shared" si="1"/>
        <v>ZF_2300_0.5447L</v>
      </c>
      <c r="E90" s="14" t="s">
        <v>46</v>
      </c>
      <c r="F90" s="72"/>
      <c r="G90" s="57" t="s">
        <v>284</v>
      </c>
      <c r="H90" s="58" t="s">
        <v>285</v>
      </c>
      <c r="I90" s="59">
        <v>2000.0</v>
      </c>
      <c r="J90" s="58" t="s">
        <v>235</v>
      </c>
      <c r="K90" s="58" t="s">
        <v>236</v>
      </c>
      <c r="L90" s="58" t="s">
        <v>232</v>
      </c>
      <c r="M90" s="60">
        <v>0.5447</v>
      </c>
      <c r="N90" s="60"/>
      <c r="O90" s="58" t="s">
        <v>286</v>
      </c>
      <c r="P90" s="61">
        <v>2600.0</v>
      </c>
      <c r="Q90" s="61">
        <v>957.0</v>
      </c>
      <c r="R90" s="62"/>
      <c r="S90" s="45">
        <v>41170.0</v>
      </c>
      <c r="T90" s="45">
        <v>1.13</v>
      </c>
      <c r="U90" s="45">
        <v>51.0</v>
      </c>
      <c r="V90" s="45">
        <f t="shared" si="2"/>
        <v>0.49</v>
      </c>
      <c r="W90" s="45">
        <f t="shared" si="3"/>
        <v>22795.829</v>
      </c>
      <c r="X90" s="45">
        <f t="shared" si="4"/>
        <v>197.75</v>
      </c>
      <c r="Y90" s="45">
        <v>1.067</v>
      </c>
      <c r="Z90" s="45">
        <f t="shared" si="5"/>
        <v>24534.14879</v>
      </c>
      <c r="AA90" s="47">
        <f t="shared" si="6"/>
        <v>32712.19839</v>
      </c>
      <c r="AB90" s="45">
        <v>2500.0</v>
      </c>
      <c r="AC90" s="47">
        <f t="shared" si="7"/>
        <v>1969.326333</v>
      </c>
      <c r="AD90" s="71">
        <v>8.0</v>
      </c>
      <c r="AE90" s="64" t="str">
        <f t="shared" si="8"/>
        <v>ZF 2300 Light Vertical Offset 0.5447</v>
      </c>
      <c r="AF90" s="65" t="str">
        <f t="shared" si="9"/>
        <v>3100-640-001</v>
      </c>
      <c r="AG90" s="66" t="s">
        <v>287</v>
      </c>
      <c r="AH90" s="52" t="str">
        <f t="shared" si="10"/>
        <v>3100 640 001</v>
      </c>
      <c r="AI90" s="67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13"/>
      <c r="BB90" s="13"/>
    </row>
    <row r="91" ht="14.25" customHeight="1">
      <c r="A91" s="54">
        <v>1010.0</v>
      </c>
      <c r="B91" s="14" t="s">
        <v>227</v>
      </c>
      <c r="C91" s="55"/>
      <c r="D91" s="14" t="str">
        <f t="shared" si="1"/>
        <v>ZF_2300_0.4305M</v>
      </c>
      <c r="E91" s="14" t="s">
        <v>46</v>
      </c>
      <c r="F91" s="72"/>
      <c r="G91" s="57" t="s">
        <v>284</v>
      </c>
      <c r="H91" s="58" t="s">
        <v>285</v>
      </c>
      <c r="I91" s="59">
        <v>2000.0</v>
      </c>
      <c r="J91" s="58" t="s">
        <v>238</v>
      </c>
      <c r="K91" s="58" t="s">
        <v>239</v>
      </c>
      <c r="L91" s="58" t="s">
        <v>232</v>
      </c>
      <c r="M91" s="60">
        <v>0.4305</v>
      </c>
      <c r="N91" s="60"/>
      <c r="O91" s="58" t="s">
        <v>286</v>
      </c>
      <c r="P91" s="61">
        <v>2600.0</v>
      </c>
      <c r="Q91" s="61">
        <v>957.0</v>
      </c>
      <c r="R91" s="62"/>
      <c r="S91" s="45">
        <v>41170.0</v>
      </c>
      <c r="T91" s="45">
        <v>1.13</v>
      </c>
      <c r="U91" s="45">
        <v>51.0</v>
      </c>
      <c r="V91" s="45">
        <f t="shared" si="2"/>
        <v>0.49</v>
      </c>
      <c r="W91" s="45">
        <f t="shared" si="3"/>
        <v>22795.829</v>
      </c>
      <c r="X91" s="45">
        <f t="shared" si="4"/>
        <v>197.75</v>
      </c>
      <c r="Y91" s="45">
        <v>1.067</v>
      </c>
      <c r="Z91" s="45">
        <f t="shared" si="5"/>
        <v>24534.14879</v>
      </c>
      <c r="AA91" s="47">
        <f t="shared" si="6"/>
        <v>32712.19839</v>
      </c>
      <c r="AB91" s="45">
        <v>2500.0</v>
      </c>
      <c r="AC91" s="47">
        <f t="shared" si="7"/>
        <v>1969.326333</v>
      </c>
      <c r="AD91" s="71">
        <v>8.0</v>
      </c>
      <c r="AE91" s="64" t="str">
        <f t="shared" si="8"/>
        <v>ZF 2300 Medium Vertical Offset 0.4305</v>
      </c>
      <c r="AF91" s="65" t="str">
        <f t="shared" si="9"/>
        <v>3100-640-001</v>
      </c>
      <c r="AG91" s="66" t="s">
        <v>287</v>
      </c>
      <c r="AH91" s="52" t="str">
        <f t="shared" si="10"/>
        <v>3100 640 001</v>
      </c>
      <c r="AI91" s="67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13"/>
      <c r="BB91" s="13"/>
    </row>
    <row r="92" ht="14.25" customHeight="1">
      <c r="A92" s="54">
        <v>1010.0</v>
      </c>
      <c r="B92" s="14" t="s">
        <v>227</v>
      </c>
      <c r="C92" s="55"/>
      <c r="D92" s="14" t="str">
        <f t="shared" si="1"/>
        <v>ZF_2300_0.378C</v>
      </c>
      <c r="E92" s="14" t="s">
        <v>46</v>
      </c>
      <c r="F92" s="72"/>
      <c r="G92" s="57" t="s">
        <v>284</v>
      </c>
      <c r="H92" s="58" t="s">
        <v>285</v>
      </c>
      <c r="I92" s="59">
        <v>2000.0</v>
      </c>
      <c r="J92" s="58" t="s">
        <v>242</v>
      </c>
      <c r="K92" s="58" t="s">
        <v>243</v>
      </c>
      <c r="L92" s="58" t="s">
        <v>232</v>
      </c>
      <c r="M92" s="60">
        <v>0.378</v>
      </c>
      <c r="N92" s="60"/>
      <c r="O92" s="58" t="s">
        <v>286</v>
      </c>
      <c r="P92" s="61">
        <v>2100.0</v>
      </c>
      <c r="Q92" s="61">
        <v>957.0</v>
      </c>
      <c r="R92" s="62"/>
      <c r="S92" s="45">
        <v>41170.0</v>
      </c>
      <c r="T92" s="45">
        <v>1.13</v>
      </c>
      <c r="U92" s="45">
        <v>51.0</v>
      </c>
      <c r="V92" s="45">
        <f t="shared" si="2"/>
        <v>0.49</v>
      </c>
      <c r="W92" s="45">
        <f t="shared" si="3"/>
        <v>22795.829</v>
      </c>
      <c r="X92" s="45">
        <f t="shared" si="4"/>
        <v>197.75</v>
      </c>
      <c r="Y92" s="45">
        <v>1.067</v>
      </c>
      <c r="Z92" s="45">
        <f t="shared" si="5"/>
        <v>24534.14879</v>
      </c>
      <c r="AA92" s="47">
        <f t="shared" si="6"/>
        <v>32712.19839</v>
      </c>
      <c r="AB92" s="45">
        <v>2500.0</v>
      </c>
      <c r="AC92" s="47">
        <f t="shared" si="7"/>
        <v>1969.326333</v>
      </c>
      <c r="AD92" s="71">
        <v>8.0</v>
      </c>
      <c r="AE92" s="64" t="str">
        <f t="shared" si="8"/>
        <v>ZF 2300 Continuous Vertical Offset 0.378</v>
      </c>
      <c r="AF92" s="65" t="str">
        <f t="shared" si="9"/>
        <v>3100-640-001</v>
      </c>
      <c r="AG92" s="66" t="s">
        <v>287</v>
      </c>
      <c r="AH92" s="52" t="str">
        <f t="shared" si="10"/>
        <v>3100 640 001</v>
      </c>
      <c r="AI92" s="67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13"/>
      <c r="BB92" s="13"/>
    </row>
    <row r="93" ht="14.25" customHeight="1">
      <c r="A93" s="54">
        <v>1010.0</v>
      </c>
      <c r="B93" s="14" t="s">
        <v>227</v>
      </c>
      <c r="C93" s="55"/>
      <c r="D93" s="14" t="str">
        <f t="shared" si="1"/>
        <v>ZF_2350_0.6744P</v>
      </c>
      <c r="E93" s="14" t="s">
        <v>46</v>
      </c>
      <c r="F93" s="72"/>
      <c r="G93" s="57" t="s">
        <v>284</v>
      </c>
      <c r="H93" s="58" t="s">
        <v>288</v>
      </c>
      <c r="I93" s="59">
        <v>2000.0</v>
      </c>
      <c r="J93" s="58" t="s">
        <v>230</v>
      </c>
      <c r="K93" s="58" t="s">
        <v>231</v>
      </c>
      <c r="L93" s="58" t="s">
        <v>232</v>
      </c>
      <c r="M93" s="60">
        <v>0.6744</v>
      </c>
      <c r="N93" s="60"/>
      <c r="O93" s="58" t="s">
        <v>286</v>
      </c>
      <c r="P93" s="61">
        <v>2600.0</v>
      </c>
      <c r="Q93" s="61">
        <v>961.0</v>
      </c>
      <c r="R93" s="62"/>
      <c r="S93" s="45">
        <v>44855.0</v>
      </c>
      <c r="T93" s="45">
        <v>1.13</v>
      </c>
      <c r="U93" s="45">
        <v>51.0</v>
      </c>
      <c r="V93" s="45">
        <f t="shared" si="2"/>
        <v>0.49</v>
      </c>
      <c r="W93" s="45">
        <f t="shared" si="3"/>
        <v>24836.2135</v>
      </c>
      <c r="X93" s="45">
        <f t="shared" si="4"/>
        <v>197.75</v>
      </c>
      <c r="Y93" s="45">
        <v>1.067</v>
      </c>
      <c r="Z93" s="45">
        <f t="shared" si="5"/>
        <v>26711.23905</v>
      </c>
      <c r="AA93" s="47">
        <f t="shared" si="6"/>
        <v>35614.98541</v>
      </c>
      <c r="AB93" s="45">
        <v>2500.0</v>
      </c>
      <c r="AC93" s="47">
        <f t="shared" si="7"/>
        <v>1969.326333</v>
      </c>
      <c r="AD93" s="71">
        <v>8.0</v>
      </c>
      <c r="AE93" s="64" t="str">
        <f t="shared" si="8"/>
        <v>ZF 2350 Pleasure Vertical Offset 0.6744</v>
      </c>
      <c r="AF93" s="65" t="str">
        <f t="shared" si="9"/>
        <v>3100-640-001</v>
      </c>
      <c r="AG93" s="66" t="s">
        <v>287</v>
      </c>
      <c r="AH93" s="52" t="str">
        <f t="shared" si="10"/>
        <v>3100 640 001</v>
      </c>
      <c r="AI93" s="67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13"/>
      <c r="BB93" s="13"/>
    </row>
    <row r="94" ht="14.25" customHeight="1">
      <c r="A94" s="54">
        <v>1010.0</v>
      </c>
      <c r="B94" s="14" t="s">
        <v>227</v>
      </c>
      <c r="C94" s="55"/>
      <c r="D94" s="14" t="str">
        <f t="shared" si="1"/>
        <v>ZF_2350_0.5876L</v>
      </c>
      <c r="E94" s="14" t="s">
        <v>46</v>
      </c>
      <c r="F94" s="72"/>
      <c r="G94" s="57" t="s">
        <v>284</v>
      </c>
      <c r="H94" s="58" t="s">
        <v>288</v>
      </c>
      <c r="I94" s="59">
        <v>2000.0</v>
      </c>
      <c r="J94" s="58" t="s">
        <v>235</v>
      </c>
      <c r="K94" s="58" t="s">
        <v>236</v>
      </c>
      <c r="L94" s="58" t="s">
        <v>232</v>
      </c>
      <c r="M94" s="60">
        <v>0.5876</v>
      </c>
      <c r="N94" s="60"/>
      <c r="O94" s="58" t="s">
        <v>289</v>
      </c>
      <c r="P94" s="61">
        <v>2600.0</v>
      </c>
      <c r="Q94" s="61">
        <v>961.0</v>
      </c>
      <c r="R94" s="62"/>
      <c r="S94" s="45">
        <v>44855.0</v>
      </c>
      <c r="T94" s="45">
        <v>1.13</v>
      </c>
      <c r="U94" s="45">
        <v>51.0</v>
      </c>
      <c r="V94" s="45">
        <f t="shared" si="2"/>
        <v>0.49</v>
      </c>
      <c r="W94" s="45">
        <f t="shared" si="3"/>
        <v>24836.2135</v>
      </c>
      <c r="X94" s="45">
        <f t="shared" si="4"/>
        <v>197.75</v>
      </c>
      <c r="Y94" s="45">
        <v>1.067</v>
      </c>
      <c r="Z94" s="45">
        <f t="shared" si="5"/>
        <v>26711.23905</v>
      </c>
      <c r="AA94" s="47">
        <f t="shared" si="6"/>
        <v>35614.98541</v>
      </c>
      <c r="AB94" s="45">
        <v>2500.0</v>
      </c>
      <c r="AC94" s="47">
        <f t="shared" si="7"/>
        <v>1969.326333</v>
      </c>
      <c r="AD94" s="71">
        <v>8.0</v>
      </c>
      <c r="AE94" s="64" t="str">
        <f t="shared" si="8"/>
        <v>ZF 2350 Light Vertical Offset 0.5876</v>
      </c>
      <c r="AF94" s="65" t="str">
        <f t="shared" si="9"/>
        <v>3100-640-001</v>
      </c>
      <c r="AG94" s="66" t="s">
        <v>287</v>
      </c>
      <c r="AH94" s="52" t="str">
        <f t="shared" si="10"/>
        <v>3100 640 001</v>
      </c>
      <c r="AI94" s="67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13"/>
      <c r="BB94" s="13"/>
    </row>
    <row r="95" ht="14.25" customHeight="1">
      <c r="A95" s="54">
        <v>1010.0</v>
      </c>
      <c r="B95" s="14" t="s">
        <v>227</v>
      </c>
      <c r="C95" s="55"/>
      <c r="D95" s="14" t="str">
        <f t="shared" si="1"/>
        <v>ZF_2350_0.5057M</v>
      </c>
      <c r="E95" s="14" t="s">
        <v>46</v>
      </c>
      <c r="F95" s="72"/>
      <c r="G95" s="57" t="s">
        <v>284</v>
      </c>
      <c r="H95" s="58" t="s">
        <v>288</v>
      </c>
      <c r="I95" s="59">
        <v>2000.0</v>
      </c>
      <c r="J95" s="58" t="s">
        <v>238</v>
      </c>
      <c r="K95" s="58" t="s">
        <v>239</v>
      </c>
      <c r="L95" s="58" t="s">
        <v>232</v>
      </c>
      <c r="M95" s="60">
        <v>0.5057</v>
      </c>
      <c r="N95" s="60"/>
      <c r="O95" s="58" t="s">
        <v>289</v>
      </c>
      <c r="P95" s="61">
        <v>2600.0</v>
      </c>
      <c r="Q95" s="61">
        <v>961.0</v>
      </c>
      <c r="R95" s="62"/>
      <c r="S95" s="45">
        <v>44855.0</v>
      </c>
      <c r="T95" s="45">
        <v>1.13</v>
      </c>
      <c r="U95" s="45">
        <v>51.0</v>
      </c>
      <c r="V95" s="45">
        <f t="shared" si="2"/>
        <v>0.49</v>
      </c>
      <c r="W95" s="45">
        <f t="shared" si="3"/>
        <v>24836.2135</v>
      </c>
      <c r="X95" s="45">
        <f t="shared" si="4"/>
        <v>197.75</v>
      </c>
      <c r="Y95" s="45">
        <v>1.067</v>
      </c>
      <c r="Z95" s="45">
        <f t="shared" si="5"/>
        <v>26711.23905</v>
      </c>
      <c r="AA95" s="47">
        <f t="shared" si="6"/>
        <v>35614.98541</v>
      </c>
      <c r="AB95" s="45">
        <v>2500.0</v>
      </c>
      <c r="AC95" s="47">
        <f t="shared" si="7"/>
        <v>1969.326333</v>
      </c>
      <c r="AD95" s="71">
        <v>8.0</v>
      </c>
      <c r="AE95" s="64" t="str">
        <f t="shared" si="8"/>
        <v>ZF 2350 Medium Vertical Offset 0.5057</v>
      </c>
      <c r="AF95" s="65" t="str">
        <f t="shared" si="9"/>
        <v>3100-640-001</v>
      </c>
      <c r="AG95" s="66" t="s">
        <v>287</v>
      </c>
      <c r="AH95" s="52" t="str">
        <f t="shared" si="10"/>
        <v>3100 640 001</v>
      </c>
      <c r="AI95" s="67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13"/>
      <c r="BB95" s="13"/>
    </row>
    <row r="96" ht="14.25" customHeight="1">
      <c r="A96" s="54">
        <v>1010.0</v>
      </c>
      <c r="B96" s="14" t="s">
        <v>227</v>
      </c>
      <c r="C96" s="55"/>
      <c r="D96" s="14" t="str">
        <f t="shared" si="1"/>
        <v>ZF_2350_0.4169C</v>
      </c>
      <c r="E96" s="14" t="s">
        <v>46</v>
      </c>
      <c r="F96" s="72"/>
      <c r="G96" s="57" t="s">
        <v>284</v>
      </c>
      <c r="H96" s="58" t="s">
        <v>288</v>
      </c>
      <c r="I96" s="59">
        <v>2000.0</v>
      </c>
      <c r="J96" s="58" t="s">
        <v>242</v>
      </c>
      <c r="K96" s="58" t="s">
        <v>243</v>
      </c>
      <c r="L96" s="58" t="s">
        <v>232</v>
      </c>
      <c r="M96" s="60">
        <v>0.4169</v>
      </c>
      <c r="N96" s="60"/>
      <c r="O96" s="58" t="s">
        <v>286</v>
      </c>
      <c r="P96" s="61">
        <v>2100.0</v>
      </c>
      <c r="Q96" s="61">
        <v>961.0</v>
      </c>
      <c r="R96" s="62"/>
      <c r="S96" s="45">
        <v>44855.0</v>
      </c>
      <c r="T96" s="45">
        <v>1.13</v>
      </c>
      <c r="U96" s="45">
        <v>51.0</v>
      </c>
      <c r="V96" s="45">
        <f t="shared" si="2"/>
        <v>0.49</v>
      </c>
      <c r="W96" s="45">
        <f t="shared" si="3"/>
        <v>24836.2135</v>
      </c>
      <c r="X96" s="45">
        <f t="shared" si="4"/>
        <v>197.75</v>
      </c>
      <c r="Y96" s="45">
        <v>1.067</v>
      </c>
      <c r="Z96" s="45">
        <f t="shared" si="5"/>
        <v>26711.23905</v>
      </c>
      <c r="AA96" s="47">
        <f t="shared" si="6"/>
        <v>35614.98541</v>
      </c>
      <c r="AB96" s="45">
        <v>2500.0</v>
      </c>
      <c r="AC96" s="47">
        <f t="shared" si="7"/>
        <v>1969.326333</v>
      </c>
      <c r="AD96" s="71">
        <v>8.0</v>
      </c>
      <c r="AE96" s="64" t="str">
        <f t="shared" si="8"/>
        <v>ZF 2350 Continuous Vertical Offset 0.4169</v>
      </c>
      <c r="AF96" s="65" t="str">
        <f t="shared" si="9"/>
        <v>3100-640-001</v>
      </c>
      <c r="AG96" s="66" t="s">
        <v>287</v>
      </c>
      <c r="AH96" s="52" t="str">
        <f t="shared" si="10"/>
        <v>3100 640 001</v>
      </c>
      <c r="AI96" s="67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13"/>
      <c r="BB96" s="13"/>
    </row>
    <row r="97" ht="14.25" customHeight="1">
      <c r="A97" s="54">
        <v>1010.0</v>
      </c>
      <c r="B97" s="14" t="s">
        <v>227</v>
      </c>
      <c r="C97" s="55"/>
      <c r="D97" s="14" t="str">
        <f t="shared" si="1"/>
        <v>ZF_2350_0.4003C</v>
      </c>
      <c r="E97" s="14" t="s">
        <v>46</v>
      </c>
      <c r="F97" s="72"/>
      <c r="G97" s="57" t="s">
        <v>284</v>
      </c>
      <c r="H97" s="58" t="s">
        <v>288</v>
      </c>
      <c r="I97" s="59">
        <v>2000.0</v>
      </c>
      <c r="J97" s="58" t="s">
        <v>242</v>
      </c>
      <c r="K97" s="58" t="s">
        <v>243</v>
      </c>
      <c r="L97" s="58" t="s">
        <v>232</v>
      </c>
      <c r="M97" s="60">
        <v>0.4003</v>
      </c>
      <c r="N97" s="60"/>
      <c r="O97" s="58" t="s">
        <v>290</v>
      </c>
      <c r="P97" s="61">
        <v>2100.0</v>
      </c>
      <c r="Q97" s="61">
        <v>961.0</v>
      </c>
      <c r="R97" s="62"/>
      <c r="S97" s="45">
        <v>44855.0</v>
      </c>
      <c r="T97" s="45">
        <v>1.13</v>
      </c>
      <c r="U97" s="45">
        <v>51.0</v>
      </c>
      <c r="V97" s="45">
        <f t="shared" si="2"/>
        <v>0.49</v>
      </c>
      <c r="W97" s="45">
        <f t="shared" si="3"/>
        <v>24836.2135</v>
      </c>
      <c r="X97" s="45">
        <f t="shared" si="4"/>
        <v>197.75</v>
      </c>
      <c r="Y97" s="45">
        <v>1.067</v>
      </c>
      <c r="Z97" s="45">
        <f t="shared" si="5"/>
        <v>26711.23905</v>
      </c>
      <c r="AA97" s="47">
        <f t="shared" si="6"/>
        <v>35614.98541</v>
      </c>
      <c r="AB97" s="45">
        <v>2500.0</v>
      </c>
      <c r="AC97" s="47">
        <f t="shared" si="7"/>
        <v>1969.326333</v>
      </c>
      <c r="AD97" s="71">
        <v>8.0</v>
      </c>
      <c r="AE97" s="64" t="str">
        <f t="shared" si="8"/>
        <v>ZF 2350 Continuous Vertical Offset 0.4003</v>
      </c>
      <c r="AF97" s="65" t="str">
        <f t="shared" si="9"/>
        <v>3100-640-001</v>
      </c>
      <c r="AG97" s="66" t="s">
        <v>287</v>
      </c>
      <c r="AH97" s="52" t="str">
        <f t="shared" si="10"/>
        <v>3100 640 001</v>
      </c>
      <c r="AI97" s="67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13"/>
      <c r="BB97" s="13"/>
    </row>
    <row r="98" ht="14.25" customHeight="1">
      <c r="A98" s="54">
        <v>1010.0</v>
      </c>
      <c r="B98" s="14" t="s">
        <v>227</v>
      </c>
      <c r="C98" s="55"/>
      <c r="D98" s="14" t="str">
        <f t="shared" si="1"/>
        <v>ZF_2360_0.739P</v>
      </c>
      <c r="E98" s="14" t="s">
        <v>46</v>
      </c>
      <c r="F98" s="72"/>
      <c r="G98" s="57" t="s">
        <v>284</v>
      </c>
      <c r="H98" s="58" t="s">
        <v>291</v>
      </c>
      <c r="I98" s="59">
        <v>2000.0</v>
      </c>
      <c r="J98" s="58" t="s">
        <v>230</v>
      </c>
      <c r="K98" s="58" t="s">
        <v>231</v>
      </c>
      <c r="L98" s="58" t="s">
        <v>232</v>
      </c>
      <c r="M98" s="60">
        <v>0.739</v>
      </c>
      <c r="N98" s="60"/>
      <c r="O98" s="58" t="s">
        <v>286</v>
      </c>
      <c r="P98" s="61">
        <v>2450.0</v>
      </c>
      <c r="Q98" s="61">
        <v>961.0</v>
      </c>
      <c r="R98" s="62"/>
      <c r="S98" s="45">
        <v>48350.0</v>
      </c>
      <c r="T98" s="45">
        <v>1.13</v>
      </c>
      <c r="U98" s="45">
        <v>51.0</v>
      </c>
      <c r="V98" s="45">
        <f t="shared" si="2"/>
        <v>0.49</v>
      </c>
      <c r="W98" s="45">
        <f t="shared" si="3"/>
        <v>26771.395</v>
      </c>
      <c r="X98" s="45">
        <f t="shared" si="4"/>
        <v>197.75</v>
      </c>
      <c r="Y98" s="45">
        <v>1.067</v>
      </c>
      <c r="Z98" s="45">
        <f t="shared" si="5"/>
        <v>28776.07772</v>
      </c>
      <c r="AA98" s="47">
        <f t="shared" si="6"/>
        <v>38368.10362</v>
      </c>
      <c r="AB98" s="45">
        <v>2500.0</v>
      </c>
      <c r="AC98" s="47">
        <f t="shared" si="7"/>
        <v>1969.326333</v>
      </c>
      <c r="AD98" s="71">
        <v>8.0</v>
      </c>
      <c r="AE98" s="64" t="str">
        <f t="shared" si="8"/>
        <v>ZF 2360 Pleasure Vertical Offset 0.739</v>
      </c>
      <c r="AF98" s="65" t="str">
        <f t="shared" si="9"/>
        <v>3100-640-001</v>
      </c>
      <c r="AG98" s="66" t="s">
        <v>287</v>
      </c>
      <c r="AH98" s="52" t="str">
        <f t="shared" si="10"/>
        <v>3100 640 001</v>
      </c>
      <c r="AI98" s="67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13"/>
      <c r="BB98" s="13"/>
    </row>
    <row r="99" ht="14.25" customHeight="1">
      <c r="A99" s="54">
        <v>1010.0</v>
      </c>
      <c r="B99" s="14" t="s">
        <v>227</v>
      </c>
      <c r="C99" s="55"/>
      <c r="D99" s="14" t="str">
        <f t="shared" si="1"/>
        <v>ZF_2370_0.7832P</v>
      </c>
      <c r="E99" s="14" t="s">
        <v>46</v>
      </c>
      <c r="F99" s="72"/>
      <c r="G99" s="57" t="s">
        <v>284</v>
      </c>
      <c r="H99" s="58" t="s">
        <v>292</v>
      </c>
      <c r="I99" s="59">
        <v>2000.0</v>
      </c>
      <c r="J99" s="58" t="s">
        <v>230</v>
      </c>
      <c r="K99" s="58" t="s">
        <v>231</v>
      </c>
      <c r="L99" s="58" t="s">
        <v>232</v>
      </c>
      <c r="M99" s="60">
        <v>0.7832</v>
      </c>
      <c r="N99" s="60"/>
      <c r="O99" s="58" t="s">
        <v>286</v>
      </c>
      <c r="P99" s="61">
        <v>2300.0</v>
      </c>
      <c r="Q99" s="61">
        <v>961.0</v>
      </c>
      <c r="R99" s="62"/>
      <c r="S99" s="45">
        <v>55065.0</v>
      </c>
      <c r="T99" s="45">
        <v>1.13</v>
      </c>
      <c r="U99" s="45">
        <v>51.0</v>
      </c>
      <c r="V99" s="45">
        <f t="shared" si="2"/>
        <v>0.49</v>
      </c>
      <c r="W99" s="45">
        <f t="shared" si="3"/>
        <v>30489.4905</v>
      </c>
      <c r="X99" s="45">
        <f t="shared" si="4"/>
        <v>197.75</v>
      </c>
      <c r="Y99" s="45">
        <v>1.067</v>
      </c>
      <c r="Z99" s="45">
        <f t="shared" si="5"/>
        <v>32743.28561</v>
      </c>
      <c r="AA99" s="47">
        <f t="shared" si="6"/>
        <v>43657.71415</v>
      </c>
      <c r="AB99" s="45">
        <v>2500.0</v>
      </c>
      <c r="AC99" s="47">
        <f t="shared" si="7"/>
        <v>1969.326333</v>
      </c>
      <c r="AD99" s="71">
        <v>8.0</v>
      </c>
      <c r="AE99" s="64" t="str">
        <f t="shared" si="8"/>
        <v>ZF 2370 Pleasure Vertical Offset 0.7832</v>
      </c>
      <c r="AF99" s="65" t="str">
        <f t="shared" si="9"/>
        <v>3100-640-001</v>
      </c>
      <c r="AG99" s="66" t="s">
        <v>287</v>
      </c>
      <c r="AH99" s="52" t="str">
        <f t="shared" si="10"/>
        <v>3100 640 001</v>
      </c>
      <c r="AI99" s="67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13"/>
      <c r="BB99" s="13"/>
    </row>
    <row r="100" ht="14.25" customHeight="1">
      <c r="A100" s="54">
        <v>1010.0</v>
      </c>
      <c r="B100" s="14" t="s">
        <v>227</v>
      </c>
      <c r="C100" s="55"/>
      <c r="D100" s="14" t="str">
        <f t="shared" si="1"/>
        <v>ZF_2375_0.7845P</v>
      </c>
      <c r="E100" s="14" t="s">
        <v>46</v>
      </c>
      <c r="F100" s="72"/>
      <c r="G100" s="57" t="s">
        <v>284</v>
      </c>
      <c r="H100" s="58" t="s">
        <v>293</v>
      </c>
      <c r="I100" s="59">
        <v>2000.0</v>
      </c>
      <c r="J100" s="58" t="s">
        <v>230</v>
      </c>
      <c r="K100" s="58" t="s">
        <v>231</v>
      </c>
      <c r="L100" s="58" t="s">
        <v>232</v>
      </c>
      <c r="M100" s="60">
        <v>0.7845</v>
      </c>
      <c r="N100" s="60"/>
      <c r="O100" s="58" t="s">
        <v>286</v>
      </c>
      <c r="P100" s="61">
        <v>2450.0</v>
      </c>
      <c r="Q100" s="61">
        <v>961.0</v>
      </c>
      <c r="R100" s="62"/>
      <c r="S100" s="45">
        <v>57545.0</v>
      </c>
      <c r="T100" s="45">
        <v>1.13</v>
      </c>
      <c r="U100" s="45">
        <v>51.0</v>
      </c>
      <c r="V100" s="45">
        <f t="shared" si="2"/>
        <v>0.49</v>
      </c>
      <c r="W100" s="45">
        <f t="shared" si="3"/>
        <v>31862.6665</v>
      </c>
      <c r="X100" s="45">
        <f t="shared" si="4"/>
        <v>197.75</v>
      </c>
      <c r="Y100" s="45">
        <v>1.067</v>
      </c>
      <c r="Z100" s="45">
        <f t="shared" si="5"/>
        <v>34208.46441</v>
      </c>
      <c r="AA100" s="47">
        <f t="shared" si="6"/>
        <v>45611.28587</v>
      </c>
      <c r="AB100" s="45">
        <v>2500.0</v>
      </c>
      <c r="AC100" s="47">
        <f t="shared" si="7"/>
        <v>1969.326333</v>
      </c>
      <c r="AD100" s="71">
        <v>8.0</v>
      </c>
      <c r="AE100" s="64" t="str">
        <f t="shared" si="8"/>
        <v>ZF 2375 Pleasure Vertical Offset 0.7845</v>
      </c>
      <c r="AF100" s="65" t="str">
        <f t="shared" si="9"/>
        <v>3100-640-001</v>
      </c>
      <c r="AG100" s="66" t="s">
        <v>287</v>
      </c>
      <c r="AH100" s="52" t="str">
        <f t="shared" si="10"/>
        <v>3100 640 001</v>
      </c>
      <c r="AI100" s="67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13"/>
      <c r="BB100" s="13"/>
    </row>
    <row r="101" ht="14.25" customHeight="1">
      <c r="A101" s="54"/>
      <c r="B101" s="54"/>
      <c r="C101" s="55"/>
      <c r="D101" s="54"/>
      <c r="E101" s="54"/>
      <c r="F101" s="72"/>
      <c r="G101" s="56"/>
      <c r="H101" s="61"/>
      <c r="I101" s="59"/>
      <c r="J101" s="61"/>
      <c r="K101" s="61"/>
      <c r="L101" s="61"/>
      <c r="M101" s="60"/>
      <c r="N101" s="60"/>
      <c r="O101" s="68"/>
      <c r="P101" s="61"/>
      <c r="Q101" s="61"/>
      <c r="R101" s="61"/>
      <c r="S101" s="73"/>
      <c r="T101" s="45"/>
      <c r="U101" s="74"/>
      <c r="V101" s="75"/>
      <c r="W101" s="75"/>
      <c r="X101" s="75"/>
      <c r="Y101" s="75"/>
      <c r="Z101" s="73"/>
      <c r="AA101" s="76"/>
      <c r="AB101" s="76"/>
      <c r="AC101" s="76"/>
      <c r="AD101" s="71"/>
      <c r="AE101" s="64" t="str">
        <f t="shared" si="8"/>
        <v>   </v>
      </c>
      <c r="AF101" s="59"/>
      <c r="AG101" s="77"/>
      <c r="AH101" s="52" t="str">
        <f t="shared" si="10"/>
        <v/>
      </c>
      <c r="AI101" s="67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13"/>
      <c r="BB101" s="13"/>
    </row>
    <row r="102" ht="14.25" customHeight="1">
      <c r="A102" s="54">
        <v>1010.0</v>
      </c>
      <c r="B102" s="14" t="s">
        <v>227</v>
      </c>
      <c r="C102" s="55"/>
      <c r="D102" s="14" t="str">
        <f t="shared" ref="D102:D218" si="11">SUBSTITUTE(CONCATENATE(TRIM(H102)," ",M102,K102)," ","_")</f>
        <v>ZF_3000_0.6788L</v>
      </c>
      <c r="E102" s="14" t="s">
        <v>46</v>
      </c>
      <c r="F102" s="72"/>
      <c r="G102" s="57" t="s">
        <v>294</v>
      </c>
      <c r="H102" s="65" t="s">
        <v>295</v>
      </c>
      <c r="I102" s="59">
        <v>3000.0</v>
      </c>
      <c r="J102" s="65" t="s">
        <v>235</v>
      </c>
      <c r="K102" s="58" t="s">
        <v>236</v>
      </c>
      <c r="L102" s="65" t="s">
        <v>232</v>
      </c>
      <c r="M102" s="60">
        <v>0.6788</v>
      </c>
      <c r="N102" s="61"/>
      <c r="O102" s="58" t="s">
        <v>296</v>
      </c>
      <c r="P102" s="61">
        <v>2600.0</v>
      </c>
      <c r="Q102" s="61">
        <v>1063.0</v>
      </c>
      <c r="R102" s="78"/>
      <c r="S102" s="45">
        <v>37820.0</v>
      </c>
      <c r="T102" s="45">
        <v>1.13</v>
      </c>
      <c r="U102" s="45">
        <v>52.0</v>
      </c>
      <c r="V102" s="45">
        <f t="shared" ref="V102:V218" si="12">(100-U102)/100</f>
        <v>0.48</v>
      </c>
      <c r="W102" s="45">
        <f t="shared" ref="W102:W128" si="13">S102*V102*T102</f>
        <v>20513.568</v>
      </c>
      <c r="X102" s="45">
        <f t="shared" ref="X102:X218" si="14">225*T102</f>
        <v>254.25</v>
      </c>
      <c r="Y102" s="45">
        <v>1.067</v>
      </c>
      <c r="Z102" s="45">
        <f t="shared" ref="Z102:Z218" si="15">(W102+X102)*Y102</f>
        <v>22159.26181</v>
      </c>
      <c r="AA102" s="47">
        <f t="shared" ref="AA102:AA218" si="16">Z102/0.75</f>
        <v>29545.68241</v>
      </c>
      <c r="AB102" s="45">
        <v>2740.0</v>
      </c>
      <c r="AC102" s="47">
        <f t="shared" ref="AC102:AC218" si="17">(AB102*T102*V102*Y102)/0.75</f>
        <v>2114.333056</v>
      </c>
      <c r="AD102" s="79"/>
      <c r="AE102" s="64" t="str">
        <f t="shared" si="8"/>
        <v>ZF 3000  Light Vertical Offset 0.6788</v>
      </c>
      <c r="AF102" s="65" t="str">
        <f t="shared" ref="AF102:AF218" si="18">AG102</f>
        <v>3101-601-007</v>
      </c>
      <c r="AG102" s="66" t="s">
        <v>297</v>
      </c>
      <c r="AH102" s="52" t="str">
        <f t="shared" si="10"/>
        <v>3101 601 007</v>
      </c>
      <c r="AI102" s="67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13"/>
      <c r="BB102" s="13"/>
    </row>
    <row r="103" ht="14.25" customHeight="1">
      <c r="A103" s="54">
        <v>1010.0</v>
      </c>
      <c r="B103" s="14" t="s">
        <v>227</v>
      </c>
      <c r="C103" s="55"/>
      <c r="D103" s="14" t="str">
        <f t="shared" si="11"/>
        <v>ZF_3000_0.5624M</v>
      </c>
      <c r="E103" s="14" t="s">
        <v>46</v>
      </c>
      <c r="F103" s="72"/>
      <c r="G103" s="57" t="s">
        <v>294</v>
      </c>
      <c r="H103" s="65" t="s">
        <v>295</v>
      </c>
      <c r="I103" s="59">
        <v>3000.0</v>
      </c>
      <c r="J103" s="65" t="s">
        <v>238</v>
      </c>
      <c r="K103" s="58" t="s">
        <v>239</v>
      </c>
      <c r="L103" s="65" t="s">
        <v>232</v>
      </c>
      <c r="M103" s="60">
        <v>0.5624</v>
      </c>
      <c r="N103" s="61"/>
      <c r="O103" s="58" t="s">
        <v>296</v>
      </c>
      <c r="P103" s="61">
        <v>2600.0</v>
      </c>
      <c r="Q103" s="61">
        <v>1063.0</v>
      </c>
      <c r="R103" s="78"/>
      <c r="S103" s="45">
        <v>37820.0</v>
      </c>
      <c r="T103" s="45">
        <v>1.13</v>
      </c>
      <c r="U103" s="45">
        <v>52.0</v>
      </c>
      <c r="V103" s="45">
        <f t="shared" si="12"/>
        <v>0.48</v>
      </c>
      <c r="W103" s="45">
        <f t="shared" si="13"/>
        <v>20513.568</v>
      </c>
      <c r="X103" s="45">
        <f t="shared" si="14"/>
        <v>254.25</v>
      </c>
      <c r="Y103" s="45">
        <v>1.067</v>
      </c>
      <c r="Z103" s="45">
        <f t="shared" si="15"/>
        <v>22159.26181</v>
      </c>
      <c r="AA103" s="47">
        <f t="shared" si="16"/>
        <v>29545.68241</v>
      </c>
      <c r="AB103" s="45">
        <v>2740.0</v>
      </c>
      <c r="AC103" s="47">
        <f t="shared" si="17"/>
        <v>2114.333056</v>
      </c>
      <c r="AD103" s="79"/>
      <c r="AE103" s="64" t="str">
        <f t="shared" si="8"/>
        <v>ZF 3000  Medium Vertical Offset 0.5624</v>
      </c>
      <c r="AF103" s="65" t="str">
        <f t="shared" si="18"/>
        <v>3101-601-007</v>
      </c>
      <c r="AG103" s="66" t="s">
        <v>297</v>
      </c>
      <c r="AH103" s="52" t="str">
        <f t="shared" si="10"/>
        <v>3101 601 007</v>
      </c>
      <c r="AI103" s="67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13"/>
      <c r="BB103" s="13"/>
    </row>
    <row r="104" ht="14.25" customHeight="1">
      <c r="A104" s="54">
        <v>1010.0</v>
      </c>
      <c r="B104" s="14" t="s">
        <v>227</v>
      </c>
      <c r="C104" s="55"/>
      <c r="D104" s="14" t="str">
        <f t="shared" si="11"/>
        <v>ZF_3000_0.5337C</v>
      </c>
      <c r="E104" s="14" t="s">
        <v>46</v>
      </c>
      <c r="F104" s="72"/>
      <c r="G104" s="57" t="s">
        <v>294</v>
      </c>
      <c r="H104" s="65" t="s">
        <v>295</v>
      </c>
      <c r="I104" s="59">
        <v>3000.0</v>
      </c>
      <c r="J104" s="65" t="s">
        <v>242</v>
      </c>
      <c r="K104" s="58" t="s">
        <v>243</v>
      </c>
      <c r="L104" s="65" t="s">
        <v>232</v>
      </c>
      <c r="M104" s="60">
        <v>0.5337</v>
      </c>
      <c r="N104" s="61"/>
      <c r="O104" s="58" t="s">
        <v>296</v>
      </c>
      <c r="P104" s="61">
        <v>2100.0</v>
      </c>
      <c r="Q104" s="61">
        <v>1063.0</v>
      </c>
      <c r="R104" s="78"/>
      <c r="S104" s="45">
        <v>37820.0</v>
      </c>
      <c r="T104" s="45">
        <v>1.13</v>
      </c>
      <c r="U104" s="45">
        <v>52.0</v>
      </c>
      <c r="V104" s="45">
        <f t="shared" si="12"/>
        <v>0.48</v>
      </c>
      <c r="W104" s="45">
        <f t="shared" si="13"/>
        <v>20513.568</v>
      </c>
      <c r="X104" s="45">
        <f t="shared" si="14"/>
        <v>254.25</v>
      </c>
      <c r="Y104" s="45">
        <v>1.067</v>
      </c>
      <c r="Z104" s="45">
        <f t="shared" si="15"/>
        <v>22159.26181</v>
      </c>
      <c r="AA104" s="47">
        <f t="shared" si="16"/>
        <v>29545.68241</v>
      </c>
      <c r="AB104" s="45">
        <v>2740.0</v>
      </c>
      <c r="AC104" s="47">
        <f t="shared" si="17"/>
        <v>2114.333056</v>
      </c>
      <c r="AD104" s="79"/>
      <c r="AE104" s="64" t="str">
        <f t="shared" si="8"/>
        <v>ZF 3000  Continuous Vertical Offset 0.5337</v>
      </c>
      <c r="AF104" s="65" t="str">
        <f t="shared" si="18"/>
        <v>3101-601-007</v>
      </c>
      <c r="AG104" s="66" t="s">
        <v>297</v>
      </c>
      <c r="AH104" s="52" t="str">
        <f t="shared" si="10"/>
        <v>3101 601 007</v>
      </c>
      <c r="AI104" s="67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13"/>
      <c r="BB104" s="13"/>
    </row>
    <row r="105" ht="14.25" customHeight="1">
      <c r="A105" s="54">
        <v>1010.0</v>
      </c>
      <c r="B105" s="14" t="s">
        <v>227</v>
      </c>
      <c r="C105" s="55"/>
      <c r="D105" s="14" t="str">
        <f t="shared" si="11"/>
        <v>ZF_3000_A_0.6788L</v>
      </c>
      <c r="E105" s="14" t="s">
        <v>46</v>
      </c>
      <c r="F105" s="72"/>
      <c r="G105" s="57" t="s">
        <v>298</v>
      </c>
      <c r="H105" s="65" t="s">
        <v>299</v>
      </c>
      <c r="I105" s="59">
        <v>3000.0</v>
      </c>
      <c r="J105" s="65" t="s">
        <v>235</v>
      </c>
      <c r="K105" s="58" t="s">
        <v>236</v>
      </c>
      <c r="L105" s="65" t="s">
        <v>211</v>
      </c>
      <c r="M105" s="60">
        <v>0.6788</v>
      </c>
      <c r="N105" s="61"/>
      <c r="O105" s="58" t="s">
        <v>300</v>
      </c>
      <c r="P105" s="61">
        <v>2600.0</v>
      </c>
      <c r="Q105" s="61">
        <v>1069.0</v>
      </c>
      <c r="R105" s="80" t="s">
        <v>247</v>
      </c>
      <c r="S105" s="45">
        <v>45735.0</v>
      </c>
      <c r="T105" s="45">
        <v>1.13</v>
      </c>
      <c r="U105" s="45">
        <v>52.0</v>
      </c>
      <c r="V105" s="45">
        <f t="shared" si="12"/>
        <v>0.48</v>
      </c>
      <c r="W105" s="45">
        <f t="shared" si="13"/>
        <v>24806.664</v>
      </c>
      <c r="X105" s="45">
        <f t="shared" si="14"/>
        <v>254.25</v>
      </c>
      <c r="Y105" s="45">
        <v>1.067</v>
      </c>
      <c r="Z105" s="45">
        <f t="shared" si="15"/>
        <v>26739.99524</v>
      </c>
      <c r="AA105" s="47">
        <f t="shared" si="16"/>
        <v>35653.32698</v>
      </c>
      <c r="AB105" s="45">
        <v>3480.0</v>
      </c>
      <c r="AC105" s="47">
        <f t="shared" si="17"/>
        <v>2685.357312</v>
      </c>
      <c r="AD105" s="79"/>
      <c r="AE105" s="64" t="str">
        <f t="shared" si="8"/>
        <v>ZF 3000 A  Light Down Angle 0.6788</v>
      </c>
      <c r="AF105" s="65" t="str">
        <f t="shared" si="18"/>
        <v>3101-615-007</v>
      </c>
      <c r="AG105" s="66" t="s">
        <v>301</v>
      </c>
      <c r="AH105" s="52" t="str">
        <f t="shared" si="10"/>
        <v>3101 615 007</v>
      </c>
      <c r="AI105" s="67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13"/>
      <c r="BB105" s="13"/>
    </row>
    <row r="106" ht="14.25" customHeight="1">
      <c r="A106" s="54">
        <v>1010.0</v>
      </c>
      <c r="B106" s="14" t="s">
        <v>227</v>
      </c>
      <c r="C106" s="55"/>
      <c r="D106" s="14" t="str">
        <f t="shared" si="11"/>
        <v>ZF_3000_A_0.6091L</v>
      </c>
      <c r="E106" s="14" t="s">
        <v>46</v>
      </c>
      <c r="F106" s="72"/>
      <c r="G106" s="57" t="s">
        <v>298</v>
      </c>
      <c r="H106" s="65" t="s">
        <v>299</v>
      </c>
      <c r="I106" s="59">
        <v>3000.0</v>
      </c>
      <c r="J106" s="65" t="s">
        <v>235</v>
      </c>
      <c r="K106" s="58" t="s">
        <v>236</v>
      </c>
      <c r="L106" s="65" t="s">
        <v>211</v>
      </c>
      <c r="M106" s="60">
        <v>0.6091</v>
      </c>
      <c r="N106" s="61"/>
      <c r="O106" s="58" t="s">
        <v>302</v>
      </c>
      <c r="P106" s="61">
        <v>2600.0</v>
      </c>
      <c r="Q106" s="61">
        <v>1069.0</v>
      </c>
      <c r="R106" s="80" t="s">
        <v>247</v>
      </c>
      <c r="S106" s="45">
        <v>45735.0</v>
      </c>
      <c r="T106" s="45">
        <v>1.13</v>
      </c>
      <c r="U106" s="45">
        <v>52.0</v>
      </c>
      <c r="V106" s="45">
        <f t="shared" si="12"/>
        <v>0.48</v>
      </c>
      <c r="W106" s="45">
        <f t="shared" si="13"/>
        <v>24806.664</v>
      </c>
      <c r="X106" s="45">
        <f t="shared" si="14"/>
        <v>254.25</v>
      </c>
      <c r="Y106" s="45">
        <v>1.067</v>
      </c>
      <c r="Z106" s="45">
        <f t="shared" si="15"/>
        <v>26739.99524</v>
      </c>
      <c r="AA106" s="47">
        <f t="shared" si="16"/>
        <v>35653.32698</v>
      </c>
      <c r="AB106" s="45">
        <v>3480.0</v>
      </c>
      <c r="AC106" s="47">
        <f t="shared" si="17"/>
        <v>2685.357312</v>
      </c>
      <c r="AD106" s="79"/>
      <c r="AE106" s="64" t="str">
        <f t="shared" si="8"/>
        <v>ZF 3000 A  Light Down Angle 0.6091</v>
      </c>
      <c r="AF106" s="65" t="str">
        <f t="shared" si="18"/>
        <v>3101-615-007</v>
      </c>
      <c r="AG106" s="66" t="s">
        <v>301</v>
      </c>
      <c r="AH106" s="52" t="str">
        <f t="shared" si="10"/>
        <v>3101 615 007</v>
      </c>
      <c r="AI106" s="67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13"/>
      <c r="BB106" s="13"/>
    </row>
    <row r="107" ht="14.25" customHeight="1">
      <c r="A107" s="54">
        <v>1010.0</v>
      </c>
      <c r="B107" s="14" t="s">
        <v>227</v>
      </c>
      <c r="C107" s="55"/>
      <c r="D107" s="14" t="str">
        <f t="shared" si="11"/>
        <v>ZF_3000_A_0.5624M</v>
      </c>
      <c r="E107" s="14" t="s">
        <v>46</v>
      </c>
      <c r="F107" s="72"/>
      <c r="G107" s="57" t="s">
        <v>298</v>
      </c>
      <c r="H107" s="65" t="s">
        <v>299</v>
      </c>
      <c r="I107" s="59">
        <v>3000.0</v>
      </c>
      <c r="J107" s="65" t="s">
        <v>238</v>
      </c>
      <c r="K107" s="58" t="s">
        <v>239</v>
      </c>
      <c r="L107" s="65" t="s">
        <v>211</v>
      </c>
      <c r="M107" s="60">
        <v>0.5624</v>
      </c>
      <c r="N107" s="61"/>
      <c r="O107" s="58" t="s">
        <v>300</v>
      </c>
      <c r="P107" s="61">
        <v>2600.0</v>
      </c>
      <c r="Q107" s="61">
        <v>1069.0</v>
      </c>
      <c r="R107" s="80" t="s">
        <v>247</v>
      </c>
      <c r="S107" s="45">
        <v>45735.0</v>
      </c>
      <c r="T107" s="45">
        <v>1.13</v>
      </c>
      <c r="U107" s="45">
        <v>52.0</v>
      </c>
      <c r="V107" s="45">
        <f t="shared" si="12"/>
        <v>0.48</v>
      </c>
      <c r="W107" s="45">
        <f t="shared" si="13"/>
        <v>24806.664</v>
      </c>
      <c r="X107" s="45">
        <f t="shared" si="14"/>
        <v>254.25</v>
      </c>
      <c r="Y107" s="45">
        <v>1.067</v>
      </c>
      <c r="Z107" s="45">
        <f t="shared" si="15"/>
        <v>26739.99524</v>
      </c>
      <c r="AA107" s="47">
        <f t="shared" si="16"/>
        <v>35653.32698</v>
      </c>
      <c r="AB107" s="45">
        <v>3480.0</v>
      </c>
      <c r="AC107" s="47">
        <f t="shared" si="17"/>
        <v>2685.357312</v>
      </c>
      <c r="AD107" s="79"/>
      <c r="AE107" s="64" t="str">
        <f t="shared" si="8"/>
        <v>ZF 3000 A  Medium Down Angle 0.5624</v>
      </c>
      <c r="AF107" s="65" t="str">
        <f t="shared" si="18"/>
        <v>3101-615-007</v>
      </c>
      <c r="AG107" s="66" t="s">
        <v>301</v>
      </c>
      <c r="AH107" s="52" t="str">
        <f t="shared" si="10"/>
        <v>3101 615 007</v>
      </c>
      <c r="AI107" s="67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13"/>
      <c r="BB107" s="13"/>
    </row>
    <row r="108" ht="14.25" customHeight="1">
      <c r="A108" s="54">
        <v>1010.0</v>
      </c>
      <c r="B108" s="14" t="s">
        <v>227</v>
      </c>
      <c r="C108" s="55"/>
      <c r="D108" s="14" t="str">
        <f t="shared" si="11"/>
        <v>ZF_3000_A_0.4766M</v>
      </c>
      <c r="E108" s="14" t="s">
        <v>46</v>
      </c>
      <c r="F108" s="72"/>
      <c r="G108" s="57" t="s">
        <v>298</v>
      </c>
      <c r="H108" s="65" t="s">
        <v>299</v>
      </c>
      <c r="I108" s="59">
        <v>3000.0</v>
      </c>
      <c r="J108" s="65" t="s">
        <v>238</v>
      </c>
      <c r="K108" s="58" t="s">
        <v>239</v>
      </c>
      <c r="L108" s="65" t="s">
        <v>211</v>
      </c>
      <c r="M108" s="60">
        <v>0.4766</v>
      </c>
      <c r="N108" s="61"/>
      <c r="O108" s="58" t="s">
        <v>302</v>
      </c>
      <c r="P108" s="61">
        <v>2600.0</v>
      </c>
      <c r="Q108" s="61">
        <v>1069.0</v>
      </c>
      <c r="R108" s="80" t="s">
        <v>247</v>
      </c>
      <c r="S108" s="45">
        <v>45735.0</v>
      </c>
      <c r="T108" s="45">
        <v>1.13</v>
      </c>
      <c r="U108" s="45">
        <v>52.0</v>
      </c>
      <c r="V108" s="45">
        <f t="shared" si="12"/>
        <v>0.48</v>
      </c>
      <c r="W108" s="45">
        <f t="shared" si="13"/>
        <v>24806.664</v>
      </c>
      <c r="X108" s="45">
        <f t="shared" si="14"/>
        <v>254.25</v>
      </c>
      <c r="Y108" s="45">
        <v>1.067</v>
      </c>
      <c r="Z108" s="45">
        <f t="shared" si="15"/>
        <v>26739.99524</v>
      </c>
      <c r="AA108" s="47">
        <f t="shared" si="16"/>
        <v>35653.32698</v>
      </c>
      <c r="AB108" s="45">
        <v>3480.0</v>
      </c>
      <c r="AC108" s="47">
        <f t="shared" si="17"/>
        <v>2685.357312</v>
      </c>
      <c r="AD108" s="79"/>
      <c r="AE108" s="64" t="str">
        <f t="shared" si="8"/>
        <v>ZF 3000 A  Medium Down Angle 0.4766</v>
      </c>
      <c r="AF108" s="65" t="str">
        <f t="shared" si="18"/>
        <v>3101-615-007</v>
      </c>
      <c r="AG108" s="66" t="s">
        <v>301</v>
      </c>
      <c r="AH108" s="52" t="str">
        <f t="shared" si="10"/>
        <v>3101 615 007</v>
      </c>
      <c r="AI108" s="67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13"/>
      <c r="BB108" s="13"/>
    </row>
    <row r="109" ht="14.25" customHeight="1">
      <c r="A109" s="54">
        <v>1010.0</v>
      </c>
      <c r="B109" s="14" t="s">
        <v>227</v>
      </c>
      <c r="C109" s="55"/>
      <c r="D109" s="14" t="str">
        <f t="shared" si="11"/>
        <v>ZF_3000_A_0.5337C</v>
      </c>
      <c r="E109" s="14" t="s">
        <v>46</v>
      </c>
      <c r="F109" s="72"/>
      <c r="G109" s="57" t="s">
        <v>298</v>
      </c>
      <c r="H109" s="65" t="s">
        <v>299</v>
      </c>
      <c r="I109" s="59">
        <v>3000.0</v>
      </c>
      <c r="J109" s="65" t="s">
        <v>242</v>
      </c>
      <c r="K109" s="58" t="s">
        <v>243</v>
      </c>
      <c r="L109" s="65" t="s">
        <v>211</v>
      </c>
      <c r="M109" s="60">
        <v>0.5337</v>
      </c>
      <c r="N109" s="61"/>
      <c r="O109" s="58" t="s">
        <v>300</v>
      </c>
      <c r="P109" s="61">
        <v>2100.0</v>
      </c>
      <c r="Q109" s="61">
        <v>1069.0</v>
      </c>
      <c r="R109" s="80" t="s">
        <v>247</v>
      </c>
      <c r="S109" s="45">
        <v>45735.0</v>
      </c>
      <c r="T109" s="45">
        <v>1.13</v>
      </c>
      <c r="U109" s="45">
        <v>52.0</v>
      </c>
      <c r="V109" s="45">
        <f t="shared" si="12"/>
        <v>0.48</v>
      </c>
      <c r="W109" s="45">
        <f t="shared" si="13"/>
        <v>24806.664</v>
      </c>
      <c r="X109" s="45">
        <f t="shared" si="14"/>
        <v>254.25</v>
      </c>
      <c r="Y109" s="45">
        <v>1.067</v>
      </c>
      <c r="Z109" s="45">
        <f t="shared" si="15"/>
        <v>26739.99524</v>
      </c>
      <c r="AA109" s="47">
        <f t="shared" si="16"/>
        <v>35653.32698</v>
      </c>
      <c r="AB109" s="45">
        <v>3480.0</v>
      </c>
      <c r="AC109" s="47">
        <f t="shared" si="17"/>
        <v>2685.357312</v>
      </c>
      <c r="AD109" s="79"/>
      <c r="AE109" s="64" t="str">
        <f t="shared" si="8"/>
        <v>ZF 3000 A  Continuous Down Angle 0.5337</v>
      </c>
      <c r="AF109" s="65" t="str">
        <f t="shared" si="18"/>
        <v>3101-615-007</v>
      </c>
      <c r="AG109" s="66" t="s">
        <v>301</v>
      </c>
      <c r="AH109" s="52" t="str">
        <f t="shared" si="10"/>
        <v>3101 615 007</v>
      </c>
      <c r="AI109" s="67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13"/>
      <c r="BB109" s="13"/>
    </row>
    <row r="110" ht="14.25" customHeight="1">
      <c r="A110" s="54">
        <v>1010.0</v>
      </c>
      <c r="B110" s="14" t="s">
        <v>227</v>
      </c>
      <c r="C110" s="55"/>
      <c r="D110" s="14" t="str">
        <f t="shared" si="11"/>
        <v>ZF_3000_A_0.4559C</v>
      </c>
      <c r="E110" s="14" t="s">
        <v>46</v>
      </c>
      <c r="F110" s="72"/>
      <c r="G110" s="57" t="s">
        <v>298</v>
      </c>
      <c r="H110" s="65" t="s">
        <v>299</v>
      </c>
      <c r="I110" s="59">
        <v>3000.0</v>
      </c>
      <c r="J110" s="65" t="s">
        <v>242</v>
      </c>
      <c r="K110" s="58" t="s">
        <v>243</v>
      </c>
      <c r="L110" s="65" t="s">
        <v>211</v>
      </c>
      <c r="M110" s="60">
        <v>0.4559</v>
      </c>
      <c r="N110" s="61"/>
      <c r="O110" s="58" t="s">
        <v>302</v>
      </c>
      <c r="P110" s="61">
        <v>2100.0</v>
      </c>
      <c r="Q110" s="61">
        <v>1069.0</v>
      </c>
      <c r="R110" s="80" t="s">
        <v>247</v>
      </c>
      <c r="S110" s="45">
        <v>45735.0</v>
      </c>
      <c r="T110" s="45">
        <v>1.13</v>
      </c>
      <c r="U110" s="45">
        <v>52.0</v>
      </c>
      <c r="V110" s="45">
        <f t="shared" si="12"/>
        <v>0.48</v>
      </c>
      <c r="W110" s="45">
        <f t="shared" si="13"/>
        <v>24806.664</v>
      </c>
      <c r="X110" s="45">
        <f t="shared" si="14"/>
        <v>254.25</v>
      </c>
      <c r="Y110" s="45">
        <v>1.067</v>
      </c>
      <c r="Z110" s="45">
        <f t="shared" si="15"/>
        <v>26739.99524</v>
      </c>
      <c r="AA110" s="47">
        <f t="shared" si="16"/>
        <v>35653.32698</v>
      </c>
      <c r="AB110" s="45">
        <v>3480.0</v>
      </c>
      <c r="AC110" s="47">
        <f t="shared" si="17"/>
        <v>2685.357312</v>
      </c>
      <c r="AD110" s="79"/>
      <c r="AE110" s="64" t="str">
        <f t="shared" si="8"/>
        <v>ZF 3000 A  Continuous Down Angle 0.4559</v>
      </c>
      <c r="AF110" s="65" t="str">
        <f t="shared" si="18"/>
        <v>3101-615-007</v>
      </c>
      <c r="AG110" s="66" t="s">
        <v>301</v>
      </c>
      <c r="AH110" s="52" t="str">
        <f t="shared" si="10"/>
        <v>3101 615 007</v>
      </c>
      <c r="AI110" s="67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13"/>
      <c r="BB110" s="13"/>
    </row>
    <row r="111" ht="14.25" customHeight="1">
      <c r="A111" s="54">
        <v>1010.0</v>
      </c>
      <c r="B111" s="14" t="s">
        <v>227</v>
      </c>
      <c r="C111" s="55"/>
      <c r="D111" s="14" t="str">
        <f t="shared" si="11"/>
        <v>ZF_3000_V_0.6788L</v>
      </c>
      <c r="E111" s="14" t="s">
        <v>46</v>
      </c>
      <c r="F111" s="72"/>
      <c r="G111" s="57" t="s">
        <v>303</v>
      </c>
      <c r="H111" s="65" t="s">
        <v>304</v>
      </c>
      <c r="I111" s="59">
        <v>3000.0</v>
      </c>
      <c r="J111" s="65" t="s">
        <v>235</v>
      </c>
      <c r="K111" s="58" t="s">
        <v>236</v>
      </c>
      <c r="L111" s="65" t="s">
        <v>253</v>
      </c>
      <c r="M111" s="60">
        <v>0.6788</v>
      </c>
      <c r="N111" s="61"/>
      <c r="O111" s="58" t="s">
        <v>300</v>
      </c>
      <c r="P111" s="61">
        <v>2600.0</v>
      </c>
      <c r="Q111" s="61">
        <v>1102.0</v>
      </c>
      <c r="R111" s="80" t="s">
        <v>247</v>
      </c>
      <c r="S111" s="45">
        <v>49145.0</v>
      </c>
      <c r="T111" s="45">
        <v>1.13</v>
      </c>
      <c r="U111" s="45">
        <v>52.0</v>
      </c>
      <c r="V111" s="45">
        <f t="shared" si="12"/>
        <v>0.48</v>
      </c>
      <c r="W111" s="45">
        <f t="shared" si="13"/>
        <v>26656.248</v>
      </c>
      <c r="X111" s="45">
        <f t="shared" si="14"/>
        <v>254.25</v>
      </c>
      <c r="Y111" s="45">
        <v>1.067</v>
      </c>
      <c r="Z111" s="45">
        <f t="shared" si="15"/>
        <v>28713.50137</v>
      </c>
      <c r="AA111" s="47">
        <f t="shared" si="16"/>
        <v>38284.66849</v>
      </c>
      <c r="AB111" s="45">
        <v>3480.0</v>
      </c>
      <c r="AC111" s="47">
        <f t="shared" si="17"/>
        <v>2685.357312</v>
      </c>
      <c r="AD111" s="79"/>
      <c r="AE111" s="64" t="str">
        <f t="shared" si="8"/>
        <v>ZF 3000 V  Light V-Drive 0.6788</v>
      </c>
      <c r="AF111" s="65" t="str">
        <f t="shared" si="18"/>
        <v>3101-623-010</v>
      </c>
      <c r="AG111" s="66" t="s">
        <v>305</v>
      </c>
      <c r="AH111" s="52" t="str">
        <f t="shared" si="10"/>
        <v>3101 623 010</v>
      </c>
      <c r="AI111" s="67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13"/>
      <c r="BB111" s="13"/>
    </row>
    <row r="112" ht="14.25" customHeight="1">
      <c r="A112" s="54">
        <v>1010.0</v>
      </c>
      <c r="B112" s="14" t="s">
        <v>227</v>
      </c>
      <c r="C112" s="55"/>
      <c r="D112" s="14" t="str">
        <f t="shared" si="11"/>
        <v>ZF_3000_V_0.6091L</v>
      </c>
      <c r="E112" s="14" t="s">
        <v>46</v>
      </c>
      <c r="F112" s="72"/>
      <c r="G112" s="57" t="s">
        <v>303</v>
      </c>
      <c r="H112" s="65" t="s">
        <v>304</v>
      </c>
      <c r="I112" s="59">
        <v>3000.0</v>
      </c>
      <c r="J112" s="65" t="s">
        <v>235</v>
      </c>
      <c r="K112" s="58" t="s">
        <v>236</v>
      </c>
      <c r="L112" s="65" t="s">
        <v>253</v>
      </c>
      <c r="M112" s="60">
        <v>0.6091</v>
      </c>
      <c r="N112" s="61"/>
      <c r="O112" s="58" t="s">
        <v>302</v>
      </c>
      <c r="P112" s="61">
        <v>2600.0</v>
      </c>
      <c r="Q112" s="61">
        <v>1102.0</v>
      </c>
      <c r="R112" s="80" t="s">
        <v>247</v>
      </c>
      <c r="S112" s="45">
        <v>49145.0</v>
      </c>
      <c r="T112" s="45">
        <v>1.13</v>
      </c>
      <c r="U112" s="45">
        <v>52.0</v>
      </c>
      <c r="V112" s="45">
        <f t="shared" si="12"/>
        <v>0.48</v>
      </c>
      <c r="W112" s="45">
        <f t="shared" si="13"/>
        <v>26656.248</v>
      </c>
      <c r="X112" s="45">
        <f t="shared" si="14"/>
        <v>254.25</v>
      </c>
      <c r="Y112" s="45">
        <v>1.067</v>
      </c>
      <c r="Z112" s="45">
        <f t="shared" si="15"/>
        <v>28713.50137</v>
      </c>
      <c r="AA112" s="47">
        <f t="shared" si="16"/>
        <v>38284.66849</v>
      </c>
      <c r="AB112" s="45">
        <v>3480.0</v>
      </c>
      <c r="AC112" s="47">
        <f t="shared" si="17"/>
        <v>2685.357312</v>
      </c>
      <c r="AD112" s="79"/>
      <c r="AE112" s="64" t="str">
        <f t="shared" si="8"/>
        <v>ZF 3000 V  Light V-Drive 0.6091</v>
      </c>
      <c r="AF112" s="65" t="str">
        <f t="shared" si="18"/>
        <v>3101-623-010</v>
      </c>
      <c r="AG112" s="66" t="s">
        <v>305</v>
      </c>
      <c r="AH112" s="52" t="str">
        <f t="shared" si="10"/>
        <v>3101 623 010</v>
      </c>
      <c r="AI112" s="67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13"/>
      <c r="BB112" s="13"/>
    </row>
    <row r="113" ht="14.25" customHeight="1">
      <c r="A113" s="54">
        <v>1010.0</v>
      </c>
      <c r="B113" s="14" t="s">
        <v>227</v>
      </c>
      <c r="C113" s="55"/>
      <c r="D113" s="14" t="str">
        <f t="shared" si="11"/>
        <v>ZF_3000_V_0.5624M</v>
      </c>
      <c r="E113" s="14" t="s">
        <v>46</v>
      </c>
      <c r="F113" s="72"/>
      <c r="G113" s="57" t="s">
        <v>303</v>
      </c>
      <c r="H113" s="65" t="s">
        <v>304</v>
      </c>
      <c r="I113" s="59">
        <v>3000.0</v>
      </c>
      <c r="J113" s="65" t="s">
        <v>238</v>
      </c>
      <c r="K113" s="58" t="s">
        <v>239</v>
      </c>
      <c r="L113" s="65" t="s">
        <v>253</v>
      </c>
      <c r="M113" s="60">
        <v>0.5624</v>
      </c>
      <c r="N113" s="61"/>
      <c r="O113" s="58" t="s">
        <v>300</v>
      </c>
      <c r="P113" s="61">
        <v>2600.0</v>
      </c>
      <c r="Q113" s="61">
        <v>1102.0</v>
      </c>
      <c r="R113" s="80" t="s">
        <v>247</v>
      </c>
      <c r="S113" s="45">
        <v>49145.0</v>
      </c>
      <c r="T113" s="45">
        <v>1.13</v>
      </c>
      <c r="U113" s="45">
        <v>52.0</v>
      </c>
      <c r="V113" s="45">
        <f t="shared" si="12"/>
        <v>0.48</v>
      </c>
      <c r="W113" s="45">
        <f t="shared" si="13"/>
        <v>26656.248</v>
      </c>
      <c r="X113" s="45">
        <f t="shared" si="14"/>
        <v>254.25</v>
      </c>
      <c r="Y113" s="45">
        <v>1.067</v>
      </c>
      <c r="Z113" s="45">
        <f t="shared" si="15"/>
        <v>28713.50137</v>
      </c>
      <c r="AA113" s="47">
        <f t="shared" si="16"/>
        <v>38284.66849</v>
      </c>
      <c r="AB113" s="45">
        <v>3480.0</v>
      </c>
      <c r="AC113" s="47">
        <f t="shared" si="17"/>
        <v>2685.357312</v>
      </c>
      <c r="AD113" s="79"/>
      <c r="AE113" s="64" t="str">
        <f t="shared" si="8"/>
        <v>ZF 3000 V  Medium V-Drive 0.5624</v>
      </c>
      <c r="AF113" s="65" t="str">
        <f t="shared" si="18"/>
        <v>3101-623-010</v>
      </c>
      <c r="AG113" s="66" t="s">
        <v>305</v>
      </c>
      <c r="AH113" s="52" t="str">
        <f t="shared" si="10"/>
        <v>3101 623 010</v>
      </c>
      <c r="AI113" s="67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13"/>
      <c r="BB113" s="13"/>
    </row>
    <row r="114" ht="14.25" customHeight="1">
      <c r="A114" s="54">
        <v>1010.0</v>
      </c>
      <c r="B114" s="14" t="s">
        <v>227</v>
      </c>
      <c r="C114" s="55"/>
      <c r="D114" s="14" t="str">
        <f t="shared" si="11"/>
        <v>ZF_3000_V_0.4766M</v>
      </c>
      <c r="E114" s="14" t="s">
        <v>46</v>
      </c>
      <c r="F114" s="72"/>
      <c r="G114" s="57" t="s">
        <v>303</v>
      </c>
      <c r="H114" s="65" t="s">
        <v>304</v>
      </c>
      <c r="I114" s="59">
        <v>3000.0</v>
      </c>
      <c r="J114" s="65" t="s">
        <v>238</v>
      </c>
      <c r="K114" s="58" t="s">
        <v>239</v>
      </c>
      <c r="L114" s="65" t="s">
        <v>253</v>
      </c>
      <c r="M114" s="60">
        <v>0.4766</v>
      </c>
      <c r="N114" s="61"/>
      <c r="O114" s="58" t="s">
        <v>302</v>
      </c>
      <c r="P114" s="61">
        <v>2600.0</v>
      </c>
      <c r="Q114" s="61">
        <v>1102.0</v>
      </c>
      <c r="R114" s="80" t="s">
        <v>247</v>
      </c>
      <c r="S114" s="45">
        <v>49145.0</v>
      </c>
      <c r="T114" s="45">
        <v>1.13</v>
      </c>
      <c r="U114" s="45">
        <v>52.0</v>
      </c>
      <c r="V114" s="45">
        <f t="shared" si="12"/>
        <v>0.48</v>
      </c>
      <c r="W114" s="45">
        <f t="shared" si="13"/>
        <v>26656.248</v>
      </c>
      <c r="X114" s="45">
        <f t="shared" si="14"/>
        <v>254.25</v>
      </c>
      <c r="Y114" s="45">
        <v>1.067</v>
      </c>
      <c r="Z114" s="45">
        <f t="shared" si="15"/>
        <v>28713.50137</v>
      </c>
      <c r="AA114" s="47">
        <f t="shared" si="16"/>
        <v>38284.66849</v>
      </c>
      <c r="AB114" s="45">
        <v>3480.0</v>
      </c>
      <c r="AC114" s="47">
        <f t="shared" si="17"/>
        <v>2685.357312</v>
      </c>
      <c r="AD114" s="79"/>
      <c r="AE114" s="64" t="str">
        <f t="shared" si="8"/>
        <v>ZF 3000 V  Medium V-Drive 0.4766</v>
      </c>
      <c r="AF114" s="65" t="str">
        <f t="shared" si="18"/>
        <v>3101-623-010</v>
      </c>
      <c r="AG114" s="66" t="s">
        <v>305</v>
      </c>
      <c r="AH114" s="52" t="str">
        <f t="shared" si="10"/>
        <v>3101 623 010</v>
      </c>
      <c r="AI114" s="67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13"/>
      <c r="BB114" s="13"/>
    </row>
    <row r="115" ht="14.25" customHeight="1">
      <c r="A115" s="54">
        <v>1010.0</v>
      </c>
      <c r="B115" s="14" t="s">
        <v>227</v>
      </c>
      <c r="C115" s="55"/>
      <c r="D115" s="14" t="str">
        <f t="shared" si="11"/>
        <v>ZF_3000_V_0.5337C</v>
      </c>
      <c r="E115" s="14" t="s">
        <v>46</v>
      </c>
      <c r="F115" s="72"/>
      <c r="G115" s="57" t="s">
        <v>303</v>
      </c>
      <c r="H115" s="65" t="s">
        <v>304</v>
      </c>
      <c r="I115" s="59">
        <v>3000.0</v>
      </c>
      <c r="J115" s="65" t="s">
        <v>242</v>
      </c>
      <c r="K115" s="58" t="s">
        <v>243</v>
      </c>
      <c r="L115" s="65" t="s">
        <v>253</v>
      </c>
      <c r="M115" s="60">
        <v>0.5337</v>
      </c>
      <c r="N115" s="61"/>
      <c r="O115" s="58" t="s">
        <v>300</v>
      </c>
      <c r="P115" s="61">
        <v>2100.0</v>
      </c>
      <c r="Q115" s="61">
        <v>1102.0</v>
      </c>
      <c r="R115" s="80" t="s">
        <v>247</v>
      </c>
      <c r="S115" s="45">
        <v>49145.0</v>
      </c>
      <c r="T115" s="45">
        <v>1.13</v>
      </c>
      <c r="U115" s="45">
        <v>52.0</v>
      </c>
      <c r="V115" s="45">
        <f t="shared" si="12"/>
        <v>0.48</v>
      </c>
      <c r="W115" s="45">
        <f t="shared" si="13"/>
        <v>26656.248</v>
      </c>
      <c r="X115" s="45">
        <f t="shared" si="14"/>
        <v>254.25</v>
      </c>
      <c r="Y115" s="45">
        <v>1.067</v>
      </c>
      <c r="Z115" s="45">
        <f t="shared" si="15"/>
        <v>28713.50137</v>
      </c>
      <c r="AA115" s="47">
        <f t="shared" si="16"/>
        <v>38284.66849</v>
      </c>
      <c r="AB115" s="45">
        <v>3480.0</v>
      </c>
      <c r="AC115" s="47">
        <f t="shared" si="17"/>
        <v>2685.357312</v>
      </c>
      <c r="AD115" s="79"/>
      <c r="AE115" s="64" t="str">
        <f t="shared" si="8"/>
        <v>ZF 3000 V  Continuous V-Drive 0.5337</v>
      </c>
      <c r="AF115" s="65" t="str">
        <f t="shared" si="18"/>
        <v>3101-623-010</v>
      </c>
      <c r="AG115" s="66" t="s">
        <v>305</v>
      </c>
      <c r="AH115" s="52" t="str">
        <f t="shared" si="10"/>
        <v>3101 623 010</v>
      </c>
      <c r="AI115" s="67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13"/>
      <c r="BB115" s="13"/>
    </row>
    <row r="116" ht="14.25" customHeight="1">
      <c r="A116" s="54">
        <v>1010.0</v>
      </c>
      <c r="B116" s="14" t="s">
        <v>227</v>
      </c>
      <c r="C116" s="55"/>
      <c r="D116" s="14" t="str">
        <f t="shared" si="11"/>
        <v>ZF_3000_V_0.4559C</v>
      </c>
      <c r="E116" s="14" t="s">
        <v>46</v>
      </c>
      <c r="F116" s="72"/>
      <c r="G116" s="57" t="s">
        <v>303</v>
      </c>
      <c r="H116" s="65" t="s">
        <v>304</v>
      </c>
      <c r="I116" s="59">
        <v>3000.0</v>
      </c>
      <c r="J116" s="65" t="s">
        <v>242</v>
      </c>
      <c r="K116" s="58" t="s">
        <v>243</v>
      </c>
      <c r="L116" s="65" t="s">
        <v>253</v>
      </c>
      <c r="M116" s="60">
        <v>0.4559</v>
      </c>
      <c r="N116" s="61"/>
      <c r="O116" s="58" t="s">
        <v>302</v>
      </c>
      <c r="P116" s="61">
        <v>2100.0</v>
      </c>
      <c r="Q116" s="61">
        <v>1102.0</v>
      </c>
      <c r="R116" s="80" t="s">
        <v>247</v>
      </c>
      <c r="S116" s="45">
        <v>49145.0</v>
      </c>
      <c r="T116" s="45">
        <v>1.13</v>
      </c>
      <c r="U116" s="45">
        <v>52.0</v>
      </c>
      <c r="V116" s="45">
        <f t="shared" si="12"/>
        <v>0.48</v>
      </c>
      <c r="W116" s="45">
        <f t="shared" si="13"/>
        <v>26656.248</v>
      </c>
      <c r="X116" s="45">
        <f t="shared" si="14"/>
        <v>254.25</v>
      </c>
      <c r="Y116" s="45">
        <v>1.067</v>
      </c>
      <c r="Z116" s="45">
        <f t="shared" si="15"/>
        <v>28713.50137</v>
      </c>
      <c r="AA116" s="47">
        <f t="shared" si="16"/>
        <v>38284.66849</v>
      </c>
      <c r="AB116" s="45">
        <v>3480.0</v>
      </c>
      <c r="AC116" s="47">
        <f t="shared" si="17"/>
        <v>2685.357312</v>
      </c>
      <c r="AD116" s="79"/>
      <c r="AE116" s="64" t="str">
        <f t="shared" si="8"/>
        <v>ZF 3000 V  Continuous V-Drive 0.4559</v>
      </c>
      <c r="AF116" s="65" t="str">
        <f t="shared" si="18"/>
        <v>3101-623-010</v>
      </c>
      <c r="AG116" s="66" t="s">
        <v>305</v>
      </c>
      <c r="AH116" s="52" t="str">
        <f t="shared" si="10"/>
        <v>3101 623 010</v>
      </c>
      <c r="AI116" s="81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15"/>
      <c r="BB116" s="15"/>
    </row>
    <row r="117" ht="14.25" customHeight="1">
      <c r="A117" s="54">
        <v>1010.0</v>
      </c>
      <c r="B117" s="14" t="s">
        <v>227</v>
      </c>
      <c r="C117" s="55"/>
      <c r="D117" s="14" t="str">
        <f t="shared" si="11"/>
        <v>ZF_3050_0.8267P</v>
      </c>
      <c r="E117" s="14" t="s">
        <v>46</v>
      </c>
      <c r="F117" s="72"/>
      <c r="G117" s="57" t="s">
        <v>294</v>
      </c>
      <c r="H117" s="65" t="s">
        <v>306</v>
      </c>
      <c r="I117" s="59">
        <v>3000.0</v>
      </c>
      <c r="J117" s="65" t="s">
        <v>230</v>
      </c>
      <c r="K117" s="58" t="s">
        <v>231</v>
      </c>
      <c r="L117" s="65" t="s">
        <v>232</v>
      </c>
      <c r="M117" s="60">
        <v>0.8267</v>
      </c>
      <c r="N117" s="61"/>
      <c r="O117" s="58" t="s">
        <v>296</v>
      </c>
      <c r="P117" s="61">
        <v>2600.0</v>
      </c>
      <c r="Q117" s="61">
        <v>1063.0</v>
      </c>
      <c r="R117" s="78"/>
      <c r="S117" s="45">
        <v>39340.0</v>
      </c>
      <c r="T117" s="45">
        <v>1.13</v>
      </c>
      <c r="U117" s="45">
        <v>52.0</v>
      </c>
      <c r="V117" s="45">
        <f t="shared" si="12"/>
        <v>0.48</v>
      </c>
      <c r="W117" s="45">
        <f t="shared" si="13"/>
        <v>21338.016</v>
      </c>
      <c r="X117" s="45">
        <f t="shared" si="14"/>
        <v>254.25</v>
      </c>
      <c r="Y117" s="45">
        <v>1.067</v>
      </c>
      <c r="Z117" s="45">
        <f t="shared" si="15"/>
        <v>23038.94782</v>
      </c>
      <c r="AA117" s="47">
        <f t="shared" si="16"/>
        <v>30718.5971</v>
      </c>
      <c r="AB117" s="45">
        <v>2740.0</v>
      </c>
      <c r="AC117" s="47">
        <f t="shared" si="17"/>
        <v>2114.333056</v>
      </c>
      <c r="AD117" s="79"/>
      <c r="AE117" s="64" t="str">
        <f t="shared" si="8"/>
        <v>ZF 3050  Pleasure Vertical Offset 0.8267</v>
      </c>
      <c r="AF117" s="65" t="str">
        <f t="shared" si="18"/>
        <v>3101-601-007</v>
      </c>
      <c r="AG117" s="66" t="s">
        <v>297</v>
      </c>
      <c r="AH117" s="52" t="str">
        <f t="shared" si="10"/>
        <v>3101 601 007</v>
      </c>
      <c r="AI117" s="81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15"/>
      <c r="BB117" s="15"/>
    </row>
    <row r="118" ht="14.25" customHeight="1">
      <c r="A118" s="54">
        <v>1010.0</v>
      </c>
      <c r="B118" s="14" t="s">
        <v>227</v>
      </c>
      <c r="C118" s="55"/>
      <c r="D118" s="14" t="str">
        <f t="shared" si="11"/>
        <v>ZF_3050_0.7528L</v>
      </c>
      <c r="E118" s="14" t="s">
        <v>46</v>
      </c>
      <c r="F118" s="72"/>
      <c r="G118" s="57" t="s">
        <v>294</v>
      </c>
      <c r="H118" s="65" t="s">
        <v>306</v>
      </c>
      <c r="I118" s="59">
        <v>3000.0</v>
      </c>
      <c r="J118" s="65" t="s">
        <v>235</v>
      </c>
      <c r="K118" s="58" t="s">
        <v>236</v>
      </c>
      <c r="L118" s="65" t="s">
        <v>232</v>
      </c>
      <c r="M118" s="60">
        <v>0.7528</v>
      </c>
      <c r="N118" s="61"/>
      <c r="O118" s="58" t="s">
        <v>296</v>
      </c>
      <c r="P118" s="61">
        <v>2600.0</v>
      </c>
      <c r="Q118" s="61">
        <v>1063.0</v>
      </c>
      <c r="R118" s="78"/>
      <c r="S118" s="45">
        <v>39340.0</v>
      </c>
      <c r="T118" s="45">
        <v>1.13</v>
      </c>
      <c r="U118" s="45">
        <v>52.0</v>
      </c>
      <c r="V118" s="45">
        <f t="shared" si="12"/>
        <v>0.48</v>
      </c>
      <c r="W118" s="45">
        <f t="shared" si="13"/>
        <v>21338.016</v>
      </c>
      <c r="X118" s="45">
        <f t="shared" si="14"/>
        <v>254.25</v>
      </c>
      <c r="Y118" s="45">
        <v>1.067</v>
      </c>
      <c r="Z118" s="45">
        <f t="shared" si="15"/>
        <v>23038.94782</v>
      </c>
      <c r="AA118" s="47">
        <f t="shared" si="16"/>
        <v>30718.5971</v>
      </c>
      <c r="AB118" s="45">
        <v>2740.0</v>
      </c>
      <c r="AC118" s="47">
        <f t="shared" si="17"/>
        <v>2114.333056</v>
      </c>
      <c r="AD118" s="79"/>
      <c r="AE118" s="64" t="str">
        <f t="shared" si="8"/>
        <v>ZF 3050  Light Vertical Offset 0.7528</v>
      </c>
      <c r="AF118" s="65" t="str">
        <f t="shared" si="18"/>
        <v>3101-601-007</v>
      </c>
      <c r="AG118" s="66" t="s">
        <v>297</v>
      </c>
      <c r="AH118" s="52" t="str">
        <f t="shared" si="10"/>
        <v>3101 601 007</v>
      </c>
      <c r="AI118" s="81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15"/>
      <c r="BB118" s="15"/>
    </row>
    <row r="119" ht="14.25" customHeight="1">
      <c r="A119" s="54">
        <v>1010.0</v>
      </c>
      <c r="B119" s="14" t="s">
        <v>227</v>
      </c>
      <c r="C119" s="55"/>
      <c r="D119" s="14" t="str">
        <f t="shared" si="11"/>
        <v>ZF_3050_0.691M</v>
      </c>
      <c r="E119" s="14" t="s">
        <v>46</v>
      </c>
      <c r="F119" s="72"/>
      <c r="G119" s="57" t="s">
        <v>294</v>
      </c>
      <c r="H119" s="65" t="s">
        <v>306</v>
      </c>
      <c r="I119" s="59">
        <v>3000.0</v>
      </c>
      <c r="J119" s="65" t="s">
        <v>238</v>
      </c>
      <c r="K119" s="58" t="s">
        <v>239</v>
      </c>
      <c r="L119" s="65" t="s">
        <v>232</v>
      </c>
      <c r="M119" s="60">
        <v>0.691</v>
      </c>
      <c r="N119" s="61"/>
      <c r="O119" s="58" t="s">
        <v>296</v>
      </c>
      <c r="P119" s="61">
        <v>2600.0</v>
      </c>
      <c r="Q119" s="61">
        <v>1063.0</v>
      </c>
      <c r="R119" s="78"/>
      <c r="S119" s="45">
        <v>39340.0</v>
      </c>
      <c r="T119" s="45">
        <v>1.13</v>
      </c>
      <c r="U119" s="45">
        <v>52.0</v>
      </c>
      <c r="V119" s="45">
        <f t="shared" si="12"/>
        <v>0.48</v>
      </c>
      <c r="W119" s="45">
        <f t="shared" si="13"/>
        <v>21338.016</v>
      </c>
      <c r="X119" s="45">
        <f t="shared" si="14"/>
        <v>254.25</v>
      </c>
      <c r="Y119" s="45">
        <v>1.067</v>
      </c>
      <c r="Z119" s="45">
        <f t="shared" si="15"/>
        <v>23038.94782</v>
      </c>
      <c r="AA119" s="47">
        <f t="shared" si="16"/>
        <v>30718.5971</v>
      </c>
      <c r="AB119" s="45">
        <v>2740.0</v>
      </c>
      <c r="AC119" s="47">
        <f t="shared" si="17"/>
        <v>2114.333056</v>
      </c>
      <c r="AD119" s="79"/>
      <c r="AE119" s="64" t="str">
        <f t="shared" si="8"/>
        <v>ZF 3050  Medium Vertical Offset 0.691</v>
      </c>
      <c r="AF119" s="65" t="str">
        <f t="shared" si="18"/>
        <v>3101-601-007</v>
      </c>
      <c r="AG119" s="66" t="s">
        <v>297</v>
      </c>
      <c r="AH119" s="52" t="str">
        <f t="shared" si="10"/>
        <v>3101 601 007</v>
      </c>
      <c r="AI119" s="81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15"/>
      <c r="BB119" s="15"/>
    </row>
    <row r="120" ht="14.25" customHeight="1">
      <c r="A120" s="54">
        <v>1010.0</v>
      </c>
      <c r="B120" s="14" t="s">
        <v>227</v>
      </c>
      <c r="C120" s="55"/>
      <c r="D120" s="14" t="str">
        <f t="shared" si="11"/>
        <v>ZF_3050_0.6255C</v>
      </c>
      <c r="E120" s="14" t="s">
        <v>46</v>
      </c>
      <c r="F120" s="72"/>
      <c r="G120" s="57" t="s">
        <v>294</v>
      </c>
      <c r="H120" s="65" t="s">
        <v>306</v>
      </c>
      <c r="I120" s="59">
        <v>3000.0</v>
      </c>
      <c r="J120" s="65" t="s">
        <v>242</v>
      </c>
      <c r="K120" s="58" t="s">
        <v>243</v>
      </c>
      <c r="L120" s="65" t="s">
        <v>232</v>
      </c>
      <c r="M120" s="60">
        <v>0.6255</v>
      </c>
      <c r="N120" s="61"/>
      <c r="O120" s="58" t="s">
        <v>296</v>
      </c>
      <c r="P120" s="61">
        <v>2100.0</v>
      </c>
      <c r="Q120" s="61">
        <v>1063.0</v>
      </c>
      <c r="R120" s="78"/>
      <c r="S120" s="45">
        <v>39340.0</v>
      </c>
      <c r="T120" s="45">
        <v>1.13</v>
      </c>
      <c r="U120" s="45">
        <v>52.0</v>
      </c>
      <c r="V120" s="45">
        <f t="shared" si="12"/>
        <v>0.48</v>
      </c>
      <c r="W120" s="45">
        <f t="shared" si="13"/>
        <v>21338.016</v>
      </c>
      <c r="X120" s="45">
        <f t="shared" si="14"/>
        <v>254.25</v>
      </c>
      <c r="Y120" s="45">
        <v>1.067</v>
      </c>
      <c r="Z120" s="45">
        <f t="shared" si="15"/>
        <v>23038.94782</v>
      </c>
      <c r="AA120" s="47">
        <f t="shared" si="16"/>
        <v>30718.5971</v>
      </c>
      <c r="AB120" s="45">
        <v>2740.0</v>
      </c>
      <c r="AC120" s="47">
        <f t="shared" si="17"/>
        <v>2114.333056</v>
      </c>
      <c r="AD120" s="79"/>
      <c r="AE120" s="64" t="str">
        <f t="shared" si="8"/>
        <v>ZF 3050  Continuous Vertical Offset 0.6255</v>
      </c>
      <c r="AF120" s="65" t="str">
        <f t="shared" si="18"/>
        <v>3101-601-007</v>
      </c>
      <c r="AG120" s="66" t="s">
        <v>297</v>
      </c>
      <c r="AH120" s="52" t="str">
        <f t="shared" si="10"/>
        <v>3101 601 007</v>
      </c>
      <c r="AI120" s="81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15"/>
      <c r="BB120" s="15"/>
    </row>
    <row r="121" ht="14.25" customHeight="1">
      <c r="A121" s="54">
        <v>1010.0</v>
      </c>
      <c r="B121" s="14" t="s">
        <v>227</v>
      </c>
      <c r="C121" s="55"/>
      <c r="D121" s="14" t="str">
        <f t="shared" si="11"/>
        <v>ZF_3050_A_0.8267P</v>
      </c>
      <c r="E121" s="14" t="s">
        <v>46</v>
      </c>
      <c r="F121" s="72"/>
      <c r="G121" s="57" t="s">
        <v>298</v>
      </c>
      <c r="H121" s="65" t="s">
        <v>307</v>
      </c>
      <c r="I121" s="59">
        <v>3000.0</v>
      </c>
      <c r="J121" s="65" t="s">
        <v>230</v>
      </c>
      <c r="K121" s="58" t="s">
        <v>231</v>
      </c>
      <c r="L121" s="65" t="s">
        <v>211</v>
      </c>
      <c r="M121" s="60">
        <v>0.8267</v>
      </c>
      <c r="N121" s="61"/>
      <c r="O121" s="58" t="s">
        <v>300</v>
      </c>
      <c r="P121" s="61">
        <v>2600.0</v>
      </c>
      <c r="Q121" s="61">
        <v>1069.0</v>
      </c>
      <c r="R121" s="80" t="s">
        <v>247</v>
      </c>
      <c r="S121" s="45">
        <v>47515.0</v>
      </c>
      <c r="T121" s="45">
        <v>1.13</v>
      </c>
      <c r="U121" s="45">
        <v>52.0</v>
      </c>
      <c r="V121" s="45">
        <f t="shared" si="12"/>
        <v>0.48</v>
      </c>
      <c r="W121" s="45">
        <f t="shared" si="13"/>
        <v>25772.136</v>
      </c>
      <c r="X121" s="45">
        <f t="shared" si="14"/>
        <v>254.25</v>
      </c>
      <c r="Y121" s="45">
        <v>1.067</v>
      </c>
      <c r="Z121" s="45">
        <f t="shared" si="15"/>
        <v>27770.15386</v>
      </c>
      <c r="AA121" s="47">
        <f t="shared" si="16"/>
        <v>37026.87182</v>
      </c>
      <c r="AB121" s="45">
        <v>3480.0</v>
      </c>
      <c r="AC121" s="47">
        <f t="shared" si="17"/>
        <v>2685.357312</v>
      </c>
      <c r="AD121" s="79"/>
      <c r="AE121" s="64" t="str">
        <f t="shared" si="8"/>
        <v>ZF 3050 A  Pleasure Down Angle 0.8267</v>
      </c>
      <c r="AF121" s="65" t="str">
        <f t="shared" si="18"/>
        <v>3101-615-007</v>
      </c>
      <c r="AG121" s="66" t="s">
        <v>301</v>
      </c>
      <c r="AH121" s="52" t="str">
        <f t="shared" si="10"/>
        <v>3101 615 007</v>
      </c>
      <c r="AI121" s="81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15"/>
      <c r="BB121" s="15"/>
    </row>
    <row r="122" ht="14.25" customHeight="1">
      <c r="A122" s="54">
        <v>1010.0</v>
      </c>
      <c r="B122" s="14" t="s">
        <v>227</v>
      </c>
      <c r="C122" s="55"/>
      <c r="D122" s="14" t="str">
        <f t="shared" si="11"/>
        <v>ZF_3050_A_0.718P</v>
      </c>
      <c r="E122" s="14" t="s">
        <v>46</v>
      </c>
      <c r="F122" s="72"/>
      <c r="G122" s="57" t="s">
        <v>298</v>
      </c>
      <c r="H122" s="65" t="s">
        <v>307</v>
      </c>
      <c r="I122" s="59">
        <v>3000.0</v>
      </c>
      <c r="J122" s="65" t="s">
        <v>230</v>
      </c>
      <c r="K122" s="58" t="s">
        <v>231</v>
      </c>
      <c r="L122" s="65" t="s">
        <v>211</v>
      </c>
      <c r="M122" s="60">
        <v>0.718</v>
      </c>
      <c r="N122" s="61"/>
      <c r="O122" s="58" t="s">
        <v>302</v>
      </c>
      <c r="P122" s="61">
        <v>2600.0</v>
      </c>
      <c r="Q122" s="61">
        <v>1069.0</v>
      </c>
      <c r="R122" s="80" t="s">
        <v>247</v>
      </c>
      <c r="S122" s="45">
        <v>47515.0</v>
      </c>
      <c r="T122" s="45">
        <v>1.13</v>
      </c>
      <c r="U122" s="45">
        <v>52.0</v>
      </c>
      <c r="V122" s="45">
        <f t="shared" si="12"/>
        <v>0.48</v>
      </c>
      <c r="W122" s="45">
        <f t="shared" si="13"/>
        <v>25772.136</v>
      </c>
      <c r="X122" s="45">
        <f t="shared" si="14"/>
        <v>254.25</v>
      </c>
      <c r="Y122" s="45">
        <v>1.067</v>
      </c>
      <c r="Z122" s="45">
        <f t="shared" si="15"/>
        <v>27770.15386</v>
      </c>
      <c r="AA122" s="47">
        <f t="shared" si="16"/>
        <v>37026.87182</v>
      </c>
      <c r="AB122" s="45">
        <v>3480.0</v>
      </c>
      <c r="AC122" s="47">
        <f t="shared" si="17"/>
        <v>2685.357312</v>
      </c>
      <c r="AD122" s="79"/>
      <c r="AE122" s="64" t="str">
        <f t="shared" si="8"/>
        <v>ZF 3050 A  Pleasure Down Angle 0.718</v>
      </c>
      <c r="AF122" s="65" t="str">
        <f t="shared" si="18"/>
        <v>3101-615-007</v>
      </c>
      <c r="AG122" s="66" t="s">
        <v>301</v>
      </c>
      <c r="AH122" s="52" t="str">
        <f t="shared" si="10"/>
        <v>3101 615 007</v>
      </c>
      <c r="AI122" s="81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15"/>
      <c r="BB122" s="15"/>
    </row>
    <row r="123" ht="14.25" customHeight="1">
      <c r="A123" s="54">
        <v>1010.0</v>
      </c>
      <c r="B123" s="14" t="s">
        <v>227</v>
      </c>
      <c r="C123" s="55"/>
      <c r="D123" s="14" t="str">
        <f t="shared" si="11"/>
        <v>ZF_3050_A_0.7528L</v>
      </c>
      <c r="E123" s="14" t="s">
        <v>46</v>
      </c>
      <c r="F123" s="72"/>
      <c r="G123" s="57" t="s">
        <v>298</v>
      </c>
      <c r="H123" s="65" t="s">
        <v>307</v>
      </c>
      <c r="I123" s="59">
        <v>3000.0</v>
      </c>
      <c r="J123" s="65" t="s">
        <v>235</v>
      </c>
      <c r="K123" s="58" t="s">
        <v>236</v>
      </c>
      <c r="L123" s="65" t="s">
        <v>211</v>
      </c>
      <c r="M123" s="60">
        <v>0.7528</v>
      </c>
      <c r="N123" s="61"/>
      <c r="O123" s="58" t="s">
        <v>300</v>
      </c>
      <c r="P123" s="61">
        <v>2600.0</v>
      </c>
      <c r="Q123" s="61">
        <v>1069.0</v>
      </c>
      <c r="R123" s="80" t="s">
        <v>247</v>
      </c>
      <c r="S123" s="45">
        <v>47515.0</v>
      </c>
      <c r="T123" s="45">
        <v>1.13</v>
      </c>
      <c r="U123" s="45">
        <v>52.0</v>
      </c>
      <c r="V123" s="45">
        <f t="shared" si="12"/>
        <v>0.48</v>
      </c>
      <c r="W123" s="45">
        <f t="shared" si="13"/>
        <v>25772.136</v>
      </c>
      <c r="X123" s="45">
        <f t="shared" si="14"/>
        <v>254.25</v>
      </c>
      <c r="Y123" s="45">
        <v>1.067</v>
      </c>
      <c r="Z123" s="45">
        <f t="shared" si="15"/>
        <v>27770.15386</v>
      </c>
      <c r="AA123" s="47">
        <f t="shared" si="16"/>
        <v>37026.87182</v>
      </c>
      <c r="AB123" s="45">
        <v>3480.0</v>
      </c>
      <c r="AC123" s="47">
        <f t="shared" si="17"/>
        <v>2685.357312</v>
      </c>
      <c r="AD123" s="79"/>
      <c r="AE123" s="64" t="str">
        <f t="shared" si="8"/>
        <v>ZF 3050 A  Light Down Angle 0.7528</v>
      </c>
      <c r="AF123" s="65" t="str">
        <f t="shared" si="18"/>
        <v>3101-615-007</v>
      </c>
      <c r="AG123" s="66" t="s">
        <v>301</v>
      </c>
      <c r="AH123" s="52" t="str">
        <f t="shared" si="10"/>
        <v>3101 615 007</v>
      </c>
      <c r="AI123" s="81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15"/>
      <c r="BB123" s="15"/>
    </row>
    <row r="124" ht="14.25" customHeight="1">
      <c r="A124" s="54">
        <v>1010.0</v>
      </c>
      <c r="B124" s="14" t="s">
        <v>227</v>
      </c>
      <c r="C124" s="55"/>
      <c r="D124" s="14" t="str">
        <f t="shared" si="11"/>
        <v>ZF_3050_A_0.6788L</v>
      </c>
      <c r="E124" s="14" t="s">
        <v>46</v>
      </c>
      <c r="F124" s="72"/>
      <c r="G124" s="57" t="s">
        <v>298</v>
      </c>
      <c r="H124" s="65" t="s">
        <v>307</v>
      </c>
      <c r="I124" s="59">
        <v>3000.0</v>
      </c>
      <c r="J124" s="65" t="s">
        <v>235</v>
      </c>
      <c r="K124" s="58" t="s">
        <v>236</v>
      </c>
      <c r="L124" s="65" t="s">
        <v>211</v>
      </c>
      <c r="M124" s="60">
        <v>0.6788</v>
      </c>
      <c r="N124" s="61"/>
      <c r="O124" s="58" t="s">
        <v>302</v>
      </c>
      <c r="P124" s="61">
        <v>2600.0</v>
      </c>
      <c r="Q124" s="61">
        <v>1069.0</v>
      </c>
      <c r="R124" s="80" t="s">
        <v>247</v>
      </c>
      <c r="S124" s="45">
        <v>47515.0</v>
      </c>
      <c r="T124" s="45">
        <v>1.13</v>
      </c>
      <c r="U124" s="45">
        <v>52.0</v>
      </c>
      <c r="V124" s="45">
        <f t="shared" si="12"/>
        <v>0.48</v>
      </c>
      <c r="W124" s="45">
        <f t="shared" si="13"/>
        <v>25772.136</v>
      </c>
      <c r="X124" s="45">
        <f t="shared" si="14"/>
        <v>254.25</v>
      </c>
      <c r="Y124" s="45">
        <v>1.067</v>
      </c>
      <c r="Z124" s="45">
        <f t="shared" si="15"/>
        <v>27770.15386</v>
      </c>
      <c r="AA124" s="47">
        <f t="shared" si="16"/>
        <v>37026.87182</v>
      </c>
      <c r="AB124" s="45">
        <v>3480.0</v>
      </c>
      <c r="AC124" s="47">
        <f t="shared" si="17"/>
        <v>2685.357312</v>
      </c>
      <c r="AD124" s="79"/>
      <c r="AE124" s="64" t="str">
        <f t="shared" si="8"/>
        <v>ZF 3050 A  Light Down Angle 0.6788</v>
      </c>
      <c r="AF124" s="65" t="str">
        <f t="shared" si="18"/>
        <v>3101-615-007</v>
      </c>
      <c r="AG124" s="66" t="s">
        <v>301</v>
      </c>
      <c r="AH124" s="52" t="str">
        <f t="shared" si="10"/>
        <v>3101 615 007</v>
      </c>
      <c r="AI124" s="81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15"/>
      <c r="BB124" s="15"/>
    </row>
    <row r="125" ht="14.25" customHeight="1">
      <c r="A125" s="54">
        <v>1010.0</v>
      </c>
      <c r="B125" s="14" t="s">
        <v>227</v>
      </c>
      <c r="C125" s="55"/>
      <c r="D125" s="14" t="str">
        <f t="shared" si="11"/>
        <v>ZF_3050_A_0.691M</v>
      </c>
      <c r="E125" s="14" t="s">
        <v>46</v>
      </c>
      <c r="F125" s="72"/>
      <c r="G125" s="57" t="s">
        <v>298</v>
      </c>
      <c r="H125" s="65" t="s">
        <v>307</v>
      </c>
      <c r="I125" s="59">
        <v>3000.0</v>
      </c>
      <c r="J125" s="65" t="s">
        <v>238</v>
      </c>
      <c r="K125" s="58" t="s">
        <v>239</v>
      </c>
      <c r="L125" s="65" t="s">
        <v>211</v>
      </c>
      <c r="M125" s="60">
        <v>0.691</v>
      </c>
      <c r="N125" s="61"/>
      <c r="O125" s="58" t="s">
        <v>300</v>
      </c>
      <c r="P125" s="61">
        <v>2600.0</v>
      </c>
      <c r="Q125" s="61">
        <v>1069.0</v>
      </c>
      <c r="R125" s="80" t="s">
        <v>247</v>
      </c>
      <c r="S125" s="45">
        <v>47515.0</v>
      </c>
      <c r="T125" s="45">
        <v>1.13</v>
      </c>
      <c r="U125" s="45">
        <v>52.0</v>
      </c>
      <c r="V125" s="45">
        <f t="shared" si="12"/>
        <v>0.48</v>
      </c>
      <c r="W125" s="45">
        <f t="shared" si="13"/>
        <v>25772.136</v>
      </c>
      <c r="X125" s="45">
        <f t="shared" si="14"/>
        <v>254.25</v>
      </c>
      <c r="Y125" s="45">
        <v>1.067</v>
      </c>
      <c r="Z125" s="45">
        <f t="shared" si="15"/>
        <v>27770.15386</v>
      </c>
      <c r="AA125" s="47">
        <f t="shared" si="16"/>
        <v>37026.87182</v>
      </c>
      <c r="AB125" s="45">
        <v>3480.0</v>
      </c>
      <c r="AC125" s="47">
        <f t="shared" si="17"/>
        <v>2685.357312</v>
      </c>
      <c r="AD125" s="79"/>
      <c r="AE125" s="64" t="str">
        <f t="shared" si="8"/>
        <v>ZF 3050 A  Medium Down Angle 0.691</v>
      </c>
      <c r="AF125" s="65" t="str">
        <f t="shared" si="18"/>
        <v>3101-615-007</v>
      </c>
      <c r="AG125" s="66" t="s">
        <v>301</v>
      </c>
      <c r="AH125" s="52" t="str">
        <f t="shared" si="10"/>
        <v>3101 615 007</v>
      </c>
      <c r="AI125" s="81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15"/>
      <c r="BB125" s="15"/>
    </row>
    <row r="126" ht="14.25" customHeight="1">
      <c r="A126" s="54">
        <v>1010.0</v>
      </c>
      <c r="B126" s="14" t="s">
        <v>227</v>
      </c>
      <c r="C126" s="55"/>
      <c r="D126" s="14" t="str">
        <f t="shared" si="11"/>
        <v>ZF_3050_A_0.5624M</v>
      </c>
      <c r="E126" s="14" t="s">
        <v>46</v>
      </c>
      <c r="F126" s="72"/>
      <c r="G126" s="57" t="s">
        <v>298</v>
      </c>
      <c r="H126" s="65" t="s">
        <v>307</v>
      </c>
      <c r="I126" s="59">
        <v>3000.0</v>
      </c>
      <c r="J126" s="65" t="s">
        <v>238</v>
      </c>
      <c r="K126" s="58" t="s">
        <v>239</v>
      </c>
      <c r="L126" s="65" t="s">
        <v>211</v>
      </c>
      <c r="M126" s="60">
        <v>0.5624</v>
      </c>
      <c r="N126" s="61"/>
      <c r="O126" s="58" t="s">
        <v>302</v>
      </c>
      <c r="P126" s="61">
        <v>2600.0</v>
      </c>
      <c r="Q126" s="61">
        <v>1069.0</v>
      </c>
      <c r="R126" s="80" t="s">
        <v>247</v>
      </c>
      <c r="S126" s="45">
        <v>47515.0</v>
      </c>
      <c r="T126" s="45">
        <v>1.13</v>
      </c>
      <c r="U126" s="45">
        <v>52.0</v>
      </c>
      <c r="V126" s="45">
        <f t="shared" si="12"/>
        <v>0.48</v>
      </c>
      <c r="W126" s="45">
        <f t="shared" si="13"/>
        <v>25772.136</v>
      </c>
      <c r="X126" s="45">
        <f t="shared" si="14"/>
        <v>254.25</v>
      </c>
      <c r="Y126" s="45">
        <v>1.067</v>
      </c>
      <c r="Z126" s="45">
        <f t="shared" si="15"/>
        <v>27770.15386</v>
      </c>
      <c r="AA126" s="47">
        <f t="shared" si="16"/>
        <v>37026.87182</v>
      </c>
      <c r="AB126" s="45">
        <v>3480.0</v>
      </c>
      <c r="AC126" s="47">
        <f t="shared" si="17"/>
        <v>2685.357312</v>
      </c>
      <c r="AD126" s="79"/>
      <c r="AE126" s="64" t="str">
        <f t="shared" si="8"/>
        <v>ZF 3050 A  Medium Down Angle 0.5624</v>
      </c>
      <c r="AF126" s="65" t="str">
        <f t="shared" si="18"/>
        <v>3101-615-007</v>
      </c>
      <c r="AG126" s="66" t="s">
        <v>301</v>
      </c>
      <c r="AH126" s="52" t="str">
        <f t="shared" si="10"/>
        <v>3101 615 007</v>
      </c>
      <c r="AI126" s="81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15"/>
      <c r="BB126" s="15"/>
    </row>
    <row r="127" ht="14.25" customHeight="1">
      <c r="A127" s="54">
        <v>1010.0</v>
      </c>
      <c r="B127" s="14" t="s">
        <v>227</v>
      </c>
      <c r="C127" s="55"/>
      <c r="D127" s="14" t="str">
        <f t="shared" si="11"/>
        <v>ZF_3050_A_0.6255C</v>
      </c>
      <c r="E127" s="14" t="s">
        <v>46</v>
      </c>
      <c r="F127" s="72"/>
      <c r="G127" s="57" t="s">
        <v>298</v>
      </c>
      <c r="H127" s="65" t="s">
        <v>307</v>
      </c>
      <c r="I127" s="59">
        <v>3000.0</v>
      </c>
      <c r="J127" s="65" t="s">
        <v>242</v>
      </c>
      <c r="K127" s="58" t="s">
        <v>243</v>
      </c>
      <c r="L127" s="65" t="s">
        <v>211</v>
      </c>
      <c r="M127" s="60">
        <v>0.6255</v>
      </c>
      <c r="N127" s="61"/>
      <c r="O127" s="58" t="s">
        <v>300</v>
      </c>
      <c r="P127" s="61">
        <v>2100.0</v>
      </c>
      <c r="Q127" s="61">
        <v>1069.0</v>
      </c>
      <c r="R127" s="80" t="s">
        <v>247</v>
      </c>
      <c r="S127" s="45">
        <v>47515.0</v>
      </c>
      <c r="T127" s="45">
        <v>1.13</v>
      </c>
      <c r="U127" s="45">
        <v>52.0</v>
      </c>
      <c r="V127" s="45">
        <f t="shared" si="12"/>
        <v>0.48</v>
      </c>
      <c r="W127" s="45">
        <f t="shared" si="13"/>
        <v>25772.136</v>
      </c>
      <c r="X127" s="45">
        <f t="shared" si="14"/>
        <v>254.25</v>
      </c>
      <c r="Y127" s="45">
        <v>1.067</v>
      </c>
      <c r="Z127" s="45">
        <f t="shared" si="15"/>
        <v>27770.15386</v>
      </c>
      <c r="AA127" s="47">
        <f t="shared" si="16"/>
        <v>37026.87182</v>
      </c>
      <c r="AB127" s="45">
        <v>3480.0</v>
      </c>
      <c r="AC127" s="47">
        <f t="shared" si="17"/>
        <v>2685.357312</v>
      </c>
      <c r="AD127" s="79"/>
      <c r="AE127" s="64" t="str">
        <f t="shared" si="8"/>
        <v>ZF 3050 A  Continuous Down Angle 0.6255</v>
      </c>
      <c r="AF127" s="65" t="str">
        <f t="shared" si="18"/>
        <v>3101-615-007</v>
      </c>
      <c r="AG127" s="66" t="s">
        <v>301</v>
      </c>
      <c r="AH127" s="52" t="str">
        <f t="shared" si="10"/>
        <v>3101 615 007</v>
      </c>
      <c r="AI127" s="81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15"/>
      <c r="BB127" s="15"/>
    </row>
    <row r="128" ht="14.25" customHeight="1">
      <c r="A128" s="54">
        <v>1010.0</v>
      </c>
      <c r="B128" s="14" t="s">
        <v>227</v>
      </c>
      <c r="C128" s="55"/>
      <c r="D128" s="14" t="str">
        <f t="shared" si="11"/>
        <v>ZF_3050_A_0.5505C</v>
      </c>
      <c r="E128" s="14" t="s">
        <v>46</v>
      </c>
      <c r="F128" s="72"/>
      <c r="G128" s="57" t="s">
        <v>298</v>
      </c>
      <c r="H128" s="65" t="s">
        <v>307</v>
      </c>
      <c r="I128" s="59">
        <v>3000.0</v>
      </c>
      <c r="J128" s="65" t="s">
        <v>242</v>
      </c>
      <c r="K128" s="58" t="s">
        <v>243</v>
      </c>
      <c r="L128" s="65" t="s">
        <v>211</v>
      </c>
      <c r="M128" s="60">
        <v>0.5505</v>
      </c>
      <c r="N128" s="61"/>
      <c r="O128" s="58" t="s">
        <v>302</v>
      </c>
      <c r="P128" s="61">
        <v>2100.0</v>
      </c>
      <c r="Q128" s="61">
        <v>1069.0</v>
      </c>
      <c r="R128" s="80" t="s">
        <v>247</v>
      </c>
      <c r="S128" s="45">
        <v>47515.0</v>
      </c>
      <c r="T128" s="45">
        <v>1.13</v>
      </c>
      <c r="U128" s="45">
        <v>52.0</v>
      </c>
      <c r="V128" s="45">
        <f t="shared" si="12"/>
        <v>0.48</v>
      </c>
      <c r="W128" s="45">
        <f t="shared" si="13"/>
        <v>25772.136</v>
      </c>
      <c r="X128" s="45">
        <f t="shared" si="14"/>
        <v>254.25</v>
      </c>
      <c r="Y128" s="45">
        <v>1.067</v>
      </c>
      <c r="Z128" s="45">
        <f t="shared" si="15"/>
        <v>27770.15386</v>
      </c>
      <c r="AA128" s="47">
        <f t="shared" si="16"/>
        <v>37026.87182</v>
      </c>
      <c r="AB128" s="45">
        <v>3480.0</v>
      </c>
      <c r="AC128" s="47">
        <f t="shared" si="17"/>
        <v>2685.357312</v>
      </c>
      <c r="AD128" s="79"/>
      <c r="AE128" s="64" t="str">
        <f t="shared" si="8"/>
        <v>ZF 3050 A  Continuous Down Angle 0.5505</v>
      </c>
      <c r="AF128" s="65" t="str">
        <f t="shared" si="18"/>
        <v>3101-615-007</v>
      </c>
      <c r="AG128" s="66" t="s">
        <v>301</v>
      </c>
      <c r="AH128" s="52" t="str">
        <f t="shared" si="10"/>
        <v>3101 615 007</v>
      </c>
      <c r="AI128" s="81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15"/>
      <c r="BB128" s="15"/>
    </row>
    <row r="129" ht="14.25" customHeight="1">
      <c r="A129" s="54">
        <v>1010.0</v>
      </c>
      <c r="B129" s="14" t="s">
        <v>227</v>
      </c>
      <c r="C129" s="55"/>
      <c r="D129" s="14" t="str">
        <f t="shared" si="11"/>
        <v>ZF_3050_D_0.8267P</v>
      </c>
      <c r="E129" s="14" t="s">
        <v>46</v>
      </c>
      <c r="F129" s="72"/>
      <c r="G129" s="57" t="s">
        <v>308</v>
      </c>
      <c r="H129" s="65" t="s">
        <v>309</v>
      </c>
      <c r="I129" s="59">
        <v>3000.0</v>
      </c>
      <c r="J129" s="65" t="s">
        <v>230</v>
      </c>
      <c r="K129" s="58" t="s">
        <v>231</v>
      </c>
      <c r="L129" s="65" t="s">
        <v>310</v>
      </c>
      <c r="M129" s="60">
        <v>0.8267</v>
      </c>
      <c r="N129" s="61"/>
      <c r="O129" s="58" t="s">
        <v>311</v>
      </c>
      <c r="P129" s="61">
        <v>2600.0</v>
      </c>
      <c r="Q129" s="61">
        <v>1107.0</v>
      </c>
      <c r="R129" s="78"/>
      <c r="S129" s="82">
        <v>39340.0</v>
      </c>
      <c r="T129" s="82">
        <v>1.13</v>
      </c>
      <c r="U129" s="82">
        <v>52.0</v>
      </c>
      <c r="V129" s="82">
        <f t="shared" si="12"/>
        <v>0.48</v>
      </c>
      <c r="W129" s="82">
        <f t="shared" ref="W129:W132" si="19">S129*V129*T129+(3080*T129)</f>
        <v>24818.416</v>
      </c>
      <c r="X129" s="82">
        <f t="shared" si="14"/>
        <v>254.25</v>
      </c>
      <c r="Y129" s="82">
        <v>1.067</v>
      </c>
      <c r="Z129" s="82">
        <f t="shared" si="15"/>
        <v>26752.53462</v>
      </c>
      <c r="AA129" s="83">
        <f t="shared" si="16"/>
        <v>35670.04616</v>
      </c>
      <c r="AB129" s="82">
        <v>2740.0</v>
      </c>
      <c r="AC129" s="83">
        <f t="shared" si="17"/>
        <v>2114.333056</v>
      </c>
      <c r="AD129" s="84" t="s">
        <v>312</v>
      </c>
      <c r="AE129" s="64" t="str">
        <f t="shared" si="8"/>
        <v>ZF 3050 D Pleasure Diagonal Offset 0.8267</v>
      </c>
      <c r="AF129" s="65" t="str">
        <f t="shared" si="18"/>
        <v>3101-666-002 left</v>
      </c>
      <c r="AG129" s="66" t="s">
        <v>313</v>
      </c>
      <c r="AH129" s="52" t="str">
        <f t="shared" si="10"/>
        <v>3101 666 002 left</v>
      </c>
      <c r="AI129" s="81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15"/>
      <c r="BB129" s="15"/>
    </row>
    <row r="130" ht="14.25" customHeight="1">
      <c r="A130" s="54">
        <v>1010.0</v>
      </c>
      <c r="B130" s="14" t="s">
        <v>227</v>
      </c>
      <c r="C130" s="55"/>
      <c r="D130" s="14" t="str">
        <f t="shared" si="11"/>
        <v>ZF_3050_D_0.7528L</v>
      </c>
      <c r="E130" s="14" t="s">
        <v>46</v>
      </c>
      <c r="F130" s="72"/>
      <c r="G130" s="57" t="s">
        <v>308</v>
      </c>
      <c r="H130" s="65" t="s">
        <v>309</v>
      </c>
      <c r="I130" s="59">
        <v>3000.0</v>
      </c>
      <c r="J130" s="65" t="s">
        <v>235</v>
      </c>
      <c r="K130" s="58" t="s">
        <v>236</v>
      </c>
      <c r="L130" s="65" t="s">
        <v>310</v>
      </c>
      <c r="M130" s="60">
        <v>0.7528</v>
      </c>
      <c r="N130" s="61"/>
      <c r="O130" s="58" t="s">
        <v>311</v>
      </c>
      <c r="P130" s="61">
        <v>2600.0</v>
      </c>
      <c r="Q130" s="61">
        <v>1107.0</v>
      </c>
      <c r="R130" s="78"/>
      <c r="S130" s="82">
        <v>39340.0</v>
      </c>
      <c r="T130" s="82">
        <v>1.13</v>
      </c>
      <c r="U130" s="82">
        <v>52.0</v>
      </c>
      <c r="V130" s="82">
        <f t="shared" si="12"/>
        <v>0.48</v>
      </c>
      <c r="W130" s="82">
        <f t="shared" si="19"/>
        <v>24818.416</v>
      </c>
      <c r="X130" s="82">
        <f t="shared" si="14"/>
        <v>254.25</v>
      </c>
      <c r="Y130" s="82">
        <v>1.067</v>
      </c>
      <c r="Z130" s="82">
        <f t="shared" si="15"/>
        <v>26752.53462</v>
      </c>
      <c r="AA130" s="83">
        <f t="shared" si="16"/>
        <v>35670.04616</v>
      </c>
      <c r="AB130" s="82">
        <v>2740.0</v>
      </c>
      <c r="AC130" s="83">
        <f t="shared" si="17"/>
        <v>2114.333056</v>
      </c>
      <c r="AD130" s="84" t="s">
        <v>312</v>
      </c>
      <c r="AE130" s="64" t="str">
        <f t="shared" si="8"/>
        <v>ZF 3050 D Light Diagonal Offset 0.7528</v>
      </c>
      <c r="AF130" s="65" t="str">
        <f t="shared" si="18"/>
        <v>3101-666-002 left</v>
      </c>
      <c r="AG130" s="66" t="s">
        <v>313</v>
      </c>
      <c r="AH130" s="52" t="str">
        <f t="shared" si="10"/>
        <v>3101 666 002 left</v>
      </c>
      <c r="AI130" s="81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15"/>
      <c r="BB130" s="15"/>
    </row>
    <row r="131" ht="14.25" customHeight="1">
      <c r="A131" s="54">
        <v>1010.0</v>
      </c>
      <c r="B131" s="14" t="s">
        <v>227</v>
      </c>
      <c r="C131" s="55"/>
      <c r="D131" s="14" t="str">
        <f t="shared" si="11"/>
        <v>ZF_3050_D_0.691M</v>
      </c>
      <c r="E131" s="14" t="s">
        <v>46</v>
      </c>
      <c r="F131" s="72"/>
      <c r="G131" s="57" t="s">
        <v>308</v>
      </c>
      <c r="H131" s="65" t="s">
        <v>309</v>
      </c>
      <c r="I131" s="59">
        <v>3000.0</v>
      </c>
      <c r="J131" s="65" t="s">
        <v>238</v>
      </c>
      <c r="K131" s="58" t="s">
        <v>239</v>
      </c>
      <c r="L131" s="65" t="s">
        <v>310</v>
      </c>
      <c r="M131" s="60">
        <v>0.691</v>
      </c>
      <c r="N131" s="61"/>
      <c r="O131" s="58" t="s">
        <v>311</v>
      </c>
      <c r="P131" s="61">
        <v>2600.0</v>
      </c>
      <c r="Q131" s="61">
        <v>1107.0</v>
      </c>
      <c r="R131" s="78"/>
      <c r="S131" s="82">
        <v>39340.0</v>
      </c>
      <c r="T131" s="82">
        <v>1.13</v>
      </c>
      <c r="U131" s="82">
        <v>52.0</v>
      </c>
      <c r="V131" s="82">
        <f t="shared" si="12"/>
        <v>0.48</v>
      </c>
      <c r="W131" s="82">
        <f t="shared" si="19"/>
        <v>24818.416</v>
      </c>
      <c r="X131" s="82">
        <f t="shared" si="14"/>
        <v>254.25</v>
      </c>
      <c r="Y131" s="82">
        <v>1.067</v>
      </c>
      <c r="Z131" s="82">
        <f t="shared" si="15"/>
        <v>26752.53462</v>
      </c>
      <c r="AA131" s="83">
        <f t="shared" si="16"/>
        <v>35670.04616</v>
      </c>
      <c r="AB131" s="82">
        <v>2740.0</v>
      </c>
      <c r="AC131" s="83">
        <f t="shared" si="17"/>
        <v>2114.333056</v>
      </c>
      <c r="AD131" s="84" t="s">
        <v>312</v>
      </c>
      <c r="AE131" s="64" t="str">
        <f t="shared" si="8"/>
        <v>ZF 3050 D Medium Diagonal Offset 0.691</v>
      </c>
      <c r="AF131" s="65" t="str">
        <f t="shared" si="18"/>
        <v>3101-666-002 left</v>
      </c>
      <c r="AG131" s="66" t="s">
        <v>313</v>
      </c>
      <c r="AH131" s="52" t="str">
        <f t="shared" si="10"/>
        <v>3101 666 002 left</v>
      </c>
      <c r="AI131" s="81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15"/>
      <c r="BB131" s="15"/>
    </row>
    <row r="132" ht="14.25" customHeight="1">
      <c r="A132" s="54">
        <v>1010.0</v>
      </c>
      <c r="B132" s="14" t="s">
        <v>227</v>
      </c>
      <c r="C132" s="55"/>
      <c r="D132" s="14" t="str">
        <f t="shared" si="11"/>
        <v>ZF_3050_D_0.6255C</v>
      </c>
      <c r="E132" s="14" t="s">
        <v>46</v>
      </c>
      <c r="F132" s="72"/>
      <c r="G132" s="57" t="s">
        <v>308</v>
      </c>
      <c r="H132" s="65" t="s">
        <v>309</v>
      </c>
      <c r="I132" s="59">
        <v>3000.0</v>
      </c>
      <c r="J132" s="65" t="s">
        <v>242</v>
      </c>
      <c r="K132" s="58" t="s">
        <v>243</v>
      </c>
      <c r="L132" s="65" t="s">
        <v>310</v>
      </c>
      <c r="M132" s="60">
        <v>0.6255</v>
      </c>
      <c r="N132" s="61"/>
      <c r="O132" s="58" t="s">
        <v>311</v>
      </c>
      <c r="P132" s="61">
        <v>2100.0</v>
      </c>
      <c r="Q132" s="61">
        <v>1107.0</v>
      </c>
      <c r="R132" s="78"/>
      <c r="S132" s="82">
        <v>39340.0</v>
      </c>
      <c r="T132" s="82">
        <v>1.13</v>
      </c>
      <c r="U132" s="82">
        <v>52.0</v>
      </c>
      <c r="V132" s="82">
        <f t="shared" si="12"/>
        <v>0.48</v>
      </c>
      <c r="W132" s="82">
        <f t="shared" si="19"/>
        <v>24818.416</v>
      </c>
      <c r="X132" s="82">
        <f t="shared" si="14"/>
        <v>254.25</v>
      </c>
      <c r="Y132" s="82">
        <v>1.067</v>
      </c>
      <c r="Z132" s="82">
        <f t="shared" si="15"/>
        <v>26752.53462</v>
      </c>
      <c r="AA132" s="83">
        <f t="shared" si="16"/>
        <v>35670.04616</v>
      </c>
      <c r="AB132" s="82">
        <v>2740.0</v>
      </c>
      <c r="AC132" s="83">
        <f t="shared" si="17"/>
        <v>2114.333056</v>
      </c>
      <c r="AD132" s="84" t="s">
        <v>312</v>
      </c>
      <c r="AE132" s="64" t="str">
        <f t="shared" si="8"/>
        <v>ZF 3050 D Continuous Diagonal Offset 0.6255</v>
      </c>
      <c r="AF132" s="65" t="str">
        <f t="shared" si="18"/>
        <v>3101-666-002 left</v>
      </c>
      <c r="AG132" s="66" t="s">
        <v>313</v>
      </c>
      <c r="AH132" s="52" t="str">
        <f t="shared" si="10"/>
        <v>3101 666 002 left</v>
      </c>
      <c r="AI132" s="81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15"/>
      <c r="BB132" s="15"/>
    </row>
    <row r="133" ht="14.25" customHeight="1">
      <c r="A133" s="54">
        <v>1010.0</v>
      </c>
      <c r="B133" s="14" t="s">
        <v>227</v>
      </c>
      <c r="C133" s="55"/>
      <c r="D133" s="14" t="str">
        <f t="shared" si="11"/>
        <v>ZF_3050_V_0.8267P</v>
      </c>
      <c r="E133" s="14" t="s">
        <v>46</v>
      </c>
      <c r="F133" s="72"/>
      <c r="G133" s="57" t="s">
        <v>303</v>
      </c>
      <c r="H133" s="65" t="s">
        <v>314</v>
      </c>
      <c r="I133" s="59">
        <v>3000.0</v>
      </c>
      <c r="J133" s="65" t="s">
        <v>230</v>
      </c>
      <c r="K133" s="58" t="s">
        <v>231</v>
      </c>
      <c r="L133" s="65" t="s">
        <v>253</v>
      </c>
      <c r="M133" s="60">
        <v>0.8267</v>
      </c>
      <c r="N133" s="61"/>
      <c r="O133" s="58" t="s">
        <v>300</v>
      </c>
      <c r="P133" s="61">
        <v>2600.0</v>
      </c>
      <c r="Q133" s="61">
        <v>1102.0</v>
      </c>
      <c r="R133" s="80" t="s">
        <v>247</v>
      </c>
      <c r="S133" s="45">
        <v>51030.0</v>
      </c>
      <c r="T133" s="45">
        <v>1.13</v>
      </c>
      <c r="U133" s="45">
        <v>52.0</v>
      </c>
      <c r="V133" s="45">
        <f t="shared" si="12"/>
        <v>0.48</v>
      </c>
      <c r="W133" s="45">
        <f t="shared" ref="W133:W151" si="20">S133*V133*T133</f>
        <v>27678.672</v>
      </c>
      <c r="X133" s="45">
        <f t="shared" si="14"/>
        <v>254.25</v>
      </c>
      <c r="Y133" s="45">
        <v>1.067</v>
      </c>
      <c r="Z133" s="45">
        <f t="shared" si="15"/>
        <v>29804.42777</v>
      </c>
      <c r="AA133" s="47">
        <f t="shared" si="16"/>
        <v>39739.23703</v>
      </c>
      <c r="AB133" s="45">
        <v>3480.0</v>
      </c>
      <c r="AC133" s="47">
        <f t="shared" si="17"/>
        <v>2685.357312</v>
      </c>
      <c r="AD133" s="79"/>
      <c r="AE133" s="64" t="str">
        <f t="shared" si="8"/>
        <v>ZF 3050 V  Pleasure V-Drive 0.8267</v>
      </c>
      <c r="AF133" s="65" t="str">
        <f t="shared" si="18"/>
        <v>3101-623-010</v>
      </c>
      <c r="AG133" s="66" t="s">
        <v>305</v>
      </c>
      <c r="AH133" s="52" t="str">
        <f t="shared" si="10"/>
        <v>3101 623 010</v>
      </c>
      <c r="AI133" s="81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15"/>
      <c r="BB133" s="15"/>
    </row>
    <row r="134" ht="14.25" customHeight="1">
      <c r="A134" s="54">
        <v>1010.0</v>
      </c>
      <c r="B134" s="14" t="s">
        <v>227</v>
      </c>
      <c r="C134" s="55"/>
      <c r="D134" s="14" t="str">
        <f t="shared" si="11"/>
        <v>ZF_3050_V_0.718P</v>
      </c>
      <c r="E134" s="14" t="s">
        <v>46</v>
      </c>
      <c r="F134" s="72"/>
      <c r="G134" s="57" t="s">
        <v>303</v>
      </c>
      <c r="H134" s="65" t="s">
        <v>314</v>
      </c>
      <c r="I134" s="59">
        <v>3000.0</v>
      </c>
      <c r="J134" s="65" t="s">
        <v>230</v>
      </c>
      <c r="K134" s="58" t="s">
        <v>231</v>
      </c>
      <c r="L134" s="65" t="s">
        <v>253</v>
      </c>
      <c r="M134" s="60">
        <v>0.718</v>
      </c>
      <c r="N134" s="61"/>
      <c r="O134" s="58" t="s">
        <v>302</v>
      </c>
      <c r="P134" s="61">
        <v>2600.0</v>
      </c>
      <c r="Q134" s="61">
        <v>1102.0</v>
      </c>
      <c r="R134" s="80" t="s">
        <v>247</v>
      </c>
      <c r="S134" s="45">
        <v>51030.0</v>
      </c>
      <c r="T134" s="45">
        <v>1.13</v>
      </c>
      <c r="U134" s="45">
        <v>52.0</v>
      </c>
      <c r="V134" s="45">
        <f t="shared" si="12"/>
        <v>0.48</v>
      </c>
      <c r="W134" s="45">
        <f t="shared" si="20"/>
        <v>27678.672</v>
      </c>
      <c r="X134" s="45">
        <f t="shared" si="14"/>
        <v>254.25</v>
      </c>
      <c r="Y134" s="45">
        <v>1.067</v>
      </c>
      <c r="Z134" s="45">
        <f t="shared" si="15"/>
        <v>29804.42777</v>
      </c>
      <c r="AA134" s="47">
        <f t="shared" si="16"/>
        <v>39739.23703</v>
      </c>
      <c r="AB134" s="45">
        <v>3480.0</v>
      </c>
      <c r="AC134" s="47">
        <f t="shared" si="17"/>
        <v>2685.357312</v>
      </c>
      <c r="AD134" s="79"/>
      <c r="AE134" s="64" t="str">
        <f t="shared" si="8"/>
        <v>ZF 3050 V  Pleasure V-Drive 0.718</v>
      </c>
      <c r="AF134" s="65" t="str">
        <f t="shared" si="18"/>
        <v>3101-623-010</v>
      </c>
      <c r="AG134" s="66" t="s">
        <v>305</v>
      </c>
      <c r="AH134" s="52" t="str">
        <f t="shared" si="10"/>
        <v>3101 623 010</v>
      </c>
      <c r="AI134" s="81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15"/>
      <c r="BB134" s="15"/>
    </row>
    <row r="135" ht="14.25" customHeight="1">
      <c r="A135" s="54">
        <v>1010.0</v>
      </c>
      <c r="B135" s="14" t="s">
        <v>227</v>
      </c>
      <c r="C135" s="55"/>
      <c r="D135" s="14" t="str">
        <f t="shared" si="11"/>
        <v>ZF_3050_V_0.7528L</v>
      </c>
      <c r="E135" s="14" t="s">
        <v>46</v>
      </c>
      <c r="F135" s="72"/>
      <c r="G135" s="57" t="s">
        <v>303</v>
      </c>
      <c r="H135" s="65" t="s">
        <v>314</v>
      </c>
      <c r="I135" s="59">
        <v>3000.0</v>
      </c>
      <c r="J135" s="65" t="s">
        <v>235</v>
      </c>
      <c r="K135" s="58" t="s">
        <v>236</v>
      </c>
      <c r="L135" s="65" t="s">
        <v>253</v>
      </c>
      <c r="M135" s="60">
        <v>0.7528</v>
      </c>
      <c r="N135" s="61"/>
      <c r="O135" s="58" t="s">
        <v>300</v>
      </c>
      <c r="P135" s="61">
        <v>2600.0</v>
      </c>
      <c r="Q135" s="61">
        <v>1102.0</v>
      </c>
      <c r="R135" s="80" t="s">
        <v>247</v>
      </c>
      <c r="S135" s="45">
        <v>51030.0</v>
      </c>
      <c r="T135" s="45">
        <v>1.13</v>
      </c>
      <c r="U135" s="45">
        <v>52.0</v>
      </c>
      <c r="V135" s="45">
        <f t="shared" si="12"/>
        <v>0.48</v>
      </c>
      <c r="W135" s="45">
        <f t="shared" si="20"/>
        <v>27678.672</v>
      </c>
      <c r="X135" s="45">
        <f t="shared" si="14"/>
        <v>254.25</v>
      </c>
      <c r="Y135" s="45">
        <v>1.067</v>
      </c>
      <c r="Z135" s="45">
        <f t="shared" si="15"/>
        <v>29804.42777</v>
      </c>
      <c r="AA135" s="47">
        <f t="shared" si="16"/>
        <v>39739.23703</v>
      </c>
      <c r="AB135" s="45">
        <v>3480.0</v>
      </c>
      <c r="AC135" s="47">
        <f t="shared" si="17"/>
        <v>2685.357312</v>
      </c>
      <c r="AD135" s="79"/>
      <c r="AE135" s="64" t="str">
        <f t="shared" si="8"/>
        <v>ZF 3050 V  Light V-Drive 0.7528</v>
      </c>
      <c r="AF135" s="65" t="str">
        <f t="shared" si="18"/>
        <v>3101-623-010</v>
      </c>
      <c r="AG135" s="66" t="s">
        <v>305</v>
      </c>
      <c r="AH135" s="52" t="str">
        <f t="shared" si="10"/>
        <v>3101 623 010</v>
      </c>
      <c r="AI135" s="81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15"/>
      <c r="BB135" s="15"/>
    </row>
    <row r="136" ht="14.25" customHeight="1">
      <c r="A136" s="54">
        <v>1010.0</v>
      </c>
      <c r="B136" s="14" t="s">
        <v>227</v>
      </c>
      <c r="C136" s="55"/>
      <c r="D136" s="14" t="str">
        <f t="shared" si="11"/>
        <v>ZF_3050_V_0.6788L</v>
      </c>
      <c r="E136" s="14" t="s">
        <v>46</v>
      </c>
      <c r="F136" s="72"/>
      <c r="G136" s="57" t="s">
        <v>303</v>
      </c>
      <c r="H136" s="65" t="s">
        <v>314</v>
      </c>
      <c r="I136" s="59">
        <v>3000.0</v>
      </c>
      <c r="J136" s="65" t="s">
        <v>235</v>
      </c>
      <c r="K136" s="58" t="s">
        <v>236</v>
      </c>
      <c r="L136" s="65" t="s">
        <v>253</v>
      </c>
      <c r="M136" s="60">
        <v>0.6788</v>
      </c>
      <c r="N136" s="61"/>
      <c r="O136" s="58" t="s">
        <v>302</v>
      </c>
      <c r="P136" s="61">
        <v>2600.0</v>
      </c>
      <c r="Q136" s="61">
        <v>1102.0</v>
      </c>
      <c r="R136" s="80" t="s">
        <v>247</v>
      </c>
      <c r="S136" s="45">
        <v>51030.0</v>
      </c>
      <c r="T136" s="45">
        <v>1.13</v>
      </c>
      <c r="U136" s="45">
        <v>52.0</v>
      </c>
      <c r="V136" s="45">
        <f t="shared" si="12"/>
        <v>0.48</v>
      </c>
      <c r="W136" s="45">
        <f t="shared" si="20"/>
        <v>27678.672</v>
      </c>
      <c r="X136" s="45">
        <f t="shared" si="14"/>
        <v>254.25</v>
      </c>
      <c r="Y136" s="45">
        <v>1.067</v>
      </c>
      <c r="Z136" s="45">
        <f t="shared" si="15"/>
        <v>29804.42777</v>
      </c>
      <c r="AA136" s="47">
        <f t="shared" si="16"/>
        <v>39739.23703</v>
      </c>
      <c r="AB136" s="45">
        <v>3480.0</v>
      </c>
      <c r="AC136" s="47">
        <f t="shared" si="17"/>
        <v>2685.357312</v>
      </c>
      <c r="AD136" s="79"/>
      <c r="AE136" s="64" t="str">
        <f t="shared" si="8"/>
        <v>ZF 3050 V  Light V-Drive 0.6788</v>
      </c>
      <c r="AF136" s="65" t="str">
        <f t="shared" si="18"/>
        <v>3101-623-010</v>
      </c>
      <c r="AG136" s="66" t="s">
        <v>305</v>
      </c>
      <c r="AH136" s="52" t="str">
        <f t="shared" si="10"/>
        <v>3101 623 010</v>
      </c>
      <c r="AI136" s="81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15"/>
      <c r="BB136" s="15"/>
    </row>
    <row r="137" ht="14.25" customHeight="1">
      <c r="A137" s="54">
        <v>1010.0</v>
      </c>
      <c r="B137" s="14" t="s">
        <v>227</v>
      </c>
      <c r="C137" s="55"/>
      <c r="D137" s="14" t="str">
        <f t="shared" si="11"/>
        <v>ZF_3050_V_0.691M</v>
      </c>
      <c r="E137" s="14" t="s">
        <v>46</v>
      </c>
      <c r="F137" s="72"/>
      <c r="G137" s="57" t="s">
        <v>303</v>
      </c>
      <c r="H137" s="65" t="s">
        <v>314</v>
      </c>
      <c r="I137" s="59">
        <v>3000.0</v>
      </c>
      <c r="J137" s="65" t="s">
        <v>238</v>
      </c>
      <c r="K137" s="58" t="s">
        <v>239</v>
      </c>
      <c r="L137" s="65" t="s">
        <v>253</v>
      </c>
      <c r="M137" s="60">
        <v>0.691</v>
      </c>
      <c r="N137" s="61"/>
      <c r="O137" s="58" t="s">
        <v>300</v>
      </c>
      <c r="P137" s="61">
        <v>2600.0</v>
      </c>
      <c r="Q137" s="61">
        <v>1102.0</v>
      </c>
      <c r="R137" s="78"/>
      <c r="S137" s="45">
        <v>51030.0</v>
      </c>
      <c r="T137" s="45">
        <v>1.13</v>
      </c>
      <c r="U137" s="45">
        <v>52.0</v>
      </c>
      <c r="V137" s="45">
        <f t="shared" si="12"/>
        <v>0.48</v>
      </c>
      <c r="W137" s="45">
        <f t="shared" si="20"/>
        <v>27678.672</v>
      </c>
      <c r="X137" s="45">
        <f t="shared" si="14"/>
        <v>254.25</v>
      </c>
      <c r="Y137" s="45">
        <v>1.067</v>
      </c>
      <c r="Z137" s="45">
        <f t="shared" si="15"/>
        <v>29804.42777</v>
      </c>
      <c r="AA137" s="47">
        <f t="shared" si="16"/>
        <v>39739.23703</v>
      </c>
      <c r="AB137" s="45">
        <v>3480.0</v>
      </c>
      <c r="AC137" s="47">
        <f t="shared" si="17"/>
        <v>2685.357312</v>
      </c>
      <c r="AD137" s="79"/>
      <c r="AE137" s="64" t="str">
        <f t="shared" si="8"/>
        <v>ZF 3050 V  Medium V-Drive 0.691</v>
      </c>
      <c r="AF137" s="65" t="str">
        <f t="shared" si="18"/>
        <v>3101-623-010</v>
      </c>
      <c r="AG137" s="66" t="s">
        <v>305</v>
      </c>
      <c r="AH137" s="52" t="str">
        <f t="shared" si="10"/>
        <v>3101 623 010</v>
      </c>
      <c r="AI137" s="81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15"/>
      <c r="BB137" s="15"/>
    </row>
    <row r="138" ht="14.25" customHeight="1">
      <c r="A138" s="54">
        <v>1010.0</v>
      </c>
      <c r="B138" s="14" t="s">
        <v>227</v>
      </c>
      <c r="C138" s="55"/>
      <c r="D138" s="14" t="str">
        <f t="shared" si="11"/>
        <v>ZF_3050_V_0.5624M</v>
      </c>
      <c r="E138" s="14" t="s">
        <v>46</v>
      </c>
      <c r="F138" s="72"/>
      <c r="G138" s="57" t="s">
        <v>303</v>
      </c>
      <c r="H138" s="65" t="s">
        <v>314</v>
      </c>
      <c r="I138" s="59">
        <v>3000.0</v>
      </c>
      <c r="J138" s="65" t="s">
        <v>238</v>
      </c>
      <c r="K138" s="58" t="s">
        <v>239</v>
      </c>
      <c r="L138" s="65" t="s">
        <v>253</v>
      </c>
      <c r="M138" s="60">
        <v>0.5624</v>
      </c>
      <c r="N138" s="61"/>
      <c r="O138" s="58" t="s">
        <v>302</v>
      </c>
      <c r="P138" s="61">
        <v>2600.0</v>
      </c>
      <c r="Q138" s="61">
        <v>1102.0</v>
      </c>
      <c r="R138" s="78"/>
      <c r="S138" s="45">
        <v>51030.0</v>
      </c>
      <c r="T138" s="45">
        <v>1.13</v>
      </c>
      <c r="U138" s="45">
        <v>52.0</v>
      </c>
      <c r="V138" s="45">
        <f t="shared" si="12"/>
        <v>0.48</v>
      </c>
      <c r="W138" s="45">
        <f t="shared" si="20"/>
        <v>27678.672</v>
      </c>
      <c r="X138" s="45">
        <f t="shared" si="14"/>
        <v>254.25</v>
      </c>
      <c r="Y138" s="45">
        <v>1.067</v>
      </c>
      <c r="Z138" s="45">
        <f t="shared" si="15"/>
        <v>29804.42777</v>
      </c>
      <c r="AA138" s="47">
        <f t="shared" si="16"/>
        <v>39739.23703</v>
      </c>
      <c r="AB138" s="45">
        <v>3480.0</v>
      </c>
      <c r="AC138" s="47">
        <f t="shared" si="17"/>
        <v>2685.357312</v>
      </c>
      <c r="AD138" s="79"/>
      <c r="AE138" s="64" t="str">
        <f t="shared" si="8"/>
        <v>ZF 3050 V  Medium V-Drive 0.5624</v>
      </c>
      <c r="AF138" s="65" t="str">
        <f t="shared" si="18"/>
        <v>3101-623-010</v>
      </c>
      <c r="AG138" s="66" t="s">
        <v>305</v>
      </c>
      <c r="AH138" s="52" t="str">
        <f t="shared" si="10"/>
        <v>3101 623 010</v>
      </c>
      <c r="AI138" s="81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15"/>
      <c r="BB138" s="15"/>
    </row>
    <row r="139" ht="14.25" customHeight="1">
      <c r="A139" s="54">
        <v>1010.0</v>
      </c>
      <c r="B139" s="14" t="s">
        <v>227</v>
      </c>
      <c r="C139" s="55"/>
      <c r="D139" s="14" t="str">
        <f t="shared" si="11"/>
        <v>ZF_3050_V_0.6255C</v>
      </c>
      <c r="E139" s="14" t="s">
        <v>46</v>
      </c>
      <c r="F139" s="72"/>
      <c r="G139" s="57" t="s">
        <v>303</v>
      </c>
      <c r="H139" s="65" t="s">
        <v>314</v>
      </c>
      <c r="I139" s="59">
        <v>3000.0</v>
      </c>
      <c r="J139" s="65" t="s">
        <v>242</v>
      </c>
      <c r="K139" s="58" t="s">
        <v>243</v>
      </c>
      <c r="L139" s="65" t="s">
        <v>253</v>
      </c>
      <c r="M139" s="60">
        <v>0.6255</v>
      </c>
      <c r="N139" s="61"/>
      <c r="O139" s="58" t="s">
        <v>300</v>
      </c>
      <c r="P139" s="61">
        <v>2100.0</v>
      </c>
      <c r="Q139" s="61">
        <v>1102.0</v>
      </c>
      <c r="R139" s="80" t="s">
        <v>247</v>
      </c>
      <c r="S139" s="45">
        <v>51030.0</v>
      </c>
      <c r="T139" s="45">
        <v>1.13</v>
      </c>
      <c r="U139" s="45">
        <v>52.0</v>
      </c>
      <c r="V139" s="45">
        <f t="shared" si="12"/>
        <v>0.48</v>
      </c>
      <c r="W139" s="45">
        <f t="shared" si="20"/>
        <v>27678.672</v>
      </c>
      <c r="X139" s="45">
        <f t="shared" si="14"/>
        <v>254.25</v>
      </c>
      <c r="Y139" s="45">
        <v>1.067</v>
      </c>
      <c r="Z139" s="45">
        <f t="shared" si="15"/>
        <v>29804.42777</v>
      </c>
      <c r="AA139" s="47">
        <f t="shared" si="16"/>
        <v>39739.23703</v>
      </c>
      <c r="AB139" s="45">
        <v>3480.0</v>
      </c>
      <c r="AC139" s="47">
        <f t="shared" si="17"/>
        <v>2685.357312</v>
      </c>
      <c r="AD139" s="79"/>
      <c r="AE139" s="64" t="str">
        <f t="shared" si="8"/>
        <v>ZF 3050 V  Continuous V-Drive 0.6255</v>
      </c>
      <c r="AF139" s="65" t="str">
        <f t="shared" si="18"/>
        <v>3101-623-010</v>
      </c>
      <c r="AG139" s="66" t="s">
        <v>305</v>
      </c>
      <c r="AH139" s="52" t="str">
        <f t="shared" si="10"/>
        <v>3101 623 010</v>
      </c>
      <c r="AI139" s="81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15"/>
      <c r="BB139" s="15"/>
    </row>
    <row r="140" ht="14.25" customHeight="1">
      <c r="A140" s="54">
        <v>1010.0</v>
      </c>
      <c r="B140" s="14" t="s">
        <v>227</v>
      </c>
      <c r="C140" s="55"/>
      <c r="D140" s="14" t="str">
        <f t="shared" si="11"/>
        <v>ZF_3050_V_0.5505C</v>
      </c>
      <c r="E140" s="14" t="s">
        <v>46</v>
      </c>
      <c r="F140" s="72"/>
      <c r="G140" s="57" t="s">
        <v>303</v>
      </c>
      <c r="H140" s="65" t="s">
        <v>314</v>
      </c>
      <c r="I140" s="59">
        <v>3000.0</v>
      </c>
      <c r="J140" s="65" t="s">
        <v>242</v>
      </c>
      <c r="K140" s="58" t="s">
        <v>243</v>
      </c>
      <c r="L140" s="65" t="s">
        <v>253</v>
      </c>
      <c r="M140" s="60">
        <v>0.5505</v>
      </c>
      <c r="N140" s="61"/>
      <c r="O140" s="58" t="s">
        <v>302</v>
      </c>
      <c r="P140" s="61">
        <v>2100.0</v>
      </c>
      <c r="Q140" s="61">
        <v>1102.0</v>
      </c>
      <c r="R140" s="80" t="s">
        <v>247</v>
      </c>
      <c r="S140" s="45">
        <v>51030.0</v>
      </c>
      <c r="T140" s="45">
        <v>1.13</v>
      </c>
      <c r="U140" s="45">
        <v>52.0</v>
      </c>
      <c r="V140" s="45">
        <f t="shared" si="12"/>
        <v>0.48</v>
      </c>
      <c r="W140" s="45">
        <f t="shared" si="20"/>
        <v>27678.672</v>
      </c>
      <c r="X140" s="45">
        <f t="shared" si="14"/>
        <v>254.25</v>
      </c>
      <c r="Y140" s="45">
        <v>1.067</v>
      </c>
      <c r="Z140" s="45">
        <f t="shared" si="15"/>
        <v>29804.42777</v>
      </c>
      <c r="AA140" s="47">
        <f t="shared" si="16"/>
        <v>39739.23703</v>
      </c>
      <c r="AB140" s="45">
        <v>3480.0</v>
      </c>
      <c r="AC140" s="47">
        <f t="shared" si="17"/>
        <v>2685.357312</v>
      </c>
      <c r="AD140" s="79"/>
      <c r="AE140" s="64" t="str">
        <f t="shared" si="8"/>
        <v>ZF 3050 V  Continuous V-Drive 0.5505</v>
      </c>
      <c r="AF140" s="65" t="str">
        <f t="shared" si="18"/>
        <v>3101-623-010</v>
      </c>
      <c r="AG140" s="66" t="s">
        <v>305</v>
      </c>
      <c r="AH140" s="52" t="str">
        <f t="shared" si="10"/>
        <v>3101 623 010</v>
      </c>
      <c r="AI140" s="81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15"/>
      <c r="BB140" s="15"/>
    </row>
    <row r="141" ht="14.25" customHeight="1">
      <c r="A141" s="54">
        <v>1010.0</v>
      </c>
      <c r="B141" s="14" t="s">
        <v>227</v>
      </c>
      <c r="C141" s="55"/>
      <c r="D141" s="14" t="str">
        <f t="shared" si="11"/>
        <v>ZF_3055_0.8702P</v>
      </c>
      <c r="E141" s="14" t="s">
        <v>46</v>
      </c>
      <c r="F141" s="72"/>
      <c r="G141" s="57" t="s">
        <v>294</v>
      </c>
      <c r="H141" s="65" t="s">
        <v>315</v>
      </c>
      <c r="I141" s="59">
        <v>3000.0</v>
      </c>
      <c r="J141" s="65" t="s">
        <v>230</v>
      </c>
      <c r="K141" s="58" t="s">
        <v>231</v>
      </c>
      <c r="L141" s="65" t="s">
        <v>232</v>
      </c>
      <c r="M141" s="60">
        <v>0.8702</v>
      </c>
      <c r="N141" s="61"/>
      <c r="O141" s="58" t="s">
        <v>296</v>
      </c>
      <c r="P141" s="61">
        <v>2600.0</v>
      </c>
      <c r="Q141" s="61">
        <v>1074.0</v>
      </c>
      <c r="R141" s="78"/>
      <c r="S141" s="45">
        <v>47770.0</v>
      </c>
      <c r="T141" s="45">
        <v>1.13</v>
      </c>
      <c r="U141" s="45">
        <v>52.0</v>
      </c>
      <c r="V141" s="45">
        <f t="shared" si="12"/>
        <v>0.48</v>
      </c>
      <c r="W141" s="45">
        <f t="shared" si="20"/>
        <v>25910.448</v>
      </c>
      <c r="X141" s="45">
        <f t="shared" si="14"/>
        <v>254.25</v>
      </c>
      <c r="Y141" s="45">
        <v>1.067</v>
      </c>
      <c r="Z141" s="45">
        <f t="shared" si="15"/>
        <v>27917.73277</v>
      </c>
      <c r="AA141" s="47">
        <f t="shared" si="16"/>
        <v>37223.64369</v>
      </c>
      <c r="AB141" s="45">
        <v>2740.0</v>
      </c>
      <c r="AC141" s="47">
        <f t="shared" si="17"/>
        <v>2114.333056</v>
      </c>
      <c r="AD141" s="79"/>
      <c r="AE141" s="64" t="str">
        <f t="shared" si="8"/>
        <v>ZF 3055  Pleasure Vertical Offset 0.8702</v>
      </c>
      <c r="AF141" s="65" t="str">
        <f t="shared" si="18"/>
        <v>3101-601-007</v>
      </c>
      <c r="AG141" s="66" t="s">
        <v>297</v>
      </c>
      <c r="AH141" s="52" t="str">
        <f t="shared" si="10"/>
        <v>3101 601 007</v>
      </c>
      <c r="AI141" s="81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15"/>
      <c r="BB141" s="15"/>
    </row>
    <row r="142" ht="14.25" customHeight="1">
      <c r="A142" s="54">
        <v>1010.0</v>
      </c>
      <c r="B142" s="14" t="s">
        <v>227</v>
      </c>
      <c r="C142" s="55"/>
      <c r="D142" s="14" t="str">
        <f t="shared" si="11"/>
        <v>ZF_3055_0.7841L</v>
      </c>
      <c r="E142" s="14" t="s">
        <v>46</v>
      </c>
      <c r="F142" s="72"/>
      <c r="G142" s="57" t="s">
        <v>294</v>
      </c>
      <c r="H142" s="65" t="s">
        <v>315</v>
      </c>
      <c r="I142" s="59">
        <v>3000.0</v>
      </c>
      <c r="J142" s="65" t="s">
        <v>235</v>
      </c>
      <c r="K142" s="58" t="s">
        <v>236</v>
      </c>
      <c r="L142" s="65" t="s">
        <v>232</v>
      </c>
      <c r="M142" s="60">
        <v>0.7841</v>
      </c>
      <c r="N142" s="61"/>
      <c r="O142" s="58" t="s">
        <v>296</v>
      </c>
      <c r="P142" s="61">
        <v>2600.0</v>
      </c>
      <c r="Q142" s="61">
        <v>1074.0</v>
      </c>
      <c r="R142" s="78"/>
      <c r="S142" s="45">
        <v>47770.0</v>
      </c>
      <c r="T142" s="45">
        <v>1.13</v>
      </c>
      <c r="U142" s="45">
        <v>52.0</v>
      </c>
      <c r="V142" s="45">
        <f t="shared" si="12"/>
        <v>0.48</v>
      </c>
      <c r="W142" s="45">
        <f t="shared" si="20"/>
        <v>25910.448</v>
      </c>
      <c r="X142" s="45">
        <f t="shared" si="14"/>
        <v>254.25</v>
      </c>
      <c r="Y142" s="45">
        <v>1.067</v>
      </c>
      <c r="Z142" s="45">
        <f t="shared" si="15"/>
        <v>27917.73277</v>
      </c>
      <c r="AA142" s="47">
        <f t="shared" si="16"/>
        <v>37223.64369</v>
      </c>
      <c r="AB142" s="45">
        <v>2740.0</v>
      </c>
      <c r="AC142" s="47">
        <f t="shared" si="17"/>
        <v>2114.333056</v>
      </c>
      <c r="AD142" s="79"/>
      <c r="AE142" s="64" t="str">
        <f t="shared" si="8"/>
        <v>ZF 3055  Light Vertical Offset 0.7841</v>
      </c>
      <c r="AF142" s="65" t="str">
        <f t="shared" si="18"/>
        <v>3101-601-007</v>
      </c>
      <c r="AG142" s="66" t="s">
        <v>297</v>
      </c>
      <c r="AH142" s="52" t="str">
        <f t="shared" si="10"/>
        <v>3101 601 007</v>
      </c>
      <c r="AI142" s="81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15"/>
      <c r="BB142" s="15"/>
    </row>
    <row r="143" ht="14.25" customHeight="1">
      <c r="A143" s="54">
        <v>1010.0</v>
      </c>
      <c r="B143" s="14" t="s">
        <v>227</v>
      </c>
      <c r="C143" s="55"/>
      <c r="D143" s="14" t="str">
        <f t="shared" si="11"/>
        <v>ZF_3055_0.7386M</v>
      </c>
      <c r="E143" s="14" t="s">
        <v>46</v>
      </c>
      <c r="F143" s="72"/>
      <c r="G143" s="57" t="s">
        <v>294</v>
      </c>
      <c r="H143" s="65" t="s">
        <v>315</v>
      </c>
      <c r="I143" s="59">
        <v>3000.0</v>
      </c>
      <c r="J143" s="65" t="s">
        <v>238</v>
      </c>
      <c r="K143" s="58" t="s">
        <v>239</v>
      </c>
      <c r="L143" s="65" t="s">
        <v>232</v>
      </c>
      <c r="M143" s="60">
        <v>0.7386</v>
      </c>
      <c r="N143" s="61"/>
      <c r="O143" s="58" t="s">
        <v>316</v>
      </c>
      <c r="P143" s="61">
        <v>2600.0</v>
      </c>
      <c r="Q143" s="61">
        <v>1074.0</v>
      </c>
      <c r="R143" s="78"/>
      <c r="S143" s="45">
        <v>47770.0</v>
      </c>
      <c r="T143" s="45">
        <v>1.13</v>
      </c>
      <c r="U143" s="45">
        <v>52.0</v>
      </c>
      <c r="V143" s="45">
        <f t="shared" si="12"/>
        <v>0.48</v>
      </c>
      <c r="W143" s="45">
        <f t="shared" si="20"/>
        <v>25910.448</v>
      </c>
      <c r="X143" s="45">
        <f t="shared" si="14"/>
        <v>254.25</v>
      </c>
      <c r="Y143" s="45">
        <v>1.067</v>
      </c>
      <c r="Z143" s="45">
        <f t="shared" si="15"/>
        <v>27917.73277</v>
      </c>
      <c r="AA143" s="47">
        <f t="shared" si="16"/>
        <v>37223.64369</v>
      </c>
      <c r="AB143" s="45">
        <v>2740.0</v>
      </c>
      <c r="AC143" s="47">
        <f t="shared" si="17"/>
        <v>2114.333056</v>
      </c>
      <c r="AD143" s="79"/>
      <c r="AE143" s="64" t="str">
        <f t="shared" si="8"/>
        <v>ZF 3055  Medium Vertical Offset 0.7386</v>
      </c>
      <c r="AF143" s="65" t="str">
        <f t="shared" si="18"/>
        <v>3101-601-007</v>
      </c>
      <c r="AG143" s="66" t="s">
        <v>297</v>
      </c>
      <c r="AH143" s="52" t="str">
        <f t="shared" si="10"/>
        <v>3101 601 007</v>
      </c>
      <c r="AI143" s="81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15"/>
      <c r="BB143" s="15"/>
    </row>
    <row r="144" ht="14.25" customHeight="1">
      <c r="A144" s="54">
        <v>1010.0</v>
      </c>
      <c r="B144" s="14" t="s">
        <v>227</v>
      </c>
      <c r="C144" s="55"/>
      <c r="D144" s="14" t="str">
        <f t="shared" si="11"/>
        <v>ZF_3055_0.7149M</v>
      </c>
      <c r="E144" s="14" t="s">
        <v>46</v>
      </c>
      <c r="F144" s="72"/>
      <c r="G144" s="57" t="s">
        <v>294</v>
      </c>
      <c r="H144" s="65" t="s">
        <v>315</v>
      </c>
      <c r="I144" s="59">
        <v>3000.0</v>
      </c>
      <c r="J144" s="65" t="s">
        <v>238</v>
      </c>
      <c r="K144" s="58" t="s">
        <v>239</v>
      </c>
      <c r="L144" s="65" t="s">
        <v>232</v>
      </c>
      <c r="M144" s="60">
        <v>0.7149</v>
      </c>
      <c r="N144" s="61"/>
      <c r="O144" s="58" t="s">
        <v>317</v>
      </c>
      <c r="P144" s="61">
        <v>2600.0</v>
      </c>
      <c r="Q144" s="61">
        <v>1074.0</v>
      </c>
      <c r="R144" s="78"/>
      <c r="S144" s="45">
        <v>47770.0</v>
      </c>
      <c r="T144" s="45">
        <v>1.13</v>
      </c>
      <c r="U144" s="45">
        <v>52.0</v>
      </c>
      <c r="V144" s="45">
        <f t="shared" si="12"/>
        <v>0.48</v>
      </c>
      <c r="W144" s="45">
        <f t="shared" si="20"/>
        <v>25910.448</v>
      </c>
      <c r="X144" s="45">
        <f t="shared" si="14"/>
        <v>254.25</v>
      </c>
      <c r="Y144" s="45">
        <v>1.067</v>
      </c>
      <c r="Z144" s="45">
        <f t="shared" si="15"/>
        <v>27917.73277</v>
      </c>
      <c r="AA144" s="47">
        <f t="shared" si="16"/>
        <v>37223.64369</v>
      </c>
      <c r="AB144" s="45">
        <v>2740.0</v>
      </c>
      <c r="AC144" s="47">
        <f t="shared" si="17"/>
        <v>2114.333056</v>
      </c>
      <c r="AD144" s="79"/>
      <c r="AE144" s="64" t="str">
        <f t="shared" si="8"/>
        <v>ZF 3055  Medium Vertical Offset 0.7149</v>
      </c>
      <c r="AF144" s="65" t="str">
        <f t="shared" si="18"/>
        <v>3101-601-007</v>
      </c>
      <c r="AG144" s="66" t="s">
        <v>297</v>
      </c>
      <c r="AH144" s="52" t="str">
        <f t="shared" si="10"/>
        <v>3101 601 007</v>
      </c>
      <c r="AI144" s="81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15"/>
      <c r="BB144" s="15"/>
    </row>
    <row r="145" ht="14.25" customHeight="1">
      <c r="A145" s="54">
        <v>1010.0</v>
      </c>
      <c r="B145" s="14" t="s">
        <v>227</v>
      </c>
      <c r="C145" s="55"/>
      <c r="D145" s="14" t="str">
        <f t="shared" si="11"/>
        <v>ZF_3055_A_0.8702P</v>
      </c>
      <c r="E145" s="14" t="s">
        <v>46</v>
      </c>
      <c r="F145" s="72"/>
      <c r="G145" s="57" t="s">
        <v>298</v>
      </c>
      <c r="H145" s="65" t="s">
        <v>318</v>
      </c>
      <c r="I145" s="59">
        <v>3000.0</v>
      </c>
      <c r="J145" s="65" t="s">
        <v>230</v>
      </c>
      <c r="K145" s="58" t="s">
        <v>231</v>
      </c>
      <c r="L145" s="65" t="s">
        <v>211</v>
      </c>
      <c r="M145" s="60">
        <v>0.8702</v>
      </c>
      <c r="N145" s="61"/>
      <c r="O145" s="58" t="s">
        <v>300</v>
      </c>
      <c r="P145" s="61">
        <v>2600.0</v>
      </c>
      <c r="Q145" s="61">
        <v>1080.0</v>
      </c>
      <c r="R145" s="80" t="s">
        <v>247</v>
      </c>
      <c r="S145" s="45">
        <v>51060.0</v>
      </c>
      <c r="T145" s="45">
        <v>1.13</v>
      </c>
      <c r="U145" s="45">
        <v>52.0</v>
      </c>
      <c r="V145" s="45">
        <f t="shared" si="12"/>
        <v>0.48</v>
      </c>
      <c r="W145" s="45">
        <f t="shared" si="20"/>
        <v>27694.944</v>
      </c>
      <c r="X145" s="45">
        <f t="shared" si="14"/>
        <v>254.25</v>
      </c>
      <c r="Y145" s="45">
        <v>1.067</v>
      </c>
      <c r="Z145" s="45">
        <f t="shared" si="15"/>
        <v>29821.79</v>
      </c>
      <c r="AA145" s="47">
        <f t="shared" si="16"/>
        <v>39762.38666</v>
      </c>
      <c r="AB145" s="45">
        <v>3480.0</v>
      </c>
      <c r="AC145" s="47">
        <f t="shared" si="17"/>
        <v>2685.357312</v>
      </c>
      <c r="AD145" s="79"/>
      <c r="AE145" s="64" t="str">
        <f t="shared" si="8"/>
        <v>ZF 3055 A  Pleasure Down Angle 0.8702</v>
      </c>
      <c r="AF145" s="65" t="str">
        <f t="shared" si="18"/>
        <v>3101-615-007</v>
      </c>
      <c r="AG145" s="66" t="s">
        <v>301</v>
      </c>
      <c r="AH145" s="52" t="str">
        <f t="shared" si="10"/>
        <v>3101 615 007</v>
      </c>
      <c r="AI145" s="81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15"/>
      <c r="BB145" s="15"/>
    </row>
    <row r="146" ht="14.25" customHeight="1">
      <c r="A146" s="54">
        <v>1010.0</v>
      </c>
      <c r="B146" s="14" t="s">
        <v>227</v>
      </c>
      <c r="C146" s="55"/>
      <c r="D146" s="14" t="str">
        <f t="shared" si="11"/>
        <v>ZF_3055_A_0.7833P</v>
      </c>
      <c r="E146" s="14" t="s">
        <v>46</v>
      </c>
      <c r="F146" s="72"/>
      <c r="G146" s="57" t="s">
        <v>298</v>
      </c>
      <c r="H146" s="65" t="s">
        <v>318</v>
      </c>
      <c r="I146" s="59">
        <v>3000.0</v>
      </c>
      <c r="J146" s="65" t="s">
        <v>230</v>
      </c>
      <c r="K146" s="58" t="s">
        <v>231</v>
      </c>
      <c r="L146" s="65" t="s">
        <v>211</v>
      </c>
      <c r="M146" s="60">
        <v>0.7833</v>
      </c>
      <c r="N146" s="61"/>
      <c r="O146" s="58" t="s">
        <v>302</v>
      </c>
      <c r="P146" s="61">
        <v>2600.0</v>
      </c>
      <c r="Q146" s="61">
        <v>1080.0</v>
      </c>
      <c r="R146" s="80" t="s">
        <v>247</v>
      </c>
      <c r="S146" s="45">
        <v>51060.0</v>
      </c>
      <c r="T146" s="45">
        <v>1.13</v>
      </c>
      <c r="U146" s="45">
        <v>52.0</v>
      </c>
      <c r="V146" s="45">
        <f t="shared" si="12"/>
        <v>0.48</v>
      </c>
      <c r="W146" s="45">
        <f t="shared" si="20"/>
        <v>27694.944</v>
      </c>
      <c r="X146" s="45">
        <f t="shared" si="14"/>
        <v>254.25</v>
      </c>
      <c r="Y146" s="45">
        <v>1.067</v>
      </c>
      <c r="Z146" s="45">
        <f t="shared" si="15"/>
        <v>29821.79</v>
      </c>
      <c r="AA146" s="47">
        <f t="shared" si="16"/>
        <v>39762.38666</v>
      </c>
      <c r="AB146" s="45">
        <v>3480.0</v>
      </c>
      <c r="AC146" s="47">
        <f t="shared" si="17"/>
        <v>2685.357312</v>
      </c>
      <c r="AD146" s="79"/>
      <c r="AE146" s="64" t="str">
        <f t="shared" si="8"/>
        <v>ZF 3055 A  Pleasure Down Angle 0.7833</v>
      </c>
      <c r="AF146" s="65" t="str">
        <f t="shared" si="18"/>
        <v>3101-615-007</v>
      </c>
      <c r="AG146" s="66" t="s">
        <v>301</v>
      </c>
      <c r="AH146" s="52" t="str">
        <f t="shared" si="10"/>
        <v>3101 615 007</v>
      </c>
      <c r="AI146" s="81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15"/>
      <c r="BB146" s="15"/>
    </row>
    <row r="147" ht="14.25" customHeight="1">
      <c r="A147" s="54">
        <v>1010.0</v>
      </c>
      <c r="B147" s="14" t="s">
        <v>227</v>
      </c>
      <c r="C147" s="55"/>
      <c r="D147" s="14" t="str">
        <f t="shared" si="11"/>
        <v>ZF_3055_A_0.7841L</v>
      </c>
      <c r="E147" s="14" t="s">
        <v>46</v>
      </c>
      <c r="F147" s="72"/>
      <c r="G147" s="57" t="s">
        <v>298</v>
      </c>
      <c r="H147" s="65" t="s">
        <v>318</v>
      </c>
      <c r="I147" s="59">
        <v>3000.0</v>
      </c>
      <c r="J147" s="65" t="s">
        <v>235</v>
      </c>
      <c r="K147" s="58" t="s">
        <v>236</v>
      </c>
      <c r="L147" s="65" t="s">
        <v>211</v>
      </c>
      <c r="M147" s="60">
        <v>0.7841</v>
      </c>
      <c r="N147" s="61"/>
      <c r="O147" s="58" t="s">
        <v>300</v>
      </c>
      <c r="P147" s="61">
        <v>2600.0</v>
      </c>
      <c r="Q147" s="61">
        <v>1080.0</v>
      </c>
      <c r="R147" s="80" t="s">
        <v>247</v>
      </c>
      <c r="S147" s="45">
        <v>51060.0</v>
      </c>
      <c r="T147" s="45">
        <v>1.13</v>
      </c>
      <c r="U147" s="45">
        <v>52.0</v>
      </c>
      <c r="V147" s="45">
        <f t="shared" si="12"/>
        <v>0.48</v>
      </c>
      <c r="W147" s="45">
        <f t="shared" si="20"/>
        <v>27694.944</v>
      </c>
      <c r="X147" s="45">
        <f t="shared" si="14"/>
        <v>254.25</v>
      </c>
      <c r="Y147" s="45">
        <v>1.067</v>
      </c>
      <c r="Z147" s="45">
        <f t="shared" si="15"/>
        <v>29821.79</v>
      </c>
      <c r="AA147" s="47">
        <f t="shared" si="16"/>
        <v>39762.38666</v>
      </c>
      <c r="AB147" s="45">
        <v>3480.0</v>
      </c>
      <c r="AC147" s="47">
        <f t="shared" si="17"/>
        <v>2685.357312</v>
      </c>
      <c r="AD147" s="79"/>
      <c r="AE147" s="64" t="str">
        <f t="shared" si="8"/>
        <v>ZF 3055 A  Light Down Angle 0.7841</v>
      </c>
      <c r="AF147" s="65" t="str">
        <f t="shared" si="18"/>
        <v>3101-615-007</v>
      </c>
      <c r="AG147" s="66" t="s">
        <v>301</v>
      </c>
      <c r="AH147" s="52" t="str">
        <f t="shared" si="10"/>
        <v>3101 615 007</v>
      </c>
      <c r="AI147" s="81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15"/>
      <c r="BB147" s="15"/>
    </row>
    <row r="148" ht="14.25" customHeight="1">
      <c r="A148" s="54">
        <v>1010.0</v>
      </c>
      <c r="B148" s="14" t="s">
        <v>227</v>
      </c>
      <c r="C148" s="55"/>
      <c r="D148" s="14" t="str">
        <f t="shared" si="11"/>
        <v>ZF_3055_A_0.718L</v>
      </c>
      <c r="E148" s="14" t="s">
        <v>46</v>
      </c>
      <c r="F148" s="72"/>
      <c r="G148" s="57" t="s">
        <v>298</v>
      </c>
      <c r="H148" s="65" t="s">
        <v>318</v>
      </c>
      <c r="I148" s="59">
        <v>3000.0</v>
      </c>
      <c r="J148" s="65" t="s">
        <v>235</v>
      </c>
      <c r="K148" s="58" t="s">
        <v>236</v>
      </c>
      <c r="L148" s="65" t="s">
        <v>211</v>
      </c>
      <c r="M148" s="60">
        <v>0.718</v>
      </c>
      <c r="N148" s="61"/>
      <c r="O148" s="58" t="s">
        <v>302</v>
      </c>
      <c r="P148" s="61">
        <v>2600.0</v>
      </c>
      <c r="Q148" s="61">
        <v>1080.0</v>
      </c>
      <c r="R148" s="80" t="s">
        <v>247</v>
      </c>
      <c r="S148" s="45">
        <v>51060.0</v>
      </c>
      <c r="T148" s="45">
        <v>1.13</v>
      </c>
      <c r="U148" s="45">
        <v>52.0</v>
      </c>
      <c r="V148" s="45">
        <f t="shared" si="12"/>
        <v>0.48</v>
      </c>
      <c r="W148" s="45">
        <f t="shared" si="20"/>
        <v>27694.944</v>
      </c>
      <c r="X148" s="45">
        <f t="shared" si="14"/>
        <v>254.25</v>
      </c>
      <c r="Y148" s="45">
        <v>1.067</v>
      </c>
      <c r="Z148" s="45">
        <f t="shared" si="15"/>
        <v>29821.79</v>
      </c>
      <c r="AA148" s="47">
        <f t="shared" si="16"/>
        <v>39762.38666</v>
      </c>
      <c r="AB148" s="45">
        <v>3480.0</v>
      </c>
      <c r="AC148" s="47">
        <f t="shared" si="17"/>
        <v>2685.357312</v>
      </c>
      <c r="AD148" s="79"/>
      <c r="AE148" s="64" t="str">
        <f t="shared" si="8"/>
        <v>ZF 3055 A  Light Down Angle 0.718</v>
      </c>
      <c r="AF148" s="65" t="str">
        <f t="shared" si="18"/>
        <v>3101-615-007</v>
      </c>
      <c r="AG148" s="66" t="s">
        <v>301</v>
      </c>
      <c r="AH148" s="52" t="str">
        <f t="shared" si="10"/>
        <v>3101 615 007</v>
      </c>
      <c r="AI148" s="81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15"/>
      <c r="BB148" s="15"/>
    </row>
    <row r="149" ht="14.25" customHeight="1">
      <c r="A149" s="54">
        <v>1010.0</v>
      </c>
      <c r="B149" s="14" t="s">
        <v>227</v>
      </c>
      <c r="C149" s="55"/>
      <c r="D149" s="14" t="str">
        <f t="shared" si="11"/>
        <v>ZF_3055_A_0.7386M</v>
      </c>
      <c r="E149" s="14" t="s">
        <v>46</v>
      </c>
      <c r="F149" s="72"/>
      <c r="G149" s="57" t="s">
        <v>298</v>
      </c>
      <c r="H149" s="65" t="s">
        <v>318</v>
      </c>
      <c r="I149" s="59">
        <v>3000.0</v>
      </c>
      <c r="J149" s="65" t="s">
        <v>238</v>
      </c>
      <c r="K149" s="58" t="s">
        <v>239</v>
      </c>
      <c r="L149" s="65" t="s">
        <v>211</v>
      </c>
      <c r="M149" s="60">
        <v>0.7386</v>
      </c>
      <c r="N149" s="61"/>
      <c r="O149" s="58" t="s">
        <v>319</v>
      </c>
      <c r="P149" s="61">
        <v>2600.0</v>
      </c>
      <c r="Q149" s="61">
        <v>1080.0</v>
      </c>
      <c r="R149" s="80" t="s">
        <v>247</v>
      </c>
      <c r="S149" s="45">
        <v>51060.0</v>
      </c>
      <c r="T149" s="45">
        <v>1.13</v>
      </c>
      <c r="U149" s="45">
        <v>52.0</v>
      </c>
      <c r="V149" s="45">
        <f t="shared" si="12"/>
        <v>0.48</v>
      </c>
      <c r="W149" s="45">
        <f t="shared" si="20"/>
        <v>27694.944</v>
      </c>
      <c r="X149" s="45">
        <f t="shared" si="14"/>
        <v>254.25</v>
      </c>
      <c r="Y149" s="45">
        <v>1.067</v>
      </c>
      <c r="Z149" s="45">
        <f t="shared" si="15"/>
        <v>29821.79</v>
      </c>
      <c r="AA149" s="47">
        <f t="shared" si="16"/>
        <v>39762.38666</v>
      </c>
      <c r="AB149" s="45">
        <v>3480.0</v>
      </c>
      <c r="AC149" s="47">
        <f t="shared" si="17"/>
        <v>2685.357312</v>
      </c>
      <c r="AD149" s="79"/>
      <c r="AE149" s="64" t="str">
        <f t="shared" si="8"/>
        <v>ZF 3055 A  Medium Down Angle 0.7386</v>
      </c>
      <c r="AF149" s="65" t="str">
        <f t="shared" si="18"/>
        <v>3101-615-007</v>
      </c>
      <c r="AG149" s="66" t="s">
        <v>301</v>
      </c>
      <c r="AH149" s="52" t="str">
        <f t="shared" si="10"/>
        <v>3101 615 007</v>
      </c>
      <c r="AI149" s="81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15"/>
      <c r="BB149" s="15"/>
    </row>
    <row r="150" ht="14.25" customHeight="1">
      <c r="A150" s="54">
        <v>1010.0</v>
      </c>
      <c r="B150" s="14" t="s">
        <v>227</v>
      </c>
      <c r="C150" s="55"/>
      <c r="D150" s="14" t="str">
        <f t="shared" si="11"/>
        <v>ZF_3055_A_0.7149M</v>
      </c>
      <c r="E150" s="14" t="s">
        <v>46</v>
      </c>
      <c r="F150" s="72"/>
      <c r="G150" s="57" t="s">
        <v>298</v>
      </c>
      <c r="H150" s="65" t="s">
        <v>318</v>
      </c>
      <c r="I150" s="59">
        <v>3000.0</v>
      </c>
      <c r="J150" s="65" t="s">
        <v>238</v>
      </c>
      <c r="K150" s="58" t="s">
        <v>239</v>
      </c>
      <c r="L150" s="65" t="s">
        <v>211</v>
      </c>
      <c r="M150" s="60">
        <v>0.7149</v>
      </c>
      <c r="N150" s="61"/>
      <c r="O150" s="58" t="s">
        <v>320</v>
      </c>
      <c r="P150" s="61">
        <v>2600.0</v>
      </c>
      <c r="Q150" s="61">
        <v>1080.0</v>
      </c>
      <c r="R150" s="80" t="s">
        <v>247</v>
      </c>
      <c r="S150" s="45">
        <v>51060.0</v>
      </c>
      <c r="T150" s="45">
        <v>1.13</v>
      </c>
      <c r="U150" s="45">
        <v>52.0</v>
      </c>
      <c r="V150" s="45">
        <f t="shared" si="12"/>
        <v>0.48</v>
      </c>
      <c r="W150" s="45">
        <f t="shared" si="20"/>
        <v>27694.944</v>
      </c>
      <c r="X150" s="45">
        <f t="shared" si="14"/>
        <v>254.25</v>
      </c>
      <c r="Y150" s="45">
        <v>1.067</v>
      </c>
      <c r="Z150" s="45">
        <f t="shared" si="15"/>
        <v>29821.79</v>
      </c>
      <c r="AA150" s="47">
        <f t="shared" si="16"/>
        <v>39762.38666</v>
      </c>
      <c r="AB150" s="45">
        <v>3480.0</v>
      </c>
      <c r="AC150" s="47">
        <f t="shared" si="17"/>
        <v>2685.357312</v>
      </c>
      <c r="AD150" s="79"/>
      <c r="AE150" s="64" t="str">
        <f t="shared" si="8"/>
        <v>ZF 3055 A  Medium Down Angle 0.7149</v>
      </c>
      <c r="AF150" s="65" t="str">
        <f t="shared" si="18"/>
        <v>3101-615-007</v>
      </c>
      <c r="AG150" s="66" t="s">
        <v>301</v>
      </c>
      <c r="AH150" s="52" t="str">
        <f t="shared" si="10"/>
        <v>3101 615 007</v>
      </c>
      <c r="AI150" s="81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15"/>
      <c r="BB150" s="15"/>
    </row>
    <row r="151" ht="14.25" customHeight="1">
      <c r="A151" s="54">
        <v>1010.0</v>
      </c>
      <c r="B151" s="14" t="s">
        <v>227</v>
      </c>
      <c r="C151" s="55"/>
      <c r="D151" s="14" t="str">
        <f t="shared" si="11"/>
        <v>ZF_3055_A_0.6104M</v>
      </c>
      <c r="E151" s="14" t="s">
        <v>46</v>
      </c>
      <c r="F151" s="72"/>
      <c r="G151" s="57" t="s">
        <v>298</v>
      </c>
      <c r="H151" s="65" t="s">
        <v>318</v>
      </c>
      <c r="I151" s="59">
        <v>3000.0</v>
      </c>
      <c r="J151" s="65" t="s">
        <v>238</v>
      </c>
      <c r="K151" s="58" t="s">
        <v>239</v>
      </c>
      <c r="L151" s="65" t="s">
        <v>211</v>
      </c>
      <c r="M151" s="60">
        <v>0.6104</v>
      </c>
      <c r="N151" s="61"/>
      <c r="O151" s="58" t="s">
        <v>302</v>
      </c>
      <c r="P151" s="61">
        <v>2600.0</v>
      </c>
      <c r="Q151" s="61">
        <v>1080.0</v>
      </c>
      <c r="R151" s="80" t="s">
        <v>247</v>
      </c>
      <c r="S151" s="45">
        <v>51060.0</v>
      </c>
      <c r="T151" s="45">
        <v>1.13</v>
      </c>
      <c r="U151" s="45">
        <v>52.0</v>
      </c>
      <c r="V151" s="45">
        <f t="shared" si="12"/>
        <v>0.48</v>
      </c>
      <c r="W151" s="45">
        <f t="shared" si="20"/>
        <v>27694.944</v>
      </c>
      <c r="X151" s="45">
        <f t="shared" si="14"/>
        <v>254.25</v>
      </c>
      <c r="Y151" s="45">
        <v>1.067</v>
      </c>
      <c r="Z151" s="45">
        <f t="shared" si="15"/>
        <v>29821.79</v>
      </c>
      <c r="AA151" s="47">
        <f t="shared" si="16"/>
        <v>39762.38666</v>
      </c>
      <c r="AB151" s="45">
        <v>3480.0</v>
      </c>
      <c r="AC151" s="47">
        <f t="shared" si="17"/>
        <v>2685.357312</v>
      </c>
      <c r="AD151" s="79"/>
      <c r="AE151" s="64" t="str">
        <f t="shared" si="8"/>
        <v>ZF 3055 A  Medium Down Angle 0.6104</v>
      </c>
      <c r="AF151" s="65" t="str">
        <f t="shared" si="18"/>
        <v>3101-615-007</v>
      </c>
      <c r="AG151" s="66" t="s">
        <v>301</v>
      </c>
      <c r="AH151" s="52" t="str">
        <f t="shared" si="10"/>
        <v>3101 615 007</v>
      </c>
      <c r="AI151" s="81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15"/>
      <c r="BB151" s="15"/>
    </row>
    <row r="152" ht="14.25" customHeight="1">
      <c r="A152" s="54">
        <v>1010.0</v>
      </c>
      <c r="B152" s="14" t="s">
        <v>227</v>
      </c>
      <c r="C152" s="55"/>
      <c r="D152" s="14" t="str">
        <f t="shared" si="11"/>
        <v>ZF_3055_D_0.8702P</v>
      </c>
      <c r="E152" s="14" t="s">
        <v>46</v>
      </c>
      <c r="F152" s="72"/>
      <c r="G152" s="57" t="s">
        <v>308</v>
      </c>
      <c r="H152" s="65" t="s">
        <v>321</v>
      </c>
      <c r="I152" s="59">
        <v>3000.0</v>
      </c>
      <c r="J152" s="65" t="s">
        <v>230</v>
      </c>
      <c r="K152" s="58" t="s">
        <v>231</v>
      </c>
      <c r="L152" s="65" t="s">
        <v>310</v>
      </c>
      <c r="M152" s="60">
        <v>0.8702</v>
      </c>
      <c r="N152" s="61"/>
      <c r="O152" s="58" t="s">
        <v>311</v>
      </c>
      <c r="P152" s="61">
        <v>2600.0</v>
      </c>
      <c r="Q152" s="61">
        <v>1107.0</v>
      </c>
      <c r="R152" s="78"/>
      <c r="S152" s="82">
        <v>47770.0</v>
      </c>
      <c r="T152" s="82">
        <v>1.13</v>
      </c>
      <c r="U152" s="82">
        <v>52.0</v>
      </c>
      <c r="V152" s="82">
        <f t="shared" si="12"/>
        <v>0.48</v>
      </c>
      <c r="W152" s="82">
        <f t="shared" ref="W152:W155" si="21">S152*V152*T152+(3080*T152)</f>
        <v>29390.848</v>
      </c>
      <c r="X152" s="82">
        <f t="shared" si="14"/>
        <v>254.25</v>
      </c>
      <c r="Y152" s="82">
        <v>1.067</v>
      </c>
      <c r="Z152" s="82">
        <f t="shared" si="15"/>
        <v>31631.31957</v>
      </c>
      <c r="AA152" s="83">
        <f t="shared" si="16"/>
        <v>42175.09275</v>
      </c>
      <c r="AB152" s="82">
        <v>2740.0</v>
      </c>
      <c r="AC152" s="83">
        <f t="shared" si="17"/>
        <v>2114.333056</v>
      </c>
      <c r="AD152" s="84" t="s">
        <v>312</v>
      </c>
      <c r="AE152" s="64" t="str">
        <f t="shared" si="8"/>
        <v>ZF 3055 D Pleasure Diagonal Offset 0.8702</v>
      </c>
      <c r="AF152" s="65" t="str">
        <f t="shared" si="18"/>
        <v>3101-666-002 left</v>
      </c>
      <c r="AG152" s="66" t="s">
        <v>313</v>
      </c>
      <c r="AH152" s="52" t="str">
        <f t="shared" si="10"/>
        <v>3101 666 002 left</v>
      </c>
      <c r="AI152" s="81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15"/>
      <c r="BB152" s="15"/>
    </row>
    <row r="153" ht="14.25" customHeight="1">
      <c r="A153" s="54">
        <v>1010.0</v>
      </c>
      <c r="B153" s="14" t="s">
        <v>227</v>
      </c>
      <c r="C153" s="55"/>
      <c r="D153" s="14" t="str">
        <f t="shared" si="11"/>
        <v>ZF_3055_D_0.7841L</v>
      </c>
      <c r="E153" s="14" t="s">
        <v>46</v>
      </c>
      <c r="F153" s="72"/>
      <c r="G153" s="57" t="s">
        <v>308</v>
      </c>
      <c r="H153" s="65" t="s">
        <v>321</v>
      </c>
      <c r="I153" s="59">
        <v>3000.0</v>
      </c>
      <c r="J153" s="65" t="s">
        <v>235</v>
      </c>
      <c r="K153" s="58" t="s">
        <v>236</v>
      </c>
      <c r="L153" s="65" t="s">
        <v>310</v>
      </c>
      <c r="M153" s="60">
        <v>0.7841</v>
      </c>
      <c r="N153" s="61"/>
      <c r="O153" s="58" t="s">
        <v>311</v>
      </c>
      <c r="P153" s="61">
        <v>2600.0</v>
      </c>
      <c r="Q153" s="61">
        <v>1107.0</v>
      </c>
      <c r="R153" s="78"/>
      <c r="S153" s="82">
        <v>47770.0</v>
      </c>
      <c r="T153" s="82">
        <v>1.13</v>
      </c>
      <c r="U153" s="82">
        <v>52.0</v>
      </c>
      <c r="V153" s="82">
        <f t="shared" si="12"/>
        <v>0.48</v>
      </c>
      <c r="W153" s="82">
        <f t="shared" si="21"/>
        <v>29390.848</v>
      </c>
      <c r="X153" s="82">
        <f t="shared" si="14"/>
        <v>254.25</v>
      </c>
      <c r="Y153" s="82">
        <v>1.067</v>
      </c>
      <c r="Z153" s="82">
        <f t="shared" si="15"/>
        <v>31631.31957</v>
      </c>
      <c r="AA153" s="83">
        <f t="shared" si="16"/>
        <v>42175.09275</v>
      </c>
      <c r="AB153" s="82">
        <v>2740.0</v>
      </c>
      <c r="AC153" s="83">
        <f t="shared" si="17"/>
        <v>2114.333056</v>
      </c>
      <c r="AD153" s="84" t="s">
        <v>312</v>
      </c>
      <c r="AE153" s="64" t="str">
        <f t="shared" si="8"/>
        <v>ZF 3055 D Light Diagonal Offset 0.7841</v>
      </c>
      <c r="AF153" s="65" t="str">
        <f t="shared" si="18"/>
        <v>3101-666-002 left</v>
      </c>
      <c r="AG153" s="66" t="s">
        <v>313</v>
      </c>
      <c r="AH153" s="52" t="str">
        <f t="shared" si="10"/>
        <v>3101 666 002 left</v>
      </c>
      <c r="AI153" s="81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15"/>
      <c r="BB153" s="15"/>
    </row>
    <row r="154" ht="14.25" customHeight="1">
      <c r="A154" s="54">
        <v>1010.0</v>
      </c>
      <c r="B154" s="14" t="s">
        <v>227</v>
      </c>
      <c r="C154" s="55"/>
      <c r="D154" s="14" t="str">
        <f t="shared" si="11"/>
        <v>ZF_3055_D_0.7386M</v>
      </c>
      <c r="E154" s="14" t="s">
        <v>46</v>
      </c>
      <c r="F154" s="72"/>
      <c r="G154" s="57" t="s">
        <v>308</v>
      </c>
      <c r="H154" s="65" t="s">
        <v>321</v>
      </c>
      <c r="I154" s="59">
        <v>3000.0</v>
      </c>
      <c r="J154" s="65" t="s">
        <v>238</v>
      </c>
      <c r="K154" s="58" t="s">
        <v>239</v>
      </c>
      <c r="L154" s="65" t="s">
        <v>310</v>
      </c>
      <c r="M154" s="60">
        <v>0.7386</v>
      </c>
      <c r="N154" s="61"/>
      <c r="O154" s="58" t="s">
        <v>322</v>
      </c>
      <c r="P154" s="61">
        <v>2600.0</v>
      </c>
      <c r="Q154" s="61">
        <v>1107.0</v>
      </c>
      <c r="R154" s="78"/>
      <c r="S154" s="82">
        <v>47770.0</v>
      </c>
      <c r="T154" s="82">
        <v>1.13</v>
      </c>
      <c r="U154" s="82">
        <v>52.0</v>
      </c>
      <c r="V154" s="82">
        <f t="shared" si="12"/>
        <v>0.48</v>
      </c>
      <c r="W154" s="82">
        <f t="shared" si="21"/>
        <v>29390.848</v>
      </c>
      <c r="X154" s="82">
        <f t="shared" si="14"/>
        <v>254.25</v>
      </c>
      <c r="Y154" s="82">
        <v>1.067</v>
      </c>
      <c r="Z154" s="82">
        <f t="shared" si="15"/>
        <v>31631.31957</v>
      </c>
      <c r="AA154" s="83">
        <f t="shared" si="16"/>
        <v>42175.09275</v>
      </c>
      <c r="AB154" s="82">
        <v>2740.0</v>
      </c>
      <c r="AC154" s="83">
        <f t="shared" si="17"/>
        <v>2114.333056</v>
      </c>
      <c r="AD154" s="84" t="s">
        <v>312</v>
      </c>
      <c r="AE154" s="64" t="str">
        <f t="shared" si="8"/>
        <v>ZF 3055 D Medium Diagonal Offset 0.7386</v>
      </c>
      <c r="AF154" s="65" t="str">
        <f t="shared" si="18"/>
        <v>3101-666-002 left</v>
      </c>
      <c r="AG154" s="66" t="s">
        <v>313</v>
      </c>
      <c r="AH154" s="52" t="str">
        <f t="shared" si="10"/>
        <v>3101 666 002 left</v>
      </c>
      <c r="AI154" s="81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15"/>
      <c r="BB154" s="15"/>
    </row>
    <row r="155" ht="14.25" customHeight="1">
      <c r="A155" s="54">
        <v>1010.0</v>
      </c>
      <c r="B155" s="14" t="s">
        <v>227</v>
      </c>
      <c r="C155" s="55"/>
      <c r="D155" s="14" t="str">
        <f t="shared" si="11"/>
        <v>ZF_3055_D_0.7149M</v>
      </c>
      <c r="E155" s="14" t="s">
        <v>46</v>
      </c>
      <c r="F155" s="72"/>
      <c r="G155" s="57" t="s">
        <v>308</v>
      </c>
      <c r="H155" s="65" t="s">
        <v>321</v>
      </c>
      <c r="I155" s="59">
        <v>3000.0</v>
      </c>
      <c r="J155" s="65" t="s">
        <v>238</v>
      </c>
      <c r="K155" s="58" t="s">
        <v>239</v>
      </c>
      <c r="L155" s="65" t="s">
        <v>310</v>
      </c>
      <c r="M155" s="60">
        <v>0.7149</v>
      </c>
      <c r="N155" s="61"/>
      <c r="O155" s="58" t="s">
        <v>317</v>
      </c>
      <c r="P155" s="61">
        <v>2600.0</v>
      </c>
      <c r="Q155" s="61">
        <v>1107.0</v>
      </c>
      <c r="R155" s="78"/>
      <c r="S155" s="82">
        <v>47770.0</v>
      </c>
      <c r="T155" s="82">
        <v>1.13</v>
      </c>
      <c r="U155" s="82">
        <v>52.0</v>
      </c>
      <c r="V155" s="82">
        <f t="shared" si="12"/>
        <v>0.48</v>
      </c>
      <c r="W155" s="82">
        <f t="shared" si="21"/>
        <v>29390.848</v>
      </c>
      <c r="X155" s="82">
        <f t="shared" si="14"/>
        <v>254.25</v>
      </c>
      <c r="Y155" s="82">
        <v>1.067</v>
      </c>
      <c r="Z155" s="82">
        <f t="shared" si="15"/>
        <v>31631.31957</v>
      </c>
      <c r="AA155" s="83">
        <f t="shared" si="16"/>
        <v>42175.09275</v>
      </c>
      <c r="AB155" s="82">
        <v>2740.0</v>
      </c>
      <c r="AC155" s="83">
        <f t="shared" si="17"/>
        <v>2114.333056</v>
      </c>
      <c r="AD155" s="84" t="s">
        <v>312</v>
      </c>
      <c r="AE155" s="64" t="str">
        <f t="shared" si="8"/>
        <v>ZF 3055 D Medium Diagonal Offset 0.7149</v>
      </c>
      <c r="AF155" s="65" t="str">
        <f t="shared" si="18"/>
        <v>3101-666-002 left</v>
      </c>
      <c r="AG155" s="66" t="s">
        <v>313</v>
      </c>
      <c r="AH155" s="52" t="str">
        <f t="shared" si="10"/>
        <v>3101 666 002 left</v>
      </c>
      <c r="AI155" s="81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15"/>
      <c r="BB155" s="15"/>
    </row>
    <row r="156" ht="14.25" customHeight="1">
      <c r="A156" s="54">
        <v>1010.0</v>
      </c>
      <c r="B156" s="14" t="s">
        <v>227</v>
      </c>
      <c r="C156" s="55"/>
      <c r="D156" s="14" t="str">
        <f t="shared" si="11"/>
        <v>ZF_3055_V_0.8702P</v>
      </c>
      <c r="E156" s="14" t="s">
        <v>46</v>
      </c>
      <c r="F156" s="72"/>
      <c r="G156" s="57" t="s">
        <v>303</v>
      </c>
      <c r="H156" s="65" t="s">
        <v>323</v>
      </c>
      <c r="I156" s="59">
        <v>3000.0</v>
      </c>
      <c r="J156" s="65" t="s">
        <v>230</v>
      </c>
      <c r="K156" s="58" t="s">
        <v>231</v>
      </c>
      <c r="L156" s="65" t="s">
        <v>253</v>
      </c>
      <c r="M156" s="60">
        <v>0.8702</v>
      </c>
      <c r="N156" s="61"/>
      <c r="O156" s="58" t="s">
        <v>300</v>
      </c>
      <c r="P156" s="61">
        <v>2600.0</v>
      </c>
      <c r="Q156" s="61">
        <v>1113.0</v>
      </c>
      <c r="R156" s="80" t="s">
        <v>247</v>
      </c>
      <c r="S156" s="45">
        <v>53785.0</v>
      </c>
      <c r="T156" s="45">
        <v>1.13</v>
      </c>
      <c r="U156" s="45">
        <v>52.0</v>
      </c>
      <c r="V156" s="45">
        <f t="shared" si="12"/>
        <v>0.48</v>
      </c>
      <c r="W156" s="45">
        <f t="shared" ref="W156:W168" si="22">S156*V156*T156</f>
        <v>29172.984</v>
      </c>
      <c r="X156" s="45">
        <f t="shared" si="14"/>
        <v>254.25</v>
      </c>
      <c r="Y156" s="45">
        <v>1.067</v>
      </c>
      <c r="Z156" s="45">
        <f t="shared" si="15"/>
        <v>31398.85868</v>
      </c>
      <c r="AA156" s="47">
        <f t="shared" si="16"/>
        <v>41865.1449</v>
      </c>
      <c r="AB156" s="45">
        <v>3480.0</v>
      </c>
      <c r="AC156" s="47">
        <f t="shared" si="17"/>
        <v>2685.357312</v>
      </c>
      <c r="AD156" s="79"/>
      <c r="AE156" s="64" t="str">
        <f t="shared" si="8"/>
        <v>ZF 3055 V  Pleasure V-Drive 0.8702</v>
      </c>
      <c r="AF156" s="65" t="str">
        <f t="shared" si="18"/>
        <v>3101-623-010</v>
      </c>
      <c r="AG156" s="66" t="s">
        <v>305</v>
      </c>
      <c r="AH156" s="52" t="str">
        <f t="shared" si="10"/>
        <v>3101 623 010</v>
      </c>
      <c r="AI156" s="81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15"/>
      <c r="BB156" s="15"/>
    </row>
    <row r="157" ht="14.25" customHeight="1">
      <c r="A157" s="54">
        <v>1010.0</v>
      </c>
      <c r="B157" s="14" t="s">
        <v>227</v>
      </c>
      <c r="C157" s="55"/>
      <c r="D157" s="14" t="str">
        <f t="shared" si="11"/>
        <v>ZF_3055_V_0.7833P</v>
      </c>
      <c r="E157" s="14" t="s">
        <v>46</v>
      </c>
      <c r="F157" s="72"/>
      <c r="G157" s="57" t="s">
        <v>303</v>
      </c>
      <c r="H157" s="65" t="s">
        <v>323</v>
      </c>
      <c r="I157" s="59">
        <v>3000.0</v>
      </c>
      <c r="J157" s="65" t="s">
        <v>230</v>
      </c>
      <c r="K157" s="58" t="s">
        <v>231</v>
      </c>
      <c r="L157" s="65" t="s">
        <v>253</v>
      </c>
      <c r="M157" s="60">
        <v>0.7833</v>
      </c>
      <c r="N157" s="61"/>
      <c r="O157" s="58" t="s">
        <v>302</v>
      </c>
      <c r="P157" s="61">
        <v>2600.0</v>
      </c>
      <c r="Q157" s="61">
        <v>1113.0</v>
      </c>
      <c r="R157" s="80" t="s">
        <v>247</v>
      </c>
      <c r="S157" s="45">
        <v>53785.0</v>
      </c>
      <c r="T157" s="45">
        <v>1.13</v>
      </c>
      <c r="U157" s="45">
        <v>52.0</v>
      </c>
      <c r="V157" s="45">
        <f t="shared" si="12"/>
        <v>0.48</v>
      </c>
      <c r="W157" s="45">
        <f t="shared" si="22"/>
        <v>29172.984</v>
      </c>
      <c r="X157" s="45">
        <f t="shared" si="14"/>
        <v>254.25</v>
      </c>
      <c r="Y157" s="45">
        <v>1.067</v>
      </c>
      <c r="Z157" s="45">
        <f t="shared" si="15"/>
        <v>31398.85868</v>
      </c>
      <c r="AA157" s="47">
        <f t="shared" si="16"/>
        <v>41865.1449</v>
      </c>
      <c r="AB157" s="45">
        <v>3480.0</v>
      </c>
      <c r="AC157" s="47">
        <f t="shared" si="17"/>
        <v>2685.357312</v>
      </c>
      <c r="AD157" s="79"/>
      <c r="AE157" s="64" t="str">
        <f t="shared" si="8"/>
        <v>ZF 3055 V  Pleasure V-Drive 0.7833</v>
      </c>
      <c r="AF157" s="65" t="str">
        <f t="shared" si="18"/>
        <v>3101-623-010</v>
      </c>
      <c r="AG157" s="66" t="s">
        <v>305</v>
      </c>
      <c r="AH157" s="52" t="str">
        <f t="shared" si="10"/>
        <v>3101 623 010</v>
      </c>
      <c r="AI157" s="81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15"/>
      <c r="BB157" s="15"/>
    </row>
    <row r="158" ht="14.25" customHeight="1">
      <c r="A158" s="54">
        <v>1010.0</v>
      </c>
      <c r="B158" s="14" t="s">
        <v>227</v>
      </c>
      <c r="C158" s="55"/>
      <c r="D158" s="14" t="str">
        <f t="shared" si="11"/>
        <v>ZF_3055_V_0.7841L</v>
      </c>
      <c r="E158" s="14" t="s">
        <v>46</v>
      </c>
      <c r="F158" s="72"/>
      <c r="G158" s="57" t="s">
        <v>303</v>
      </c>
      <c r="H158" s="65" t="s">
        <v>323</v>
      </c>
      <c r="I158" s="59">
        <v>3000.0</v>
      </c>
      <c r="J158" s="65" t="s">
        <v>235</v>
      </c>
      <c r="K158" s="58" t="s">
        <v>236</v>
      </c>
      <c r="L158" s="65" t="s">
        <v>253</v>
      </c>
      <c r="M158" s="60">
        <v>0.7841</v>
      </c>
      <c r="N158" s="61"/>
      <c r="O158" s="58" t="s">
        <v>300</v>
      </c>
      <c r="P158" s="61">
        <v>2600.0</v>
      </c>
      <c r="Q158" s="61">
        <v>1113.0</v>
      </c>
      <c r="R158" s="80" t="s">
        <v>247</v>
      </c>
      <c r="S158" s="45">
        <v>53785.0</v>
      </c>
      <c r="T158" s="45">
        <v>1.13</v>
      </c>
      <c r="U158" s="45">
        <v>52.0</v>
      </c>
      <c r="V158" s="45">
        <f t="shared" si="12"/>
        <v>0.48</v>
      </c>
      <c r="W158" s="45">
        <f t="shared" si="22"/>
        <v>29172.984</v>
      </c>
      <c r="X158" s="45">
        <f t="shared" si="14"/>
        <v>254.25</v>
      </c>
      <c r="Y158" s="45">
        <v>1.067</v>
      </c>
      <c r="Z158" s="45">
        <f t="shared" si="15"/>
        <v>31398.85868</v>
      </c>
      <c r="AA158" s="47">
        <f t="shared" si="16"/>
        <v>41865.1449</v>
      </c>
      <c r="AB158" s="45">
        <v>3480.0</v>
      </c>
      <c r="AC158" s="47">
        <f t="shared" si="17"/>
        <v>2685.357312</v>
      </c>
      <c r="AD158" s="79"/>
      <c r="AE158" s="64" t="str">
        <f t="shared" si="8"/>
        <v>ZF 3055 V  Light V-Drive 0.7841</v>
      </c>
      <c r="AF158" s="65" t="str">
        <f t="shared" si="18"/>
        <v>3101-623-010</v>
      </c>
      <c r="AG158" s="66" t="s">
        <v>305</v>
      </c>
      <c r="AH158" s="52" t="str">
        <f t="shared" si="10"/>
        <v>3101 623 010</v>
      </c>
      <c r="AI158" s="81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15"/>
      <c r="BB158" s="15"/>
    </row>
    <row r="159" ht="14.25" customHeight="1">
      <c r="A159" s="54">
        <v>1010.0</v>
      </c>
      <c r="B159" s="14" t="s">
        <v>227</v>
      </c>
      <c r="C159" s="55"/>
      <c r="D159" s="14" t="str">
        <f t="shared" si="11"/>
        <v>ZF_3055_V_0.718L</v>
      </c>
      <c r="E159" s="14" t="s">
        <v>46</v>
      </c>
      <c r="F159" s="72"/>
      <c r="G159" s="57" t="s">
        <v>303</v>
      </c>
      <c r="H159" s="65" t="s">
        <v>323</v>
      </c>
      <c r="I159" s="59">
        <v>3000.0</v>
      </c>
      <c r="J159" s="65" t="s">
        <v>235</v>
      </c>
      <c r="K159" s="58" t="s">
        <v>236</v>
      </c>
      <c r="L159" s="65" t="s">
        <v>253</v>
      </c>
      <c r="M159" s="60">
        <v>0.718</v>
      </c>
      <c r="N159" s="61"/>
      <c r="O159" s="58" t="s">
        <v>302</v>
      </c>
      <c r="P159" s="61">
        <v>2600.0</v>
      </c>
      <c r="Q159" s="61">
        <v>1113.0</v>
      </c>
      <c r="R159" s="80" t="s">
        <v>247</v>
      </c>
      <c r="S159" s="45">
        <v>53785.0</v>
      </c>
      <c r="T159" s="45">
        <v>1.13</v>
      </c>
      <c r="U159" s="45">
        <v>52.0</v>
      </c>
      <c r="V159" s="45">
        <f t="shared" si="12"/>
        <v>0.48</v>
      </c>
      <c r="W159" s="45">
        <f t="shared" si="22"/>
        <v>29172.984</v>
      </c>
      <c r="X159" s="45">
        <f t="shared" si="14"/>
        <v>254.25</v>
      </c>
      <c r="Y159" s="45">
        <v>1.067</v>
      </c>
      <c r="Z159" s="45">
        <f t="shared" si="15"/>
        <v>31398.85868</v>
      </c>
      <c r="AA159" s="47">
        <f t="shared" si="16"/>
        <v>41865.1449</v>
      </c>
      <c r="AB159" s="45">
        <v>3480.0</v>
      </c>
      <c r="AC159" s="47">
        <f t="shared" si="17"/>
        <v>2685.357312</v>
      </c>
      <c r="AD159" s="79"/>
      <c r="AE159" s="64" t="str">
        <f t="shared" si="8"/>
        <v>ZF 3055 V  Light V-Drive 0.718</v>
      </c>
      <c r="AF159" s="65" t="str">
        <f t="shared" si="18"/>
        <v>3101-623-010</v>
      </c>
      <c r="AG159" s="66" t="s">
        <v>305</v>
      </c>
      <c r="AH159" s="52" t="str">
        <f t="shared" si="10"/>
        <v>3101 623 010</v>
      </c>
      <c r="AI159" s="81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15"/>
      <c r="BB159" s="15"/>
    </row>
    <row r="160" ht="14.25" customHeight="1">
      <c r="A160" s="54">
        <v>1010.0</v>
      </c>
      <c r="B160" s="14" t="s">
        <v>227</v>
      </c>
      <c r="C160" s="55"/>
      <c r="D160" s="14" t="str">
        <f t="shared" si="11"/>
        <v>ZF_3055_V_0.7386M</v>
      </c>
      <c r="E160" s="14" t="s">
        <v>46</v>
      </c>
      <c r="F160" s="72"/>
      <c r="G160" s="57" t="s">
        <v>303</v>
      </c>
      <c r="H160" s="65" t="s">
        <v>323</v>
      </c>
      <c r="I160" s="59">
        <v>3000.0</v>
      </c>
      <c r="J160" s="65" t="s">
        <v>238</v>
      </c>
      <c r="K160" s="58" t="s">
        <v>239</v>
      </c>
      <c r="L160" s="65" t="s">
        <v>253</v>
      </c>
      <c r="M160" s="60">
        <v>0.7386</v>
      </c>
      <c r="N160" s="61"/>
      <c r="O160" s="58" t="s">
        <v>319</v>
      </c>
      <c r="P160" s="61">
        <v>2600.0</v>
      </c>
      <c r="Q160" s="61">
        <v>1113.0</v>
      </c>
      <c r="R160" s="78"/>
      <c r="S160" s="45">
        <v>53785.0</v>
      </c>
      <c r="T160" s="45">
        <v>1.13</v>
      </c>
      <c r="U160" s="45">
        <v>52.0</v>
      </c>
      <c r="V160" s="45">
        <f t="shared" si="12"/>
        <v>0.48</v>
      </c>
      <c r="W160" s="45">
        <f t="shared" si="22"/>
        <v>29172.984</v>
      </c>
      <c r="X160" s="45">
        <f t="shared" si="14"/>
        <v>254.25</v>
      </c>
      <c r="Y160" s="45">
        <v>1.067</v>
      </c>
      <c r="Z160" s="45">
        <f t="shared" si="15"/>
        <v>31398.85868</v>
      </c>
      <c r="AA160" s="47">
        <f t="shared" si="16"/>
        <v>41865.1449</v>
      </c>
      <c r="AB160" s="45">
        <v>3480.0</v>
      </c>
      <c r="AC160" s="47">
        <f t="shared" si="17"/>
        <v>2685.357312</v>
      </c>
      <c r="AD160" s="79"/>
      <c r="AE160" s="64" t="str">
        <f t="shared" si="8"/>
        <v>ZF 3055 V  Medium V-Drive 0.7386</v>
      </c>
      <c r="AF160" s="65" t="str">
        <f t="shared" si="18"/>
        <v>3101-623-010</v>
      </c>
      <c r="AG160" s="66" t="s">
        <v>305</v>
      </c>
      <c r="AH160" s="52" t="str">
        <f t="shared" si="10"/>
        <v>3101 623 010</v>
      </c>
      <c r="AI160" s="81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15"/>
      <c r="BB160" s="15"/>
    </row>
    <row r="161" ht="14.25" customHeight="1">
      <c r="A161" s="54">
        <v>1010.0</v>
      </c>
      <c r="B161" s="14" t="s">
        <v>227</v>
      </c>
      <c r="C161" s="55"/>
      <c r="D161" s="14" t="str">
        <f t="shared" si="11"/>
        <v>ZF_3055_V_0.7149M</v>
      </c>
      <c r="E161" s="14" t="s">
        <v>46</v>
      </c>
      <c r="F161" s="72"/>
      <c r="G161" s="57" t="s">
        <v>303</v>
      </c>
      <c r="H161" s="65" t="s">
        <v>323</v>
      </c>
      <c r="I161" s="59">
        <v>3000.0</v>
      </c>
      <c r="J161" s="65" t="s">
        <v>238</v>
      </c>
      <c r="K161" s="58" t="s">
        <v>239</v>
      </c>
      <c r="L161" s="65" t="s">
        <v>253</v>
      </c>
      <c r="M161" s="60">
        <v>0.7149</v>
      </c>
      <c r="N161" s="61"/>
      <c r="O161" s="58" t="s">
        <v>320</v>
      </c>
      <c r="P161" s="61">
        <v>2600.0</v>
      </c>
      <c r="Q161" s="61">
        <v>1113.0</v>
      </c>
      <c r="R161" s="78"/>
      <c r="S161" s="45">
        <v>53785.0</v>
      </c>
      <c r="T161" s="45">
        <v>1.13</v>
      </c>
      <c r="U161" s="45">
        <v>52.0</v>
      </c>
      <c r="V161" s="45">
        <f t="shared" si="12"/>
        <v>0.48</v>
      </c>
      <c r="W161" s="45">
        <f t="shared" si="22"/>
        <v>29172.984</v>
      </c>
      <c r="X161" s="45">
        <f t="shared" si="14"/>
        <v>254.25</v>
      </c>
      <c r="Y161" s="45">
        <v>1.067</v>
      </c>
      <c r="Z161" s="45">
        <f t="shared" si="15"/>
        <v>31398.85868</v>
      </c>
      <c r="AA161" s="47">
        <f t="shared" si="16"/>
        <v>41865.1449</v>
      </c>
      <c r="AB161" s="45">
        <v>3480.0</v>
      </c>
      <c r="AC161" s="47">
        <f t="shared" si="17"/>
        <v>2685.357312</v>
      </c>
      <c r="AD161" s="79"/>
      <c r="AE161" s="64" t="str">
        <f t="shared" si="8"/>
        <v>ZF 3055 V  Medium V-Drive 0.7149</v>
      </c>
      <c r="AF161" s="65" t="str">
        <f t="shared" si="18"/>
        <v>3101-623-010</v>
      </c>
      <c r="AG161" s="66" t="s">
        <v>305</v>
      </c>
      <c r="AH161" s="52" t="str">
        <f t="shared" si="10"/>
        <v>3101 623 010</v>
      </c>
      <c r="AI161" s="81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15"/>
      <c r="BB161" s="15"/>
    </row>
    <row r="162" ht="14.25" customHeight="1">
      <c r="A162" s="54">
        <v>1010.0</v>
      </c>
      <c r="B162" s="14" t="s">
        <v>227</v>
      </c>
      <c r="C162" s="55"/>
      <c r="D162" s="14" t="str">
        <f t="shared" si="11"/>
        <v>ZF_3055_V_0.6104M</v>
      </c>
      <c r="E162" s="14" t="s">
        <v>46</v>
      </c>
      <c r="F162" s="72"/>
      <c r="G162" s="57" t="s">
        <v>303</v>
      </c>
      <c r="H162" s="65" t="s">
        <v>323</v>
      </c>
      <c r="I162" s="59">
        <v>3000.0</v>
      </c>
      <c r="J162" s="65" t="s">
        <v>238</v>
      </c>
      <c r="K162" s="58" t="s">
        <v>239</v>
      </c>
      <c r="L162" s="65" t="s">
        <v>253</v>
      </c>
      <c r="M162" s="60">
        <v>0.6104</v>
      </c>
      <c r="N162" s="61"/>
      <c r="O162" s="58" t="s">
        <v>302</v>
      </c>
      <c r="P162" s="61">
        <v>2600.0</v>
      </c>
      <c r="Q162" s="61">
        <v>1113.0</v>
      </c>
      <c r="R162" s="78"/>
      <c r="S162" s="45">
        <v>53785.0</v>
      </c>
      <c r="T162" s="45">
        <v>1.13</v>
      </c>
      <c r="U162" s="45">
        <v>52.0</v>
      </c>
      <c r="V162" s="45">
        <f t="shared" si="12"/>
        <v>0.48</v>
      </c>
      <c r="W162" s="45">
        <f t="shared" si="22"/>
        <v>29172.984</v>
      </c>
      <c r="X162" s="45">
        <f t="shared" si="14"/>
        <v>254.25</v>
      </c>
      <c r="Y162" s="45">
        <v>1.067</v>
      </c>
      <c r="Z162" s="45">
        <f t="shared" si="15"/>
        <v>31398.85868</v>
      </c>
      <c r="AA162" s="47">
        <f t="shared" si="16"/>
        <v>41865.1449</v>
      </c>
      <c r="AB162" s="45">
        <v>3480.0</v>
      </c>
      <c r="AC162" s="47">
        <f t="shared" si="17"/>
        <v>2685.357312</v>
      </c>
      <c r="AD162" s="79"/>
      <c r="AE162" s="64" t="str">
        <f t="shared" si="8"/>
        <v>ZF 3055 V  Medium V-Drive 0.6104</v>
      </c>
      <c r="AF162" s="65" t="str">
        <f t="shared" si="18"/>
        <v>3101-623-010</v>
      </c>
      <c r="AG162" s="66" t="s">
        <v>305</v>
      </c>
      <c r="AH162" s="52" t="str">
        <f t="shared" si="10"/>
        <v>3101 623 010</v>
      </c>
      <c r="AI162" s="81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15"/>
      <c r="BB162" s="15"/>
    </row>
    <row r="163" ht="14.25" customHeight="1">
      <c r="A163" s="54">
        <v>1010.0</v>
      </c>
      <c r="B163" s="14" t="s">
        <v>227</v>
      </c>
      <c r="C163" s="55"/>
      <c r="D163" s="14" t="str">
        <f t="shared" si="11"/>
        <v>ZF_3060_0.9807P</v>
      </c>
      <c r="E163" s="14" t="s">
        <v>46</v>
      </c>
      <c r="F163" s="72"/>
      <c r="G163" s="57" t="s">
        <v>294</v>
      </c>
      <c r="H163" s="65" t="s">
        <v>324</v>
      </c>
      <c r="I163" s="59">
        <v>3000.0</v>
      </c>
      <c r="J163" s="65" t="s">
        <v>230</v>
      </c>
      <c r="K163" s="58" t="s">
        <v>231</v>
      </c>
      <c r="L163" s="65" t="s">
        <v>232</v>
      </c>
      <c r="M163" s="60">
        <v>0.9807</v>
      </c>
      <c r="N163" s="61"/>
      <c r="O163" s="58" t="s">
        <v>296</v>
      </c>
      <c r="P163" s="61">
        <v>2450.0</v>
      </c>
      <c r="Q163" s="61">
        <v>1074.0</v>
      </c>
      <c r="R163" s="78"/>
      <c r="S163" s="45">
        <v>56795.0</v>
      </c>
      <c r="T163" s="45">
        <v>1.13</v>
      </c>
      <c r="U163" s="45">
        <v>52.0</v>
      </c>
      <c r="V163" s="45">
        <f t="shared" si="12"/>
        <v>0.48</v>
      </c>
      <c r="W163" s="45">
        <f t="shared" si="22"/>
        <v>30805.608</v>
      </c>
      <c r="X163" s="45">
        <f t="shared" si="14"/>
        <v>254.25</v>
      </c>
      <c r="Y163" s="45">
        <v>1.067</v>
      </c>
      <c r="Z163" s="45">
        <f t="shared" si="15"/>
        <v>33140.86849</v>
      </c>
      <c r="AA163" s="47">
        <f t="shared" si="16"/>
        <v>44187.82465</v>
      </c>
      <c r="AB163" s="45">
        <v>2740.0</v>
      </c>
      <c r="AC163" s="47">
        <f t="shared" si="17"/>
        <v>2114.333056</v>
      </c>
      <c r="AD163" s="79"/>
      <c r="AE163" s="64" t="str">
        <f t="shared" si="8"/>
        <v>ZF 3060  Pleasure Vertical Offset 0.9807</v>
      </c>
      <c r="AF163" s="65" t="str">
        <f t="shared" si="18"/>
        <v>3101-601-007</v>
      </c>
      <c r="AG163" s="66" t="s">
        <v>297</v>
      </c>
      <c r="AH163" s="52" t="str">
        <f t="shared" si="10"/>
        <v>3101 601 007</v>
      </c>
      <c r="AI163" s="81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15"/>
      <c r="BB163" s="15"/>
    </row>
    <row r="164" ht="14.25" customHeight="1">
      <c r="A164" s="54">
        <v>1010.0</v>
      </c>
      <c r="B164" s="14" t="s">
        <v>227</v>
      </c>
      <c r="C164" s="55"/>
      <c r="D164" s="14" t="str">
        <f t="shared" si="11"/>
        <v>ZF_3060_0.895L</v>
      </c>
      <c r="E164" s="14" t="s">
        <v>46</v>
      </c>
      <c r="F164" s="72"/>
      <c r="G164" s="57" t="s">
        <v>294</v>
      </c>
      <c r="H164" s="65" t="s">
        <v>324</v>
      </c>
      <c r="I164" s="59">
        <v>3000.0</v>
      </c>
      <c r="J164" s="65" t="s">
        <v>235</v>
      </c>
      <c r="K164" s="58" t="s">
        <v>236</v>
      </c>
      <c r="L164" s="65" t="s">
        <v>232</v>
      </c>
      <c r="M164" s="60">
        <v>0.895</v>
      </c>
      <c r="N164" s="61"/>
      <c r="O164" s="58" t="s">
        <v>296</v>
      </c>
      <c r="P164" s="61">
        <v>2450.0</v>
      </c>
      <c r="Q164" s="61">
        <v>1074.0</v>
      </c>
      <c r="R164" s="78"/>
      <c r="S164" s="45">
        <v>56795.0</v>
      </c>
      <c r="T164" s="45">
        <v>1.13</v>
      </c>
      <c r="U164" s="45">
        <v>52.0</v>
      </c>
      <c r="V164" s="45">
        <f t="shared" si="12"/>
        <v>0.48</v>
      </c>
      <c r="W164" s="45">
        <f t="shared" si="22"/>
        <v>30805.608</v>
      </c>
      <c r="X164" s="45">
        <f t="shared" si="14"/>
        <v>254.25</v>
      </c>
      <c r="Y164" s="45">
        <v>1.067</v>
      </c>
      <c r="Z164" s="45">
        <f t="shared" si="15"/>
        <v>33140.86849</v>
      </c>
      <c r="AA164" s="47">
        <f t="shared" si="16"/>
        <v>44187.82465</v>
      </c>
      <c r="AB164" s="45">
        <v>2740.0</v>
      </c>
      <c r="AC164" s="47">
        <f t="shared" si="17"/>
        <v>2114.333056</v>
      </c>
      <c r="AD164" s="79"/>
      <c r="AE164" s="64" t="str">
        <f t="shared" si="8"/>
        <v>ZF 3060  Light Vertical Offset 0.895</v>
      </c>
      <c r="AF164" s="65" t="str">
        <f t="shared" si="18"/>
        <v>3101-601-007</v>
      </c>
      <c r="AG164" s="66" t="s">
        <v>297</v>
      </c>
      <c r="AH164" s="52" t="str">
        <f t="shared" si="10"/>
        <v>3101 601 007</v>
      </c>
      <c r="AI164" s="81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15"/>
      <c r="BB164" s="15"/>
    </row>
    <row r="165" ht="14.25" customHeight="1">
      <c r="A165" s="54">
        <v>1010.0</v>
      </c>
      <c r="B165" s="14" t="s">
        <v>227</v>
      </c>
      <c r="C165" s="55"/>
      <c r="D165" s="14" t="str">
        <f t="shared" si="11"/>
        <v>ZF_3060_A_0.9807P</v>
      </c>
      <c r="E165" s="14" t="s">
        <v>46</v>
      </c>
      <c r="F165" s="72"/>
      <c r="G165" s="57" t="s">
        <v>298</v>
      </c>
      <c r="H165" s="65" t="s">
        <v>325</v>
      </c>
      <c r="I165" s="59">
        <v>3000.0</v>
      </c>
      <c r="J165" s="65" t="s">
        <v>230</v>
      </c>
      <c r="K165" s="58" t="s">
        <v>231</v>
      </c>
      <c r="L165" s="65" t="s">
        <v>211</v>
      </c>
      <c r="M165" s="60">
        <v>0.9807</v>
      </c>
      <c r="N165" s="61"/>
      <c r="O165" s="58" t="s">
        <v>300</v>
      </c>
      <c r="P165" s="61">
        <v>2450.0</v>
      </c>
      <c r="Q165" s="61">
        <v>1080.0</v>
      </c>
      <c r="R165" s="80" t="s">
        <v>247</v>
      </c>
      <c r="S165" s="45">
        <v>61135.0</v>
      </c>
      <c r="T165" s="45">
        <v>1.13</v>
      </c>
      <c r="U165" s="45">
        <v>52.0</v>
      </c>
      <c r="V165" s="45">
        <f t="shared" si="12"/>
        <v>0.48</v>
      </c>
      <c r="W165" s="45">
        <f t="shared" si="22"/>
        <v>33159.624</v>
      </c>
      <c r="X165" s="45">
        <f t="shared" si="14"/>
        <v>254.25</v>
      </c>
      <c r="Y165" s="45">
        <v>1.067</v>
      </c>
      <c r="Z165" s="45">
        <f t="shared" si="15"/>
        <v>35652.60356</v>
      </c>
      <c r="AA165" s="47">
        <f t="shared" si="16"/>
        <v>47536.80474</v>
      </c>
      <c r="AB165" s="45">
        <v>3480.0</v>
      </c>
      <c r="AC165" s="47">
        <f t="shared" si="17"/>
        <v>2685.357312</v>
      </c>
      <c r="AD165" s="79"/>
      <c r="AE165" s="64" t="str">
        <f t="shared" si="8"/>
        <v>ZF 3060 A  Pleasure Down Angle 0.9807</v>
      </c>
      <c r="AF165" s="65" t="str">
        <f t="shared" si="18"/>
        <v>3101-615-007</v>
      </c>
      <c r="AG165" s="66" t="s">
        <v>301</v>
      </c>
      <c r="AH165" s="52" t="str">
        <f t="shared" si="10"/>
        <v>3101 615 007</v>
      </c>
      <c r="AI165" s="81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15"/>
      <c r="BB165" s="15"/>
    </row>
    <row r="166" ht="14.25" customHeight="1">
      <c r="A166" s="54">
        <v>1010.0</v>
      </c>
      <c r="B166" s="14" t="s">
        <v>227</v>
      </c>
      <c r="C166" s="55"/>
      <c r="D166" s="14" t="str">
        <f t="shared" si="11"/>
        <v>ZF_3060_A_0.8702P</v>
      </c>
      <c r="E166" s="14" t="s">
        <v>46</v>
      </c>
      <c r="F166" s="72"/>
      <c r="G166" s="57" t="s">
        <v>298</v>
      </c>
      <c r="H166" s="65" t="s">
        <v>325</v>
      </c>
      <c r="I166" s="59">
        <v>3000.0</v>
      </c>
      <c r="J166" s="65" t="s">
        <v>230</v>
      </c>
      <c r="K166" s="58" t="s">
        <v>231</v>
      </c>
      <c r="L166" s="65" t="s">
        <v>211</v>
      </c>
      <c r="M166" s="60">
        <v>0.8702</v>
      </c>
      <c r="N166" s="61"/>
      <c r="O166" s="58" t="s">
        <v>302</v>
      </c>
      <c r="P166" s="61">
        <v>2450.0</v>
      </c>
      <c r="Q166" s="61">
        <v>1080.0</v>
      </c>
      <c r="R166" s="80" t="s">
        <v>247</v>
      </c>
      <c r="S166" s="45">
        <v>61135.0</v>
      </c>
      <c r="T166" s="45">
        <v>1.13</v>
      </c>
      <c r="U166" s="45">
        <v>52.0</v>
      </c>
      <c r="V166" s="45">
        <f t="shared" si="12"/>
        <v>0.48</v>
      </c>
      <c r="W166" s="45">
        <f t="shared" si="22"/>
        <v>33159.624</v>
      </c>
      <c r="X166" s="45">
        <f t="shared" si="14"/>
        <v>254.25</v>
      </c>
      <c r="Y166" s="45">
        <v>1.067</v>
      </c>
      <c r="Z166" s="45">
        <f t="shared" si="15"/>
        <v>35652.60356</v>
      </c>
      <c r="AA166" s="47">
        <f t="shared" si="16"/>
        <v>47536.80474</v>
      </c>
      <c r="AB166" s="45">
        <v>3480.0</v>
      </c>
      <c r="AC166" s="47">
        <f t="shared" si="17"/>
        <v>2685.357312</v>
      </c>
      <c r="AD166" s="79"/>
      <c r="AE166" s="64" t="str">
        <f t="shared" si="8"/>
        <v>ZF 3060 A  Pleasure Down Angle 0.8702</v>
      </c>
      <c r="AF166" s="65" t="str">
        <f t="shared" si="18"/>
        <v>3101-615-007</v>
      </c>
      <c r="AG166" s="66" t="s">
        <v>301</v>
      </c>
      <c r="AH166" s="52" t="str">
        <f t="shared" si="10"/>
        <v>3101 615 007</v>
      </c>
      <c r="AI166" s="81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15"/>
      <c r="BB166" s="15"/>
    </row>
    <row r="167" ht="14.25" customHeight="1">
      <c r="A167" s="54">
        <v>1010.0</v>
      </c>
      <c r="B167" s="14" t="s">
        <v>227</v>
      </c>
      <c r="C167" s="55"/>
      <c r="D167" s="14" t="str">
        <f t="shared" si="11"/>
        <v>ZF_3060_A_0.895L</v>
      </c>
      <c r="E167" s="14" t="s">
        <v>46</v>
      </c>
      <c r="F167" s="72"/>
      <c r="G167" s="57" t="s">
        <v>298</v>
      </c>
      <c r="H167" s="65" t="s">
        <v>325</v>
      </c>
      <c r="I167" s="59">
        <v>3000.0</v>
      </c>
      <c r="J167" s="65" t="s">
        <v>235</v>
      </c>
      <c r="K167" s="58" t="s">
        <v>236</v>
      </c>
      <c r="L167" s="65" t="s">
        <v>211</v>
      </c>
      <c r="M167" s="60">
        <v>0.895</v>
      </c>
      <c r="N167" s="61"/>
      <c r="O167" s="58" t="s">
        <v>300</v>
      </c>
      <c r="P167" s="61">
        <v>2450.0</v>
      </c>
      <c r="Q167" s="61">
        <v>1080.0</v>
      </c>
      <c r="R167" s="80" t="s">
        <v>247</v>
      </c>
      <c r="S167" s="45">
        <v>61135.0</v>
      </c>
      <c r="T167" s="45">
        <v>1.13</v>
      </c>
      <c r="U167" s="45">
        <v>52.0</v>
      </c>
      <c r="V167" s="45">
        <f t="shared" si="12"/>
        <v>0.48</v>
      </c>
      <c r="W167" s="45">
        <f t="shared" si="22"/>
        <v>33159.624</v>
      </c>
      <c r="X167" s="45">
        <f t="shared" si="14"/>
        <v>254.25</v>
      </c>
      <c r="Y167" s="45">
        <v>1.067</v>
      </c>
      <c r="Z167" s="45">
        <f t="shared" si="15"/>
        <v>35652.60356</v>
      </c>
      <c r="AA167" s="47">
        <f t="shared" si="16"/>
        <v>47536.80474</v>
      </c>
      <c r="AB167" s="45">
        <v>3480.0</v>
      </c>
      <c r="AC167" s="47">
        <f t="shared" si="17"/>
        <v>2685.357312</v>
      </c>
      <c r="AD167" s="79"/>
      <c r="AE167" s="64" t="str">
        <f t="shared" si="8"/>
        <v>ZF 3060 A  Light Down Angle 0.895</v>
      </c>
      <c r="AF167" s="65" t="str">
        <f t="shared" si="18"/>
        <v>3101-615-007</v>
      </c>
      <c r="AG167" s="66" t="s">
        <v>301</v>
      </c>
      <c r="AH167" s="52" t="str">
        <f t="shared" si="10"/>
        <v>3101 615 007</v>
      </c>
      <c r="AI167" s="81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15"/>
      <c r="BB167" s="15"/>
    </row>
    <row r="168" ht="14.25" customHeight="1">
      <c r="A168" s="54">
        <v>1010.0</v>
      </c>
      <c r="B168" s="14" t="s">
        <v>227</v>
      </c>
      <c r="C168" s="55"/>
      <c r="D168" s="14" t="str">
        <f t="shared" si="11"/>
        <v>ZF_3060_A_0.8049L</v>
      </c>
      <c r="E168" s="14" t="s">
        <v>46</v>
      </c>
      <c r="F168" s="72"/>
      <c r="G168" s="57" t="s">
        <v>298</v>
      </c>
      <c r="H168" s="65" t="s">
        <v>325</v>
      </c>
      <c r="I168" s="59">
        <v>3000.0</v>
      </c>
      <c r="J168" s="65" t="s">
        <v>235</v>
      </c>
      <c r="K168" s="58" t="s">
        <v>236</v>
      </c>
      <c r="L168" s="65" t="s">
        <v>211</v>
      </c>
      <c r="M168" s="60">
        <v>0.8049</v>
      </c>
      <c r="N168" s="61"/>
      <c r="O168" s="58" t="s">
        <v>302</v>
      </c>
      <c r="P168" s="61">
        <v>2450.0</v>
      </c>
      <c r="Q168" s="61">
        <v>1080.0</v>
      </c>
      <c r="R168" s="80" t="s">
        <v>247</v>
      </c>
      <c r="S168" s="45">
        <v>61135.0</v>
      </c>
      <c r="T168" s="45">
        <v>1.13</v>
      </c>
      <c r="U168" s="45">
        <v>52.0</v>
      </c>
      <c r="V168" s="45">
        <f t="shared" si="12"/>
        <v>0.48</v>
      </c>
      <c r="W168" s="45">
        <f t="shared" si="22"/>
        <v>33159.624</v>
      </c>
      <c r="X168" s="45">
        <f t="shared" si="14"/>
        <v>254.25</v>
      </c>
      <c r="Y168" s="45">
        <v>1.067</v>
      </c>
      <c r="Z168" s="45">
        <f t="shared" si="15"/>
        <v>35652.60356</v>
      </c>
      <c r="AA168" s="47">
        <f t="shared" si="16"/>
        <v>47536.80474</v>
      </c>
      <c r="AB168" s="45">
        <v>3480.0</v>
      </c>
      <c r="AC168" s="47">
        <f t="shared" si="17"/>
        <v>2685.357312</v>
      </c>
      <c r="AD168" s="79"/>
      <c r="AE168" s="64" t="str">
        <f t="shared" si="8"/>
        <v>ZF 3060 A  Light Down Angle 0.8049</v>
      </c>
      <c r="AF168" s="65" t="str">
        <f t="shared" si="18"/>
        <v>3101-615-007</v>
      </c>
      <c r="AG168" s="66" t="s">
        <v>301</v>
      </c>
      <c r="AH168" s="52" t="str">
        <f t="shared" si="10"/>
        <v>3101 615 007</v>
      </c>
      <c r="AI168" s="81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15"/>
      <c r="BB168" s="15"/>
    </row>
    <row r="169" ht="14.25" customHeight="1">
      <c r="A169" s="54">
        <v>1010.0</v>
      </c>
      <c r="B169" s="14" t="s">
        <v>227</v>
      </c>
      <c r="C169" s="55"/>
      <c r="D169" s="14" t="str">
        <f t="shared" si="11"/>
        <v>ZF_3060_D_0.9807P</v>
      </c>
      <c r="E169" s="14" t="s">
        <v>46</v>
      </c>
      <c r="F169" s="72"/>
      <c r="G169" s="57" t="s">
        <v>308</v>
      </c>
      <c r="H169" s="65" t="s">
        <v>326</v>
      </c>
      <c r="I169" s="59">
        <v>3000.0</v>
      </c>
      <c r="J169" s="65" t="s">
        <v>230</v>
      </c>
      <c r="K169" s="58" t="s">
        <v>231</v>
      </c>
      <c r="L169" s="65" t="s">
        <v>310</v>
      </c>
      <c r="M169" s="60">
        <v>0.9807</v>
      </c>
      <c r="N169" s="61"/>
      <c r="O169" s="58" t="s">
        <v>311</v>
      </c>
      <c r="P169" s="61">
        <v>2450.0</v>
      </c>
      <c r="Q169" s="61">
        <v>1107.0</v>
      </c>
      <c r="R169" s="78"/>
      <c r="S169" s="82">
        <v>56795.0</v>
      </c>
      <c r="T169" s="82">
        <v>1.13</v>
      </c>
      <c r="U169" s="82">
        <v>52.0</v>
      </c>
      <c r="V169" s="82">
        <f t="shared" si="12"/>
        <v>0.48</v>
      </c>
      <c r="W169" s="82">
        <f t="shared" ref="W169:W170" si="23">S169*V169*T169+(3080*T169)</f>
        <v>34286.008</v>
      </c>
      <c r="X169" s="82">
        <f t="shared" si="14"/>
        <v>254.25</v>
      </c>
      <c r="Y169" s="82">
        <v>1.067</v>
      </c>
      <c r="Z169" s="82">
        <f t="shared" si="15"/>
        <v>36854.45529</v>
      </c>
      <c r="AA169" s="83">
        <f t="shared" si="16"/>
        <v>49139.27371</v>
      </c>
      <c r="AB169" s="82">
        <v>2740.0</v>
      </c>
      <c r="AC169" s="83">
        <f t="shared" si="17"/>
        <v>2114.333056</v>
      </c>
      <c r="AD169" s="84" t="s">
        <v>312</v>
      </c>
      <c r="AE169" s="64" t="str">
        <f t="shared" si="8"/>
        <v>ZF 3060 D Pleasure Diagonal Offset 0.9807</v>
      </c>
      <c r="AF169" s="65" t="str">
        <f t="shared" si="18"/>
        <v>3101-666-002 left</v>
      </c>
      <c r="AG169" s="66" t="s">
        <v>313</v>
      </c>
      <c r="AH169" s="52" t="str">
        <f t="shared" si="10"/>
        <v>3101 666 002 left</v>
      </c>
      <c r="AI169" s="81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15"/>
      <c r="BB169" s="15"/>
    </row>
    <row r="170" ht="14.25" customHeight="1">
      <c r="A170" s="54">
        <v>1010.0</v>
      </c>
      <c r="B170" s="14" t="s">
        <v>227</v>
      </c>
      <c r="C170" s="55"/>
      <c r="D170" s="14" t="str">
        <f t="shared" si="11"/>
        <v>ZF_3060_D_0.895L</v>
      </c>
      <c r="E170" s="14" t="s">
        <v>46</v>
      </c>
      <c r="F170" s="72"/>
      <c r="G170" s="57" t="s">
        <v>308</v>
      </c>
      <c r="H170" s="65" t="s">
        <v>326</v>
      </c>
      <c r="I170" s="59">
        <v>3000.0</v>
      </c>
      <c r="J170" s="65" t="s">
        <v>235</v>
      </c>
      <c r="K170" s="58" t="s">
        <v>236</v>
      </c>
      <c r="L170" s="65" t="s">
        <v>310</v>
      </c>
      <c r="M170" s="60">
        <v>0.895</v>
      </c>
      <c r="N170" s="61"/>
      <c r="O170" s="58" t="s">
        <v>311</v>
      </c>
      <c r="P170" s="61">
        <v>2450.0</v>
      </c>
      <c r="Q170" s="61">
        <v>1107.0</v>
      </c>
      <c r="R170" s="78"/>
      <c r="S170" s="82">
        <v>56795.0</v>
      </c>
      <c r="T170" s="82">
        <v>1.13</v>
      </c>
      <c r="U170" s="82">
        <v>52.0</v>
      </c>
      <c r="V170" s="82">
        <f t="shared" si="12"/>
        <v>0.48</v>
      </c>
      <c r="W170" s="82">
        <f t="shared" si="23"/>
        <v>34286.008</v>
      </c>
      <c r="X170" s="82">
        <f t="shared" si="14"/>
        <v>254.25</v>
      </c>
      <c r="Y170" s="82">
        <v>1.067</v>
      </c>
      <c r="Z170" s="82">
        <f t="shared" si="15"/>
        <v>36854.45529</v>
      </c>
      <c r="AA170" s="83">
        <f t="shared" si="16"/>
        <v>49139.27371</v>
      </c>
      <c r="AB170" s="82">
        <v>2740.0</v>
      </c>
      <c r="AC170" s="83">
        <f t="shared" si="17"/>
        <v>2114.333056</v>
      </c>
      <c r="AD170" s="84" t="s">
        <v>312</v>
      </c>
      <c r="AE170" s="64" t="str">
        <f t="shared" si="8"/>
        <v>ZF 3060 D Light Diagonal Offset 0.895</v>
      </c>
      <c r="AF170" s="65" t="str">
        <f t="shared" si="18"/>
        <v>3101-666-002 left</v>
      </c>
      <c r="AG170" s="66" t="s">
        <v>313</v>
      </c>
      <c r="AH170" s="52" t="str">
        <f t="shared" si="10"/>
        <v>3101 666 002 left</v>
      </c>
      <c r="AI170" s="81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15"/>
      <c r="BB170" s="15"/>
    </row>
    <row r="171" ht="14.25" customHeight="1">
      <c r="A171" s="54">
        <v>1010.0</v>
      </c>
      <c r="B171" s="14" t="s">
        <v>227</v>
      </c>
      <c r="C171" s="55"/>
      <c r="D171" s="14" t="str">
        <f t="shared" si="11"/>
        <v>ZF_3060_V_0.9807P</v>
      </c>
      <c r="E171" s="14" t="s">
        <v>46</v>
      </c>
      <c r="F171" s="72"/>
      <c r="G171" s="57" t="s">
        <v>303</v>
      </c>
      <c r="H171" s="65" t="s">
        <v>327</v>
      </c>
      <c r="I171" s="59">
        <v>3000.0</v>
      </c>
      <c r="J171" s="65" t="s">
        <v>230</v>
      </c>
      <c r="K171" s="58" t="s">
        <v>231</v>
      </c>
      <c r="L171" s="65" t="s">
        <v>253</v>
      </c>
      <c r="M171" s="60">
        <v>0.9807</v>
      </c>
      <c r="N171" s="61"/>
      <c r="O171" s="58" t="s">
        <v>300</v>
      </c>
      <c r="P171" s="61">
        <v>2450.0</v>
      </c>
      <c r="Q171" s="61">
        <v>1113.0</v>
      </c>
      <c r="R171" s="80" t="s">
        <v>247</v>
      </c>
      <c r="S171" s="45">
        <v>64370.0</v>
      </c>
      <c r="T171" s="45">
        <v>1.13</v>
      </c>
      <c r="U171" s="45">
        <v>52.0</v>
      </c>
      <c r="V171" s="45">
        <f t="shared" si="12"/>
        <v>0.48</v>
      </c>
      <c r="W171" s="45">
        <f t="shared" ref="W171:W218" si="24">S171*V171*T171</f>
        <v>34914.288</v>
      </c>
      <c r="X171" s="45">
        <f t="shared" si="14"/>
        <v>254.25</v>
      </c>
      <c r="Y171" s="45">
        <v>1.067</v>
      </c>
      <c r="Z171" s="45">
        <f t="shared" si="15"/>
        <v>37524.83005</v>
      </c>
      <c r="AA171" s="47">
        <f t="shared" si="16"/>
        <v>50033.10673</v>
      </c>
      <c r="AB171" s="45">
        <v>3480.0</v>
      </c>
      <c r="AC171" s="47">
        <f t="shared" si="17"/>
        <v>2685.357312</v>
      </c>
      <c r="AD171" s="79"/>
      <c r="AE171" s="64" t="str">
        <f t="shared" si="8"/>
        <v>ZF 3060 V  Pleasure V-Drive 0.9807</v>
      </c>
      <c r="AF171" s="65" t="str">
        <f t="shared" si="18"/>
        <v>3101-623-007</v>
      </c>
      <c r="AG171" s="66" t="s">
        <v>328</v>
      </c>
      <c r="AH171" s="52" t="str">
        <f t="shared" si="10"/>
        <v>3101 623 007</v>
      </c>
      <c r="AI171" s="81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15"/>
      <c r="BB171" s="15"/>
    </row>
    <row r="172" ht="14.25" customHeight="1">
      <c r="A172" s="54">
        <v>1010.0</v>
      </c>
      <c r="B172" s="14" t="s">
        <v>227</v>
      </c>
      <c r="C172" s="55"/>
      <c r="D172" s="14" t="str">
        <f t="shared" si="11"/>
        <v>ZF_3060_V_0.8702P</v>
      </c>
      <c r="E172" s="14" t="s">
        <v>46</v>
      </c>
      <c r="F172" s="72"/>
      <c r="G172" s="57" t="s">
        <v>303</v>
      </c>
      <c r="H172" s="65" t="s">
        <v>327</v>
      </c>
      <c r="I172" s="59">
        <v>3000.0</v>
      </c>
      <c r="J172" s="65" t="s">
        <v>230</v>
      </c>
      <c r="K172" s="58" t="s">
        <v>231</v>
      </c>
      <c r="L172" s="65" t="s">
        <v>253</v>
      </c>
      <c r="M172" s="60">
        <v>0.8702</v>
      </c>
      <c r="N172" s="61"/>
      <c r="O172" s="58" t="s">
        <v>302</v>
      </c>
      <c r="P172" s="61">
        <v>2450.0</v>
      </c>
      <c r="Q172" s="61">
        <v>1113.0</v>
      </c>
      <c r="R172" s="80" t="s">
        <v>247</v>
      </c>
      <c r="S172" s="45">
        <v>64370.0</v>
      </c>
      <c r="T172" s="45">
        <v>1.13</v>
      </c>
      <c r="U172" s="45">
        <v>52.0</v>
      </c>
      <c r="V172" s="45">
        <f t="shared" si="12"/>
        <v>0.48</v>
      </c>
      <c r="W172" s="45">
        <f t="shared" si="24"/>
        <v>34914.288</v>
      </c>
      <c r="X172" s="45">
        <f t="shared" si="14"/>
        <v>254.25</v>
      </c>
      <c r="Y172" s="45">
        <v>1.067</v>
      </c>
      <c r="Z172" s="45">
        <f t="shared" si="15"/>
        <v>37524.83005</v>
      </c>
      <c r="AA172" s="47">
        <f t="shared" si="16"/>
        <v>50033.10673</v>
      </c>
      <c r="AB172" s="45">
        <v>3480.0</v>
      </c>
      <c r="AC172" s="47">
        <f t="shared" si="17"/>
        <v>2685.357312</v>
      </c>
      <c r="AD172" s="79"/>
      <c r="AE172" s="64" t="str">
        <f t="shared" si="8"/>
        <v>ZF 3060 V  Pleasure V-Drive 0.8702</v>
      </c>
      <c r="AF172" s="65" t="str">
        <f t="shared" si="18"/>
        <v>3101-623-007</v>
      </c>
      <c r="AG172" s="66" t="s">
        <v>328</v>
      </c>
      <c r="AH172" s="52" t="str">
        <f t="shared" si="10"/>
        <v>3101 623 007</v>
      </c>
      <c r="AI172" s="81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15"/>
      <c r="BB172" s="15"/>
    </row>
    <row r="173" ht="14.25" customHeight="1">
      <c r="A173" s="54">
        <v>1010.0</v>
      </c>
      <c r="B173" s="14" t="s">
        <v>227</v>
      </c>
      <c r="C173" s="55"/>
      <c r="D173" s="14" t="str">
        <f t="shared" si="11"/>
        <v>ZF_3060_V_0.895L</v>
      </c>
      <c r="E173" s="14" t="s">
        <v>46</v>
      </c>
      <c r="F173" s="72"/>
      <c r="G173" s="57" t="s">
        <v>303</v>
      </c>
      <c r="H173" s="65" t="s">
        <v>327</v>
      </c>
      <c r="I173" s="59">
        <v>3000.0</v>
      </c>
      <c r="J173" s="65" t="s">
        <v>235</v>
      </c>
      <c r="K173" s="58" t="s">
        <v>236</v>
      </c>
      <c r="L173" s="65" t="s">
        <v>253</v>
      </c>
      <c r="M173" s="60">
        <v>0.895</v>
      </c>
      <c r="N173" s="61"/>
      <c r="O173" s="58" t="s">
        <v>300</v>
      </c>
      <c r="P173" s="61">
        <v>2450.0</v>
      </c>
      <c r="Q173" s="61">
        <v>1113.0</v>
      </c>
      <c r="R173" s="80" t="s">
        <v>247</v>
      </c>
      <c r="S173" s="45">
        <v>64370.0</v>
      </c>
      <c r="T173" s="45">
        <v>1.13</v>
      </c>
      <c r="U173" s="45">
        <v>52.0</v>
      </c>
      <c r="V173" s="45">
        <f t="shared" si="12"/>
        <v>0.48</v>
      </c>
      <c r="W173" s="45">
        <f t="shared" si="24"/>
        <v>34914.288</v>
      </c>
      <c r="X173" s="45">
        <f t="shared" si="14"/>
        <v>254.25</v>
      </c>
      <c r="Y173" s="45">
        <v>1.067</v>
      </c>
      <c r="Z173" s="45">
        <f t="shared" si="15"/>
        <v>37524.83005</v>
      </c>
      <c r="AA173" s="47">
        <f t="shared" si="16"/>
        <v>50033.10673</v>
      </c>
      <c r="AB173" s="45">
        <v>3480.0</v>
      </c>
      <c r="AC173" s="47">
        <f t="shared" si="17"/>
        <v>2685.357312</v>
      </c>
      <c r="AD173" s="79"/>
      <c r="AE173" s="64" t="str">
        <f t="shared" si="8"/>
        <v>ZF 3060 V  Light V-Drive 0.895</v>
      </c>
      <c r="AF173" s="65" t="str">
        <f t="shared" si="18"/>
        <v>3101-623-007</v>
      </c>
      <c r="AG173" s="66" t="s">
        <v>328</v>
      </c>
      <c r="AH173" s="52" t="str">
        <f t="shared" si="10"/>
        <v>3101 623 007</v>
      </c>
      <c r="AI173" s="81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15"/>
      <c r="BB173" s="15"/>
    </row>
    <row r="174" ht="14.25" customHeight="1">
      <c r="A174" s="54">
        <v>1010.0</v>
      </c>
      <c r="B174" s="14" t="s">
        <v>227</v>
      </c>
      <c r="C174" s="55"/>
      <c r="D174" s="14" t="str">
        <f t="shared" si="11"/>
        <v>ZF_3060_V_0.8049L</v>
      </c>
      <c r="E174" s="14" t="s">
        <v>46</v>
      </c>
      <c r="F174" s="72"/>
      <c r="G174" s="57" t="s">
        <v>303</v>
      </c>
      <c r="H174" s="65" t="s">
        <v>327</v>
      </c>
      <c r="I174" s="59">
        <v>3000.0</v>
      </c>
      <c r="J174" s="65" t="s">
        <v>235</v>
      </c>
      <c r="K174" s="58" t="s">
        <v>236</v>
      </c>
      <c r="L174" s="65" t="s">
        <v>253</v>
      </c>
      <c r="M174" s="60">
        <v>0.8049</v>
      </c>
      <c r="N174" s="61"/>
      <c r="O174" s="58" t="s">
        <v>302</v>
      </c>
      <c r="P174" s="61">
        <v>2450.0</v>
      </c>
      <c r="Q174" s="61">
        <v>1113.0</v>
      </c>
      <c r="R174" s="80" t="s">
        <v>247</v>
      </c>
      <c r="S174" s="45">
        <v>64370.0</v>
      </c>
      <c r="T174" s="45">
        <v>1.13</v>
      </c>
      <c r="U174" s="45">
        <v>52.0</v>
      </c>
      <c r="V174" s="45">
        <f t="shared" si="12"/>
        <v>0.48</v>
      </c>
      <c r="W174" s="45">
        <f t="shared" si="24"/>
        <v>34914.288</v>
      </c>
      <c r="X174" s="45">
        <f t="shared" si="14"/>
        <v>254.25</v>
      </c>
      <c r="Y174" s="45">
        <v>1.067</v>
      </c>
      <c r="Z174" s="45">
        <f t="shared" si="15"/>
        <v>37524.83005</v>
      </c>
      <c r="AA174" s="47">
        <f t="shared" si="16"/>
        <v>50033.10673</v>
      </c>
      <c r="AB174" s="45">
        <v>3480.0</v>
      </c>
      <c r="AC174" s="47">
        <f t="shared" si="17"/>
        <v>2685.357312</v>
      </c>
      <c r="AD174" s="79"/>
      <c r="AE174" s="64" t="str">
        <f t="shared" si="8"/>
        <v>ZF 3060 V  Light V-Drive 0.8049</v>
      </c>
      <c r="AF174" s="65" t="str">
        <f t="shared" si="18"/>
        <v>3101-623-007</v>
      </c>
      <c r="AG174" s="66" t="s">
        <v>328</v>
      </c>
      <c r="AH174" s="52" t="str">
        <f t="shared" si="10"/>
        <v>3101 623 007</v>
      </c>
      <c r="AI174" s="81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15"/>
      <c r="BB174" s="15"/>
    </row>
    <row r="175" ht="14.25" customHeight="1">
      <c r="A175" s="54">
        <v>1010.0</v>
      </c>
      <c r="B175" s="14" t="s">
        <v>227</v>
      </c>
      <c r="C175" s="55"/>
      <c r="D175" s="14" t="str">
        <f t="shared" si="11"/>
        <v>ZF_3070_1.0621P</v>
      </c>
      <c r="E175" s="14" t="s">
        <v>46</v>
      </c>
      <c r="F175" s="72"/>
      <c r="G175" s="57" t="s">
        <v>294</v>
      </c>
      <c r="H175" s="65" t="s">
        <v>329</v>
      </c>
      <c r="I175" s="59">
        <v>3000.0</v>
      </c>
      <c r="J175" s="65" t="s">
        <v>230</v>
      </c>
      <c r="K175" s="58" t="s">
        <v>231</v>
      </c>
      <c r="L175" s="65" t="s">
        <v>232</v>
      </c>
      <c r="M175" s="60">
        <v>1.0621</v>
      </c>
      <c r="N175" s="61"/>
      <c r="O175" s="58" t="s">
        <v>316</v>
      </c>
      <c r="P175" s="61">
        <v>2450.0</v>
      </c>
      <c r="Q175" s="61">
        <v>1074.0</v>
      </c>
      <c r="R175" s="78"/>
      <c r="S175" s="45">
        <v>65315.0</v>
      </c>
      <c r="T175" s="45">
        <v>1.13</v>
      </c>
      <c r="U175" s="45">
        <v>52.0</v>
      </c>
      <c r="V175" s="45">
        <f t="shared" si="12"/>
        <v>0.48</v>
      </c>
      <c r="W175" s="45">
        <f t="shared" si="24"/>
        <v>35426.856</v>
      </c>
      <c r="X175" s="45">
        <f t="shared" si="14"/>
        <v>254.25</v>
      </c>
      <c r="Y175" s="45">
        <v>1.067</v>
      </c>
      <c r="Z175" s="45">
        <f t="shared" si="15"/>
        <v>38071.7401</v>
      </c>
      <c r="AA175" s="47">
        <f t="shared" si="16"/>
        <v>50762.32014</v>
      </c>
      <c r="AB175" s="45">
        <v>2740.0</v>
      </c>
      <c r="AC175" s="47">
        <f t="shared" si="17"/>
        <v>2114.333056</v>
      </c>
      <c r="AD175" s="79"/>
      <c r="AE175" s="64" t="str">
        <f t="shared" si="8"/>
        <v>ZF 3070  Pleasure Vertical Offset 1.0621</v>
      </c>
      <c r="AF175" s="65" t="str">
        <f t="shared" si="18"/>
        <v>3101-601-009</v>
      </c>
      <c r="AG175" s="66" t="s">
        <v>330</v>
      </c>
      <c r="AH175" s="52" t="str">
        <f t="shared" si="10"/>
        <v>3101 601 009</v>
      </c>
      <c r="AI175" s="81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15"/>
      <c r="BB175" s="15"/>
    </row>
    <row r="176" ht="14.25" customHeight="1">
      <c r="A176" s="54">
        <v>1010.0</v>
      </c>
      <c r="B176" s="14" t="s">
        <v>227</v>
      </c>
      <c r="C176" s="55"/>
      <c r="D176" s="14" t="str">
        <f t="shared" si="11"/>
        <v>ZF_3070_A_1.0621P</v>
      </c>
      <c r="E176" s="14" t="s">
        <v>46</v>
      </c>
      <c r="F176" s="72"/>
      <c r="G176" s="57" t="s">
        <v>298</v>
      </c>
      <c r="H176" s="65" t="s">
        <v>331</v>
      </c>
      <c r="I176" s="59">
        <v>3000.0</v>
      </c>
      <c r="J176" s="65" t="s">
        <v>230</v>
      </c>
      <c r="K176" s="58" t="s">
        <v>231</v>
      </c>
      <c r="L176" s="65" t="s">
        <v>211</v>
      </c>
      <c r="M176" s="60">
        <v>1.0621</v>
      </c>
      <c r="N176" s="61"/>
      <c r="O176" s="58" t="s">
        <v>319</v>
      </c>
      <c r="P176" s="61">
        <v>2450.0</v>
      </c>
      <c r="Q176" s="61">
        <v>1080.0</v>
      </c>
      <c r="R176" s="80" t="s">
        <v>247</v>
      </c>
      <c r="S176" s="45">
        <v>70300.0</v>
      </c>
      <c r="T176" s="45">
        <v>1.13</v>
      </c>
      <c r="U176" s="45">
        <v>52.0</v>
      </c>
      <c r="V176" s="45">
        <f t="shared" si="12"/>
        <v>0.48</v>
      </c>
      <c r="W176" s="45">
        <f t="shared" si="24"/>
        <v>38130.72</v>
      </c>
      <c r="X176" s="45">
        <f t="shared" si="14"/>
        <v>254.25</v>
      </c>
      <c r="Y176" s="45">
        <v>1.067</v>
      </c>
      <c r="Z176" s="45">
        <f t="shared" si="15"/>
        <v>40956.76299</v>
      </c>
      <c r="AA176" s="47">
        <f t="shared" si="16"/>
        <v>54609.01732</v>
      </c>
      <c r="AB176" s="45">
        <v>3480.0</v>
      </c>
      <c r="AC176" s="47">
        <f t="shared" si="17"/>
        <v>2685.357312</v>
      </c>
      <c r="AD176" s="79"/>
      <c r="AE176" s="64" t="str">
        <f t="shared" si="8"/>
        <v>ZF 3070 A  Pleasure Down Angle 1.0621</v>
      </c>
      <c r="AF176" s="65" t="str">
        <f t="shared" si="18"/>
        <v>3101-615-005</v>
      </c>
      <c r="AG176" s="66" t="s">
        <v>332</v>
      </c>
      <c r="AH176" s="52" t="str">
        <f t="shared" si="10"/>
        <v>3101 615 005</v>
      </c>
      <c r="AI176" s="81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15"/>
      <c r="BB176" s="15"/>
    </row>
    <row r="177" ht="14.25" customHeight="1">
      <c r="A177" s="54">
        <v>1010.0</v>
      </c>
      <c r="B177" s="14" t="s">
        <v>227</v>
      </c>
      <c r="C177" s="55"/>
      <c r="D177" s="14" t="str">
        <f t="shared" si="11"/>
        <v>ZF_3070_V_1.0621P</v>
      </c>
      <c r="E177" s="14" t="s">
        <v>46</v>
      </c>
      <c r="F177" s="72"/>
      <c r="G177" s="57" t="s">
        <v>303</v>
      </c>
      <c r="H177" s="65" t="s">
        <v>333</v>
      </c>
      <c r="I177" s="59">
        <v>3000.0</v>
      </c>
      <c r="J177" s="65" t="s">
        <v>230</v>
      </c>
      <c r="K177" s="58" t="s">
        <v>231</v>
      </c>
      <c r="L177" s="65" t="s">
        <v>253</v>
      </c>
      <c r="M177" s="60">
        <v>1.0621</v>
      </c>
      <c r="N177" s="61"/>
      <c r="O177" s="58" t="s">
        <v>319</v>
      </c>
      <c r="P177" s="61">
        <v>2450.0</v>
      </c>
      <c r="Q177" s="61">
        <v>1113.0</v>
      </c>
      <c r="R177" s="80" t="s">
        <v>247</v>
      </c>
      <c r="S177" s="45">
        <v>74035.0</v>
      </c>
      <c r="T177" s="45">
        <v>1.13</v>
      </c>
      <c r="U177" s="45">
        <v>52.0</v>
      </c>
      <c r="V177" s="45">
        <f t="shared" si="12"/>
        <v>0.48</v>
      </c>
      <c r="W177" s="45">
        <f t="shared" si="24"/>
        <v>40156.584</v>
      </c>
      <c r="X177" s="45">
        <f t="shared" si="14"/>
        <v>254.25</v>
      </c>
      <c r="Y177" s="45">
        <v>1.067</v>
      </c>
      <c r="Z177" s="45">
        <f t="shared" si="15"/>
        <v>43118.35988</v>
      </c>
      <c r="AA177" s="47">
        <f t="shared" si="16"/>
        <v>57491.1465</v>
      </c>
      <c r="AB177" s="45">
        <v>3480.0</v>
      </c>
      <c r="AC177" s="47">
        <f t="shared" si="17"/>
        <v>2685.357312</v>
      </c>
      <c r="AD177" s="79"/>
      <c r="AE177" s="64" t="str">
        <f t="shared" si="8"/>
        <v>ZF 3070 V  Pleasure V-Drive 1.0621</v>
      </c>
      <c r="AF177" s="65" t="str">
        <f t="shared" si="18"/>
        <v>3101-623-007</v>
      </c>
      <c r="AG177" s="66" t="s">
        <v>328</v>
      </c>
      <c r="AH177" s="52" t="str">
        <f t="shared" si="10"/>
        <v>3101 623 007</v>
      </c>
      <c r="AI177" s="81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15"/>
      <c r="BB177" s="15"/>
    </row>
    <row r="178" ht="14.25" customHeight="1">
      <c r="A178" s="54">
        <v>1010.0</v>
      </c>
      <c r="B178" s="14" t="s">
        <v>227</v>
      </c>
      <c r="C178" s="55"/>
      <c r="D178" s="14" t="str">
        <f t="shared" si="11"/>
        <v>ZF_3150_A_0.8267P</v>
      </c>
      <c r="E178" s="14" t="s">
        <v>46</v>
      </c>
      <c r="F178" s="72"/>
      <c r="G178" s="57" t="s">
        <v>334</v>
      </c>
      <c r="H178" s="65" t="s">
        <v>335</v>
      </c>
      <c r="I178" s="59">
        <v>3000.0</v>
      </c>
      <c r="J178" s="65" t="s">
        <v>230</v>
      </c>
      <c r="K178" s="58" t="s">
        <v>231</v>
      </c>
      <c r="L178" s="65" t="s">
        <v>211</v>
      </c>
      <c r="M178" s="60">
        <v>0.8267</v>
      </c>
      <c r="N178" s="61"/>
      <c r="O178" s="58" t="s">
        <v>336</v>
      </c>
      <c r="P178" s="61">
        <v>2600.0</v>
      </c>
      <c r="Q178" s="61">
        <v>1036.0</v>
      </c>
      <c r="R178" s="80" t="s">
        <v>247</v>
      </c>
      <c r="S178" s="45">
        <v>45735.0</v>
      </c>
      <c r="T178" s="45">
        <v>1.13</v>
      </c>
      <c r="U178" s="45">
        <v>52.0</v>
      </c>
      <c r="V178" s="45">
        <f t="shared" si="12"/>
        <v>0.48</v>
      </c>
      <c r="W178" s="45">
        <f t="shared" si="24"/>
        <v>24806.664</v>
      </c>
      <c r="X178" s="45">
        <f t="shared" si="14"/>
        <v>254.25</v>
      </c>
      <c r="Y178" s="45">
        <v>1.067</v>
      </c>
      <c r="Z178" s="45">
        <f t="shared" si="15"/>
        <v>26739.99524</v>
      </c>
      <c r="AA178" s="47">
        <f t="shared" si="16"/>
        <v>35653.32698</v>
      </c>
      <c r="AB178" s="45">
        <v>3480.0</v>
      </c>
      <c r="AC178" s="47">
        <f t="shared" si="17"/>
        <v>2685.357312</v>
      </c>
      <c r="AD178" s="79">
        <v>13.0</v>
      </c>
      <c r="AE178" s="64" t="str">
        <f t="shared" si="8"/>
        <v>ZF 3150 A Pleasure Down Angle 0.8267</v>
      </c>
      <c r="AF178" s="65" t="str">
        <f t="shared" si="18"/>
        <v>3101-670-002</v>
      </c>
      <c r="AG178" s="85" t="s">
        <v>337</v>
      </c>
      <c r="AH178" s="86" t="str">
        <f t="shared" si="10"/>
        <v>3101 670 002</v>
      </c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15"/>
      <c r="BB178" s="15"/>
    </row>
    <row r="179" ht="14.25" customHeight="1">
      <c r="A179" s="54">
        <v>1010.0</v>
      </c>
      <c r="B179" s="14" t="s">
        <v>227</v>
      </c>
      <c r="C179" s="55"/>
      <c r="D179" s="14" t="str">
        <f t="shared" si="11"/>
        <v>ZF_3150_A_0.7528L</v>
      </c>
      <c r="E179" s="14" t="s">
        <v>46</v>
      </c>
      <c r="F179" s="72"/>
      <c r="G179" s="57" t="s">
        <v>334</v>
      </c>
      <c r="H179" s="65" t="s">
        <v>335</v>
      </c>
      <c r="I179" s="59">
        <v>3000.0</v>
      </c>
      <c r="J179" s="65" t="s">
        <v>235</v>
      </c>
      <c r="K179" s="58" t="s">
        <v>236</v>
      </c>
      <c r="L179" s="65" t="s">
        <v>211</v>
      </c>
      <c r="M179" s="60">
        <v>0.7528</v>
      </c>
      <c r="N179" s="61"/>
      <c r="O179" s="58" t="s">
        <v>336</v>
      </c>
      <c r="P179" s="61">
        <v>2600.0</v>
      </c>
      <c r="Q179" s="61">
        <v>1036.0</v>
      </c>
      <c r="R179" s="80" t="s">
        <v>247</v>
      </c>
      <c r="S179" s="45">
        <v>45735.0</v>
      </c>
      <c r="T179" s="45">
        <v>1.13</v>
      </c>
      <c r="U179" s="45">
        <v>52.0</v>
      </c>
      <c r="V179" s="45">
        <f t="shared" si="12"/>
        <v>0.48</v>
      </c>
      <c r="W179" s="45">
        <f t="shared" si="24"/>
        <v>24806.664</v>
      </c>
      <c r="X179" s="45">
        <f t="shared" si="14"/>
        <v>254.25</v>
      </c>
      <c r="Y179" s="45">
        <v>1.067</v>
      </c>
      <c r="Z179" s="45">
        <f t="shared" si="15"/>
        <v>26739.99524</v>
      </c>
      <c r="AA179" s="47">
        <f t="shared" si="16"/>
        <v>35653.32698</v>
      </c>
      <c r="AB179" s="45">
        <v>3480.0</v>
      </c>
      <c r="AC179" s="47">
        <f t="shared" si="17"/>
        <v>2685.357312</v>
      </c>
      <c r="AD179" s="79">
        <v>13.0</v>
      </c>
      <c r="AE179" s="64" t="str">
        <f t="shared" si="8"/>
        <v>ZF 3150 A Light Down Angle 0.7528</v>
      </c>
      <c r="AF179" s="65" t="str">
        <f t="shared" si="18"/>
        <v>3101-670-002</v>
      </c>
      <c r="AG179" s="85" t="s">
        <v>337</v>
      </c>
      <c r="AH179" s="87" t="str">
        <f t="shared" si="10"/>
        <v>3101 670 002</v>
      </c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15"/>
      <c r="BB179" s="15"/>
    </row>
    <row r="180" ht="14.25" customHeight="1">
      <c r="A180" s="54">
        <v>1010.0</v>
      </c>
      <c r="B180" s="14" t="s">
        <v>227</v>
      </c>
      <c r="C180" s="55"/>
      <c r="D180" s="14" t="str">
        <f t="shared" si="11"/>
        <v>ZF_3150_A_0.691M</v>
      </c>
      <c r="E180" s="14" t="s">
        <v>46</v>
      </c>
      <c r="F180" s="72"/>
      <c r="G180" s="57" t="s">
        <v>334</v>
      </c>
      <c r="H180" s="65" t="s">
        <v>335</v>
      </c>
      <c r="I180" s="59">
        <v>3000.0</v>
      </c>
      <c r="J180" s="65" t="s">
        <v>238</v>
      </c>
      <c r="K180" s="58" t="s">
        <v>239</v>
      </c>
      <c r="L180" s="65" t="s">
        <v>211</v>
      </c>
      <c r="M180" s="60">
        <v>0.691</v>
      </c>
      <c r="N180" s="61"/>
      <c r="O180" s="58" t="s">
        <v>336</v>
      </c>
      <c r="P180" s="61">
        <v>2600.0</v>
      </c>
      <c r="Q180" s="61">
        <v>1036.0</v>
      </c>
      <c r="R180" s="80" t="s">
        <v>247</v>
      </c>
      <c r="S180" s="45">
        <v>45735.0</v>
      </c>
      <c r="T180" s="45">
        <v>1.13</v>
      </c>
      <c r="U180" s="45">
        <v>52.0</v>
      </c>
      <c r="V180" s="45">
        <f t="shared" si="12"/>
        <v>0.48</v>
      </c>
      <c r="W180" s="45">
        <f t="shared" si="24"/>
        <v>24806.664</v>
      </c>
      <c r="X180" s="45">
        <f t="shared" si="14"/>
        <v>254.25</v>
      </c>
      <c r="Y180" s="45">
        <v>1.067</v>
      </c>
      <c r="Z180" s="45">
        <f t="shared" si="15"/>
        <v>26739.99524</v>
      </c>
      <c r="AA180" s="47">
        <f t="shared" si="16"/>
        <v>35653.32698</v>
      </c>
      <c r="AB180" s="45">
        <v>3480.0</v>
      </c>
      <c r="AC180" s="47">
        <f t="shared" si="17"/>
        <v>2685.357312</v>
      </c>
      <c r="AD180" s="79">
        <v>13.0</v>
      </c>
      <c r="AE180" s="64" t="str">
        <f t="shared" si="8"/>
        <v>ZF 3150 A Medium Down Angle 0.691</v>
      </c>
      <c r="AF180" s="65" t="str">
        <f t="shared" si="18"/>
        <v>3101-670-002</v>
      </c>
      <c r="AG180" s="85" t="s">
        <v>337</v>
      </c>
      <c r="AH180" s="87" t="str">
        <f t="shared" si="10"/>
        <v>3101 670 002</v>
      </c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15"/>
      <c r="BB180" s="15"/>
    </row>
    <row r="181" ht="14.25" customHeight="1">
      <c r="A181" s="54">
        <v>1010.0</v>
      </c>
      <c r="B181" s="14" t="s">
        <v>227</v>
      </c>
      <c r="C181" s="55"/>
      <c r="D181" s="14" t="str">
        <f t="shared" si="11"/>
        <v>ZF_3150_A_0.6255C</v>
      </c>
      <c r="E181" s="14" t="s">
        <v>46</v>
      </c>
      <c r="F181" s="72"/>
      <c r="G181" s="57" t="s">
        <v>334</v>
      </c>
      <c r="H181" s="65" t="s">
        <v>335</v>
      </c>
      <c r="I181" s="59">
        <v>3000.0</v>
      </c>
      <c r="J181" s="65" t="s">
        <v>242</v>
      </c>
      <c r="K181" s="58" t="s">
        <v>243</v>
      </c>
      <c r="L181" s="65" t="s">
        <v>211</v>
      </c>
      <c r="M181" s="60">
        <v>0.6255</v>
      </c>
      <c r="N181" s="61"/>
      <c r="O181" s="58" t="s">
        <v>336</v>
      </c>
      <c r="P181" s="61">
        <v>2100.0</v>
      </c>
      <c r="Q181" s="61">
        <v>1036.0</v>
      </c>
      <c r="R181" s="80" t="s">
        <v>247</v>
      </c>
      <c r="S181" s="45">
        <v>45735.0</v>
      </c>
      <c r="T181" s="45">
        <v>1.13</v>
      </c>
      <c r="U181" s="45">
        <v>52.0</v>
      </c>
      <c r="V181" s="45">
        <f t="shared" si="12"/>
        <v>0.48</v>
      </c>
      <c r="W181" s="45">
        <f t="shared" si="24"/>
        <v>24806.664</v>
      </c>
      <c r="X181" s="45">
        <f t="shared" si="14"/>
        <v>254.25</v>
      </c>
      <c r="Y181" s="45">
        <v>1.067</v>
      </c>
      <c r="Z181" s="45">
        <f t="shared" si="15"/>
        <v>26739.99524</v>
      </c>
      <c r="AA181" s="47">
        <f t="shared" si="16"/>
        <v>35653.32698</v>
      </c>
      <c r="AB181" s="45">
        <v>3480.0</v>
      </c>
      <c r="AC181" s="47">
        <f t="shared" si="17"/>
        <v>2685.357312</v>
      </c>
      <c r="AD181" s="79">
        <v>13.0</v>
      </c>
      <c r="AE181" s="64" t="str">
        <f t="shared" si="8"/>
        <v>ZF 3150 A Continuous Down Angle 0.6255</v>
      </c>
      <c r="AF181" s="65" t="str">
        <f t="shared" si="18"/>
        <v>3101-670-002</v>
      </c>
      <c r="AG181" s="85" t="s">
        <v>337</v>
      </c>
      <c r="AH181" s="87" t="str">
        <f t="shared" si="10"/>
        <v>3101 670 002</v>
      </c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15"/>
      <c r="BB181" s="15"/>
    </row>
    <row r="182" ht="14.25" customHeight="1">
      <c r="A182" s="54">
        <v>1010.0</v>
      </c>
      <c r="B182" s="14" t="s">
        <v>227</v>
      </c>
      <c r="C182" s="55"/>
      <c r="D182" s="14" t="str">
        <f t="shared" si="11"/>
        <v>ZF_3155_A_0.8702P</v>
      </c>
      <c r="E182" s="18" t="s">
        <v>46</v>
      </c>
      <c r="F182" s="88"/>
      <c r="G182" s="89" t="s">
        <v>334</v>
      </c>
      <c r="H182" s="90" t="s">
        <v>338</v>
      </c>
      <c r="I182" s="91">
        <v>3000.0</v>
      </c>
      <c r="J182" s="90" t="s">
        <v>230</v>
      </c>
      <c r="K182" s="58" t="s">
        <v>231</v>
      </c>
      <c r="L182" s="90" t="s">
        <v>211</v>
      </c>
      <c r="M182" s="92">
        <v>0.8702</v>
      </c>
      <c r="N182" s="61"/>
      <c r="O182" s="58" t="s">
        <v>336</v>
      </c>
      <c r="P182" s="61">
        <v>2600.0</v>
      </c>
      <c r="Q182" s="61">
        <v>1036.0</v>
      </c>
      <c r="R182" s="80" t="s">
        <v>247</v>
      </c>
      <c r="S182" s="45">
        <v>49150.0</v>
      </c>
      <c r="T182" s="45">
        <v>1.13</v>
      </c>
      <c r="U182" s="45">
        <v>52.0</v>
      </c>
      <c r="V182" s="45">
        <f t="shared" si="12"/>
        <v>0.48</v>
      </c>
      <c r="W182" s="45">
        <f t="shared" si="24"/>
        <v>26658.96</v>
      </c>
      <c r="X182" s="45">
        <f t="shared" si="14"/>
        <v>254.25</v>
      </c>
      <c r="Y182" s="45">
        <v>1.067</v>
      </c>
      <c r="Z182" s="45">
        <f t="shared" si="15"/>
        <v>28716.39507</v>
      </c>
      <c r="AA182" s="47">
        <f t="shared" si="16"/>
        <v>38288.52676</v>
      </c>
      <c r="AB182" s="45">
        <v>3480.0</v>
      </c>
      <c r="AC182" s="47">
        <f t="shared" si="17"/>
        <v>2685.357312</v>
      </c>
      <c r="AD182" s="93">
        <v>13.0</v>
      </c>
      <c r="AE182" s="64" t="str">
        <f t="shared" si="8"/>
        <v>ZF 3155 A Pleasure Down Angle 0.8702</v>
      </c>
      <c r="AF182" s="90" t="str">
        <f t="shared" si="18"/>
        <v>3101-670-002</v>
      </c>
      <c r="AG182" s="94" t="s">
        <v>337</v>
      </c>
      <c r="AH182" s="95" t="str">
        <f t="shared" si="10"/>
        <v>3101 670 002</v>
      </c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15"/>
      <c r="BB182" s="15"/>
    </row>
    <row r="183" ht="14.25" customHeight="1">
      <c r="A183" s="54">
        <v>1010.0</v>
      </c>
      <c r="B183" s="14" t="s">
        <v>227</v>
      </c>
      <c r="C183" s="55"/>
      <c r="D183" s="14" t="str">
        <f t="shared" si="11"/>
        <v>ZF_3160_A_0.9807P</v>
      </c>
      <c r="E183" s="14" t="s">
        <v>46</v>
      </c>
      <c r="F183" s="72"/>
      <c r="G183" s="57" t="s">
        <v>334</v>
      </c>
      <c r="H183" s="65" t="s">
        <v>339</v>
      </c>
      <c r="I183" s="59">
        <v>3000.0</v>
      </c>
      <c r="J183" s="65" t="s">
        <v>230</v>
      </c>
      <c r="K183" s="58" t="s">
        <v>231</v>
      </c>
      <c r="L183" s="65" t="s">
        <v>211</v>
      </c>
      <c r="M183" s="60">
        <v>0.9807</v>
      </c>
      <c r="N183" s="61"/>
      <c r="O183" s="58" t="s">
        <v>336</v>
      </c>
      <c r="P183" s="61">
        <v>2450.0</v>
      </c>
      <c r="Q183" s="61">
        <v>1036.0</v>
      </c>
      <c r="R183" s="80" t="s">
        <v>247</v>
      </c>
      <c r="S183" s="45">
        <v>58825.0</v>
      </c>
      <c r="T183" s="45">
        <v>1.13</v>
      </c>
      <c r="U183" s="45">
        <v>52.0</v>
      </c>
      <c r="V183" s="45">
        <f t="shared" si="12"/>
        <v>0.48</v>
      </c>
      <c r="W183" s="45">
        <f t="shared" si="24"/>
        <v>31906.68</v>
      </c>
      <c r="X183" s="45">
        <f t="shared" si="14"/>
        <v>254.25</v>
      </c>
      <c r="Y183" s="45">
        <v>1.067</v>
      </c>
      <c r="Z183" s="45">
        <f t="shared" si="15"/>
        <v>34315.71231</v>
      </c>
      <c r="AA183" s="47">
        <f t="shared" si="16"/>
        <v>45754.28308</v>
      </c>
      <c r="AB183" s="45">
        <v>3480.0</v>
      </c>
      <c r="AC183" s="47">
        <f t="shared" si="17"/>
        <v>2685.357312</v>
      </c>
      <c r="AD183" s="79">
        <v>13.0</v>
      </c>
      <c r="AE183" s="64" t="str">
        <f t="shared" si="8"/>
        <v>ZF 3160 A Pleasure Down Angle 0.9807</v>
      </c>
      <c r="AF183" s="65" t="str">
        <f t="shared" si="18"/>
        <v>3101-670-002</v>
      </c>
      <c r="AG183" s="66" t="s">
        <v>337</v>
      </c>
      <c r="AH183" s="52" t="str">
        <f t="shared" si="10"/>
        <v>3101 670 002</v>
      </c>
      <c r="AI183" s="81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15"/>
      <c r="BB183" s="15"/>
    </row>
    <row r="184" ht="14.25" customHeight="1">
      <c r="A184" s="54">
        <v>1010.0</v>
      </c>
      <c r="B184" s="14" t="s">
        <v>227</v>
      </c>
      <c r="C184" s="55"/>
      <c r="D184" s="14" t="str">
        <f t="shared" si="11"/>
        <v>ZF_3160_A_0.895L</v>
      </c>
      <c r="E184" s="14" t="s">
        <v>46</v>
      </c>
      <c r="F184" s="72"/>
      <c r="G184" s="57" t="s">
        <v>334</v>
      </c>
      <c r="H184" s="65" t="s">
        <v>339</v>
      </c>
      <c r="I184" s="59">
        <v>3000.0</v>
      </c>
      <c r="J184" s="65" t="s">
        <v>235</v>
      </c>
      <c r="K184" s="58" t="s">
        <v>236</v>
      </c>
      <c r="L184" s="65" t="s">
        <v>211</v>
      </c>
      <c r="M184" s="60">
        <v>0.895</v>
      </c>
      <c r="N184" s="61"/>
      <c r="O184" s="58" t="s">
        <v>336</v>
      </c>
      <c r="P184" s="61">
        <v>2450.0</v>
      </c>
      <c r="Q184" s="61">
        <v>1036.0</v>
      </c>
      <c r="R184" s="80" t="s">
        <v>247</v>
      </c>
      <c r="S184" s="45">
        <v>58825.0</v>
      </c>
      <c r="T184" s="45">
        <v>1.13</v>
      </c>
      <c r="U184" s="45">
        <v>52.0</v>
      </c>
      <c r="V184" s="45">
        <f t="shared" si="12"/>
        <v>0.48</v>
      </c>
      <c r="W184" s="45">
        <f t="shared" si="24"/>
        <v>31906.68</v>
      </c>
      <c r="X184" s="45">
        <f t="shared" si="14"/>
        <v>254.25</v>
      </c>
      <c r="Y184" s="45">
        <v>1.067</v>
      </c>
      <c r="Z184" s="45">
        <f t="shared" si="15"/>
        <v>34315.71231</v>
      </c>
      <c r="AA184" s="47">
        <f t="shared" si="16"/>
        <v>45754.28308</v>
      </c>
      <c r="AB184" s="45">
        <v>3480.0</v>
      </c>
      <c r="AC184" s="47">
        <f t="shared" si="17"/>
        <v>2685.357312</v>
      </c>
      <c r="AD184" s="79">
        <v>13.0</v>
      </c>
      <c r="AE184" s="64" t="str">
        <f t="shared" si="8"/>
        <v>ZF 3160 A Light Down Angle 0.895</v>
      </c>
      <c r="AF184" s="65" t="str">
        <f t="shared" si="18"/>
        <v>3101-670-002</v>
      </c>
      <c r="AG184" s="66" t="s">
        <v>337</v>
      </c>
      <c r="AH184" s="52" t="str">
        <f t="shared" si="10"/>
        <v>3101 670 002</v>
      </c>
      <c r="AI184" s="81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15"/>
      <c r="BB184" s="15"/>
    </row>
    <row r="185" ht="14.25" customHeight="1">
      <c r="A185" s="54">
        <v>1010.0</v>
      </c>
      <c r="B185" s="14" t="s">
        <v>227</v>
      </c>
      <c r="C185" s="55"/>
      <c r="D185" s="14" t="str">
        <f t="shared" si="11"/>
        <v>ZF_3170_A_1.0625P</v>
      </c>
      <c r="E185" s="14" t="s">
        <v>46</v>
      </c>
      <c r="F185" s="72"/>
      <c r="G185" s="57" t="s">
        <v>334</v>
      </c>
      <c r="H185" s="65" t="s">
        <v>340</v>
      </c>
      <c r="I185" s="59">
        <v>3000.0</v>
      </c>
      <c r="J185" s="65" t="s">
        <v>230</v>
      </c>
      <c r="K185" s="58" t="s">
        <v>231</v>
      </c>
      <c r="L185" s="65" t="s">
        <v>211</v>
      </c>
      <c r="M185" s="60">
        <v>1.0625</v>
      </c>
      <c r="N185" s="61"/>
      <c r="O185" s="58" t="s">
        <v>341</v>
      </c>
      <c r="P185" s="61">
        <v>2450.0</v>
      </c>
      <c r="Q185" s="61">
        <v>1036.0</v>
      </c>
      <c r="R185" s="80" t="s">
        <v>247</v>
      </c>
      <c r="S185" s="45">
        <v>67685.0</v>
      </c>
      <c r="T185" s="45">
        <v>1.13</v>
      </c>
      <c r="U185" s="45">
        <v>52.0</v>
      </c>
      <c r="V185" s="45">
        <f t="shared" si="12"/>
        <v>0.48</v>
      </c>
      <c r="W185" s="45">
        <f t="shared" si="24"/>
        <v>36712.344</v>
      </c>
      <c r="X185" s="45">
        <f t="shared" si="14"/>
        <v>254.25</v>
      </c>
      <c r="Y185" s="45">
        <v>1.067</v>
      </c>
      <c r="Z185" s="45">
        <f t="shared" si="15"/>
        <v>39443.3558</v>
      </c>
      <c r="AA185" s="47">
        <f t="shared" si="16"/>
        <v>52591.14106</v>
      </c>
      <c r="AB185" s="45">
        <v>3480.0</v>
      </c>
      <c r="AC185" s="47">
        <f t="shared" si="17"/>
        <v>2685.357312</v>
      </c>
      <c r="AD185" s="79">
        <v>13.0</v>
      </c>
      <c r="AE185" s="64" t="str">
        <f t="shared" si="8"/>
        <v>ZF 3170 A Pleasure Down Angle 1.0625</v>
      </c>
      <c r="AF185" s="59" t="str">
        <f t="shared" si="18"/>
        <v/>
      </c>
      <c r="AG185" s="77"/>
      <c r="AH185" s="52" t="str">
        <f t="shared" si="10"/>
        <v/>
      </c>
      <c r="AI185" s="81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15"/>
      <c r="BB185" s="15"/>
    </row>
    <row r="186" ht="14.25" customHeight="1">
      <c r="A186" s="54">
        <v>1010.0</v>
      </c>
      <c r="B186" s="14" t="s">
        <v>227</v>
      </c>
      <c r="C186" s="55"/>
      <c r="D186" s="14" t="str">
        <f t="shared" si="11"/>
        <v>ZF_3310_0.6775L</v>
      </c>
      <c r="E186" s="14" t="s">
        <v>46</v>
      </c>
      <c r="F186" s="72"/>
      <c r="G186" s="57" t="s">
        <v>342</v>
      </c>
      <c r="H186" s="65" t="s">
        <v>343</v>
      </c>
      <c r="I186" s="59">
        <v>3000.0</v>
      </c>
      <c r="J186" s="65" t="s">
        <v>235</v>
      </c>
      <c r="K186" s="58" t="s">
        <v>236</v>
      </c>
      <c r="L186" s="65" t="s">
        <v>232</v>
      </c>
      <c r="M186" s="60">
        <v>0.6775</v>
      </c>
      <c r="N186" s="61"/>
      <c r="O186" s="58" t="s">
        <v>344</v>
      </c>
      <c r="P186" s="61">
        <v>2600.0</v>
      </c>
      <c r="Q186" s="61">
        <v>1466.0</v>
      </c>
      <c r="R186" s="78"/>
      <c r="S186" s="45">
        <v>52715.0</v>
      </c>
      <c r="T186" s="45">
        <v>1.13</v>
      </c>
      <c r="U186" s="45">
        <v>52.0</v>
      </c>
      <c r="V186" s="45">
        <f t="shared" si="12"/>
        <v>0.48</v>
      </c>
      <c r="W186" s="45">
        <f t="shared" si="24"/>
        <v>28592.616</v>
      </c>
      <c r="X186" s="45">
        <f t="shared" si="14"/>
        <v>254.25</v>
      </c>
      <c r="Y186" s="45">
        <v>1.067</v>
      </c>
      <c r="Z186" s="45">
        <f t="shared" si="15"/>
        <v>30779.60602</v>
      </c>
      <c r="AA186" s="47">
        <f t="shared" si="16"/>
        <v>41039.4747</v>
      </c>
      <c r="AB186" s="45">
        <v>3365.0</v>
      </c>
      <c r="AC186" s="47">
        <f t="shared" si="17"/>
        <v>2596.617056</v>
      </c>
      <c r="AD186" s="79">
        <v>8.0</v>
      </c>
      <c r="AE186" s="64" t="str">
        <f t="shared" si="8"/>
        <v>ZF 3310 Light Vertical Offset 0.6775</v>
      </c>
      <c r="AF186" s="65" t="str">
        <f t="shared" si="18"/>
        <v>3101-609-006</v>
      </c>
      <c r="AG186" s="66" t="s">
        <v>345</v>
      </c>
      <c r="AH186" s="52" t="str">
        <f t="shared" si="10"/>
        <v>3101 609 006</v>
      </c>
      <c r="AI186" s="81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15"/>
      <c r="BB186" s="15"/>
    </row>
    <row r="187" ht="14.25" customHeight="1">
      <c r="A187" s="54">
        <v>1010.0</v>
      </c>
      <c r="B187" s="14" t="s">
        <v>227</v>
      </c>
      <c r="C187" s="55"/>
      <c r="D187" s="14" t="str">
        <f t="shared" si="11"/>
        <v>ZF_3310_0.5624M</v>
      </c>
      <c r="E187" s="14" t="s">
        <v>46</v>
      </c>
      <c r="F187" s="72"/>
      <c r="G187" s="57" t="s">
        <v>342</v>
      </c>
      <c r="H187" s="65" t="s">
        <v>343</v>
      </c>
      <c r="I187" s="59">
        <v>3000.0</v>
      </c>
      <c r="J187" s="65" t="s">
        <v>238</v>
      </c>
      <c r="K187" s="58" t="s">
        <v>239</v>
      </c>
      <c r="L187" s="65" t="s">
        <v>232</v>
      </c>
      <c r="M187" s="60">
        <v>0.5624</v>
      </c>
      <c r="N187" s="61"/>
      <c r="O187" s="58" t="s">
        <v>344</v>
      </c>
      <c r="P187" s="61">
        <v>2600.0</v>
      </c>
      <c r="Q187" s="61">
        <v>1466.0</v>
      </c>
      <c r="R187" s="78"/>
      <c r="S187" s="45">
        <v>52715.0</v>
      </c>
      <c r="T187" s="45">
        <v>1.13</v>
      </c>
      <c r="U187" s="45">
        <v>52.0</v>
      </c>
      <c r="V187" s="45">
        <f t="shared" si="12"/>
        <v>0.48</v>
      </c>
      <c r="W187" s="45">
        <f t="shared" si="24"/>
        <v>28592.616</v>
      </c>
      <c r="X187" s="45">
        <f t="shared" si="14"/>
        <v>254.25</v>
      </c>
      <c r="Y187" s="45">
        <v>1.067</v>
      </c>
      <c r="Z187" s="45">
        <f t="shared" si="15"/>
        <v>30779.60602</v>
      </c>
      <c r="AA187" s="47">
        <f t="shared" si="16"/>
        <v>41039.4747</v>
      </c>
      <c r="AB187" s="45">
        <v>3365.0</v>
      </c>
      <c r="AC187" s="47">
        <f t="shared" si="17"/>
        <v>2596.617056</v>
      </c>
      <c r="AD187" s="79">
        <v>8.0</v>
      </c>
      <c r="AE187" s="64" t="str">
        <f t="shared" si="8"/>
        <v>ZF 3310 Medium Vertical Offset 0.5624</v>
      </c>
      <c r="AF187" s="65" t="str">
        <f t="shared" si="18"/>
        <v>3101-609-006</v>
      </c>
      <c r="AG187" s="66" t="s">
        <v>345</v>
      </c>
      <c r="AH187" s="52" t="str">
        <f t="shared" si="10"/>
        <v>3101 609 006</v>
      </c>
      <c r="AI187" s="81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15"/>
      <c r="BB187" s="15"/>
    </row>
    <row r="188" ht="14.25" customHeight="1">
      <c r="A188" s="54">
        <v>1010.0</v>
      </c>
      <c r="B188" s="14" t="s">
        <v>227</v>
      </c>
      <c r="C188" s="55"/>
      <c r="D188" s="14" t="str">
        <f t="shared" si="11"/>
        <v>ZF_3310_0.5337C</v>
      </c>
      <c r="E188" s="14" t="s">
        <v>46</v>
      </c>
      <c r="F188" s="72"/>
      <c r="G188" s="57" t="s">
        <v>342</v>
      </c>
      <c r="H188" s="65" t="s">
        <v>343</v>
      </c>
      <c r="I188" s="59">
        <v>3000.0</v>
      </c>
      <c r="J188" s="65" t="s">
        <v>242</v>
      </c>
      <c r="K188" s="58" t="s">
        <v>243</v>
      </c>
      <c r="L188" s="65" t="s">
        <v>232</v>
      </c>
      <c r="M188" s="60">
        <v>0.5337</v>
      </c>
      <c r="N188" s="61"/>
      <c r="O188" s="58" t="s">
        <v>344</v>
      </c>
      <c r="P188" s="61">
        <v>2100.0</v>
      </c>
      <c r="Q188" s="61">
        <v>1466.0</v>
      </c>
      <c r="R188" s="78"/>
      <c r="S188" s="45">
        <v>52715.0</v>
      </c>
      <c r="T188" s="45">
        <v>1.13</v>
      </c>
      <c r="U188" s="45">
        <v>52.0</v>
      </c>
      <c r="V188" s="45">
        <f t="shared" si="12"/>
        <v>0.48</v>
      </c>
      <c r="W188" s="45">
        <f t="shared" si="24"/>
        <v>28592.616</v>
      </c>
      <c r="X188" s="45">
        <f t="shared" si="14"/>
        <v>254.25</v>
      </c>
      <c r="Y188" s="45">
        <v>1.067</v>
      </c>
      <c r="Z188" s="45">
        <f t="shared" si="15"/>
        <v>30779.60602</v>
      </c>
      <c r="AA188" s="47">
        <f t="shared" si="16"/>
        <v>41039.4747</v>
      </c>
      <c r="AB188" s="45">
        <v>3365.0</v>
      </c>
      <c r="AC188" s="47">
        <f t="shared" si="17"/>
        <v>2596.617056</v>
      </c>
      <c r="AD188" s="79">
        <v>8.0</v>
      </c>
      <c r="AE188" s="64" t="str">
        <f t="shared" si="8"/>
        <v>ZF 3310 Continuous Vertical Offset 0.5337</v>
      </c>
      <c r="AF188" s="65" t="str">
        <f t="shared" si="18"/>
        <v>3101-651-006</v>
      </c>
      <c r="AG188" s="66" t="s">
        <v>346</v>
      </c>
      <c r="AH188" s="52" t="str">
        <f t="shared" si="10"/>
        <v>3101 651 006</v>
      </c>
      <c r="AI188" s="81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15"/>
      <c r="BB188" s="15"/>
    </row>
    <row r="189" ht="14.25" customHeight="1">
      <c r="A189" s="54">
        <v>1010.0</v>
      </c>
      <c r="B189" s="14" t="s">
        <v>227</v>
      </c>
      <c r="C189" s="55"/>
      <c r="D189" s="14" t="str">
        <f t="shared" si="11"/>
        <v>ZF_3311_0.6775L</v>
      </c>
      <c r="E189" s="14" t="s">
        <v>46</v>
      </c>
      <c r="F189" s="72"/>
      <c r="G189" s="57" t="s">
        <v>342</v>
      </c>
      <c r="H189" s="65" t="s">
        <v>347</v>
      </c>
      <c r="I189" s="59">
        <v>3000.0</v>
      </c>
      <c r="J189" s="65" t="s">
        <v>235</v>
      </c>
      <c r="K189" s="58" t="s">
        <v>236</v>
      </c>
      <c r="L189" s="65" t="s">
        <v>232</v>
      </c>
      <c r="M189" s="60">
        <v>0.6775</v>
      </c>
      <c r="N189" s="58" t="s">
        <v>50</v>
      </c>
      <c r="O189" s="58" t="s">
        <v>344</v>
      </c>
      <c r="P189" s="61">
        <v>2600.0</v>
      </c>
      <c r="Q189" s="61">
        <v>1874.0</v>
      </c>
      <c r="R189" s="78"/>
      <c r="S189" s="45">
        <v>49445.0</v>
      </c>
      <c r="T189" s="45">
        <v>1.13</v>
      </c>
      <c r="U189" s="45">
        <v>52.0</v>
      </c>
      <c r="V189" s="45">
        <f t="shared" si="12"/>
        <v>0.48</v>
      </c>
      <c r="W189" s="45">
        <f t="shared" si="24"/>
        <v>26818.968</v>
      </c>
      <c r="X189" s="45">
        <f t="shared" si="14"/>
        <v>254.25</v>
      </c>
      <c r="Y189" s="45">
        <v>1.067</v>
      </c>
      <c r="Z189" s="45">
        <f t="shared" si="15"/>
        <v>28887.12361</v>
      </c>
      <c r="AA189" s="47">
        <f t="shared" si="16"/>
        <v>38516.16481</v>
      </c>
      <c r="AB189" s="45">
        <v>3365.0</v>
      </c>
      <c r="AC189" s="47">
        <f t="shared" si="17"/>
        <v>2596.617056</v>
      </c>
      <c r="AD189" s="84" t="s">
        <v>348</v>
      </c>
      <c r="AE189" s="64" t="str">
        <f t="shared" si="8"/>
        <v>ZF 3311 Light Vertical Offset 0.6775</v>
      </c>
      <c r="AF189" s="65" t="str">
        <f t="shared" si="18"/>
        <v>3101-651-007</v>
      </c>
      <c r="AG189" s="66" t="s">
        <v>349</v>
      </c>
      <c r="AH189" s="52" t="str">
        <f t="shared" si="10"/>
        <v>3101 651 007</v>
      </c>
      <c r="AI189" s="81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15"/>
      <c r="BB189" s="15"/>
    </row>
    <row r="190" ht="14.25" customHeight="1">
      <c r="A190" s="54">
        <v>1010.0</v>
      </c>
      <c r="B190" s="14" t="s">
        <v>227</v>
      </c>
      <c r="C190" s="55"/>
      <c r="D190" s="14" t="str">
        <f t="shared" si="11"/>
        <v>ZF_3311_0.5624M</v>
      </c>
      <c r="E190" s="14" t="s">
        <v>46</v>
      </c>
      <c r="F190" s="72"/>
      <c r="G190" s="57" t="s">
        <v>342</v>
      </c>
      <c r="H190" s="65" t="s">
        <v>347</v>
      </c>
      <c r="I190" s="59">
        <v>3000.0</v>
      </c>
      <c r="J190" s="65" t="s">
        <v>238</v>
      </c>
      <c r="K190" s="58" t="s">
        <v>239</v>
      </c>
      <c r="L190" s="65" t="s">
        <v>232</v>
      </c>
      <c r="M190" s="60">
        <v>0.5624</v>
      </c>
      <c r="N190" s="58" t="s">
        <v>50</v>
      </c>
      <c r="O190" s="58" t="s">
        <v>344</v>
      </c>
      <c r="P190" s="61">
        <v>2600.0</v>
      </c>
      <c r="Q190" s="61">
        <v>1874.0</v>
      </c>
      <c r="R190" s="78"/>
      <c r="S190" s="45">
        <v>49445.0</v>
      </c>
      <c r="T190" s="45">
        <v>1.13</v>
      </c>
      <c r="U190" s="45">
        <v>52.0</v>
      </c>
      <c r="V190" s="45">
        <f t="shared" si="12"/>
        <v>0.48</v>
      </c>
      <c r="W190" s="45">
        <f t="shared" si="24"/>
        <v>26818.968</v>
      </c>
      <c r="X190" s="45">
        <f t="shared" si="14"/>
        <v>254.25</v>
      </c>
      <c r="Y190" s="45">
        <v>1.067</v>
      </c>
      <c r="Z190" s="45">
        <f t="shared" si="15"/>
        <v>28887.12361</v>
      </c>
      <c r="AA190" s="47">
        <f t="shared" si="16"/>
        <v>38516.16481</v>
      </c>
      <c r="AB190" s="45">
        <v>3365.0</v>
      </c>
      <c r="AC190" s="47">
        <f t="shared" si="17"/>
        <v>2596.617056</v>
      </c>
      <c r="AD190" s="84" t="s">
        <v>348</v>
      </c>
      <c r="AE190" s="64" t="str">
        <f t="shared" si="8"/>
        <v>ZF 3311 Medium Vertical Offset 0.5624</v>
      </c>
      <c r="AF190" s="65" t="str">
        <f t="shared" si="18"/>
        <v>3101-609-006</v>
      </c>
      <c r="AG190" s="66" t="s">
        <v>345</v>
      </c>
      <c r="AH190" s="52" t="str">
        <f t="shared" si="10"/>
        <v>3101 609 006</v>
      </c>
      <c r="AI190" s="81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15"/>
      <c r="BB190" s="15"/>
    </row>
    <row r="191" ht="14.25" customHeight="1">
      <c r="A191" s="54">
        <v>1010.0</v>
      </c>
      <c r="B191" s="14" t="s">
        <v>227</v>
      </c>
      <c r="C191" s="55"/>
      <c r="D191" s="14" t="str">
        <f t="shared" si="11"/>
        <v>ZF_3350_0.8267P</v>
      </c>
      <c r="E191" s="14" t="s">
        <v>46</v>
      </c>
      <c r="F191" s="72"/>
      <c r="G191" s="57" t="s">
        <v>342</v>
      </c>
      <c r="H191" s="65" t="s">
        <v>350</v>
      </c>
      <c r="I191" s="59">
        <v>3000.0</v>
      </c>
      <c r="J191" s="65" t="s">
        <v>230</v>
      </c>
      <c r="K191" s="58" t="s">
        <v>231</v>
      </c>
      <c r="L191" s="65" t="s">
        <v>232</v>
      </c>
      <c r="M191" s="60">
        <v>0.8267</v>
      </c>
      <c r="N191" s="61"/>
      <c r="O191" s="58" t="s">
        <v>344</v>
      </c>
      <c r="P191" s="61">
        <v>2600.0</v>
      </c>
      <c r="Q191" s="61">
        <v>1466.0</v>
      </c>
      <c r="R191" s="78"/>
      <c r="S191" s="45">
        <v>57210.0</v>
      </c>
      <c r="T191" s="45">
        <v>1.13</v>
      </c>
      <c r="U191" s="45">
        <v>52.0</v>
      </c>
      <c r="V191" s="45">
        <f t="shared" si="12"/>
        <v>0.48</v>
      </c>
      <c r="W191" s="45">
        <f t="shared" si="24"/>
        <v>31030.704</v>
      </c>
      <c r="X191" s="45">
        <f t="shared" si="14"/>
        <v>254.25</v>
      </c>
      <c r="Y191" s="45">
        <v>1.067</v>
      </c>
      <c r="Z191" s="45">
        <f t="shared" si="15"/>
        <v>33381.04592</v>
      </c>
      <c r="AA191" s="47">
        <f t="shared" si="16"/>
        <v>44508.06122</v>
      </c>
      <c r="AB191" s="45">
        <v>3365.0</v>
      </c>
      <c r="AC191" s="47">
        <f t="shared" si="17"/>
        <v>2596.617056</v>
      </c>
      <c r="AD191" s="79">
        <v>8.0</v>
      </c>
      <c r="AE191" s="64" t="str">
        <f t="shared" si="8"/>
        <v>ZF 3350 Pleasure Vertical Offset 0.8267</v>
      </c>
      <c r="AF191" s="65" t="str">
        <f t="shared" si="18"/>
        <v>3101-609-006</v>
      </c>
      <c r="AG191" s="66" t="s">
        <v>345</v>
      </c>
      <c r="AH191" s="52" t="str">
        <f t="shared" si="10"/>
        <v>3101 609 006</v>
      </c>
      <c r="AI191" s="81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15"/>
      <c r="BB191" s="15"/>
    </row>
    <row r="192" ht="14.25" customHeight="1">
      <c r="A192" s="54">
        <v>1010.0</v>
      </c>
      <c r="B192" s="14" t="s">
        <v>227</v>
      </c>
      <c r="C192" s="55"/>
      <c r="D192" s="14" t="str">
        <f t="shared" si="11"/>
        <v>ZF_3350_0.7528L</v>
      </c>
      <c r="E192" s="14" t="s">
        <v>46</v>
      </c>
      <c r="F192" s="72"/>
      <c r="G192" s="57" t="s">
        <v>342</v>
      </c>
      <c r="H192" s="65" t="s">
        <v>350</v>
      </c>
      <c r="I192" s="59">
        <v>3000.0</v>
      </c>
      <c r="J192" s="65" t="s">
        <v>235</v>
      </c>
      <c r="K192" s="58" t="s">
        <v>236</v>
      </c>
      <c r="L192" s="65" t="s">
        <v>232</v>
      </c>
      <c r="M192" s="60">
        <v>0.7528</v>
      </c>
      <c r="N192" s="61"/>
      <c r="O192" s="58" t="s">
        <v>344</v>
      </c>
      <c r="P192" s="61">
        <v>2600.0</v>
      </c>
      <c r="Q192" s="61">
        <v>1466.0</v>
      </c>
      <c r="R192" s="78"/>
      <c r="S192" s="45">
        <v>57210.0</v>
      </c>
      <c r="T192" s="45">
        <v>1.13</v>
      </c>
      <c r="U192" s="45">
        <v>52.0</v>
      </c>
      <c r="V192" s="45">
        <f t="shared" si="12"/>
        <v>0.48</v>
      </c>
      <c r="W192" s="45">
        <f t="shared" si="24"/>
        <v>31030.704</v>
      </c>
      <c r="X192" s="45">
        <f t="shared" si="14"/>
        <v>254.25</v>
      </c>
      <c r="Y192" s="45">
        <v>1.067</v>
      </c>
      <c r="Z192" s="45">
        <f t="shared" si="15"/>
        <v>33381.04592</v>
      </c>
      <c r="AA192" s="47">
        <f t="shared" si="16"/>
        <v>44508.06122</v>
      </c>
      <c r="AB192" s="45">
        <v>3365.0</v>
      </c>
      <c r="AC192" s="47">
        <f t="shared" si="17"/>
        <v>2596.617056</v>
      </c>
      <c r="AD192" s="79">
        <v>8.0</v>
      </c>
      <c r="AE192" s="64" t="str">
        <f t="shared" si="8"/>
        <v>ZF 3350 Light Vertical Offset 0.7528</v>
      </c>
      <c r="AF192" s="65" t="str">
        <f t="shared" si="18"/>
        <v>3101-609-006</v>
      </c>
      <c r="AG192" s="66" t="s">
        <v>345</v>
      </c>
      <c r="AH192" s="52" t="str">
        <f t="shared" si="10"/>
        <v>3101 609 006</v>
      </c>
      <c r="AI192" s="81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15"/>
      <c r="BB192" s="15"/>
    </row>
    <row r="193" ht="14.25" customHeight="1">
      <c r="A193" s="54">
        <v>1010.0</v>
      </c>
      <c r="B193" s="14" t="s">
        <v>227</v>
      </c>
      <c r="C193" s="55"/>
      <c r="D193" s="14" t="str">
        <f t="shared" si="11"/>
        <v>ZF_3350_0.691M</v>
      </c>
      <c r="E193" s="14" t="s">
        <v>46</v>
      </c>
      <c r="F193" s="72"/>
      <c r="G193" s="57" t="s">
        <v>342</v>
      </c>
      <c r="H193" s="65" t="s">
        <v>350</v>
      </c>
      <c r="I193" s="59">
        <v>3000.0</v>
      </c>
      <c r="J193" s="65" t="s">
        <v>238</v>
      </c>
      <c r="K193" s="58" t="s">
        <v>239</v>
      </c>
      <c r="L193" s="65" t="s">
        <v>232</v>
      </c>
      <c r="M193" s="60">
        <v>0.691</v>
      </c>
      <c r="N193" s="61"/>
      <c r="O193" s="58" t="s">
        <v>344</v>
      </c>
      <c r="P193" s="61">
        <v>2600.0</v>
      </c>
      <c r="Q193" s="61">
        <v>1466.0</v>
      </c>
      <c r="R193" s="78"/>
      <c r="S193" s="45">
        <v>57210.0</v>
      </c>
      <c r="T193" s="45">
        <v>1.13</v>
      </c>
      <c r="U193" s="45">
        <v>52.0</v>
      </c>
      <c r="V193" s="45">
        <f t="shared" si="12"/>
        <v>0.48</v>
      </c>
      <c r="W193" s="45">
        <f t="shared" si="24"/>
        <v>31030.704</v>
      </c>
      <c r="X193" s="45">
        <f t="shared" si="14"/>
        <v>254.25</v>
      </c>
      <c r="Y193" s="45">
        <v>1.067</v>
      </c>
      <c r="Z193" s="45">
        <f t="shared" si="15"/>
        <v>33381.04592</v>
      </c>
      <c r="AA193" s="47">
        <f t="shared" si="16"/>
        <v>44508.06122</v>
      </c>
      <c r="AB193" s="45">
        <v>3365.0</v>
      </c>
      <c r="AC193" s="47">
        <f t="shared" si="17"/>
        <v>2596.617056</v>
      </c>
      <c r="AD193" s="79">
        <v>8.0</v>
      </c>
      <c r="AE193" s="64" t="str">
        <f t="shared" si="8"/>
        <v>ZF 3350 Medium Vertical Offset 0.691</v>
      </c>
      <c r="AF193" s="65" t="str">
        <f t="shared" si="18"/>
        <v>3101-609-006</v>
      </c>
      <c r="AG193" s="66" t="s">
        <v>345</v>
      </c>
      <c r="AH193" s="52" t="str">
        <f t="shared" si="10"/>
        <v>3101 609 006</v>
      </c>
      <c r="AI193" s="81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15"/>
      <c r="BB193" s="15"/>
    </row>
    <row r="194" ht="14.25" customHeight="1">
      <c r="A194" s="54">
        <v>1010.0</v>
      </c>
      <c r="B194" s="14" t="s">
        <v>227</v>
      </c>
      <c r="C194" s="55"/>
      <c r="D194" s="14" t="str">
        <f t="shared" si="11"/>
        <v>ZF_3350_0.637C</v>
      </c>
      <c r="E194" s="14" t="s">
        <v>46</v>
      </c>
      <c r="F194" s="72"/>
      <c r="G194" s="57" t="s">
        <v>342</v>
      </c>
      <c r="H194" s="65" t="s">
        <v>350</v>
      </c>
      <c r="I194" s="59">
        <v>3000.0</v>
      </c>
      <c r="J194" s="65" t="s">
        <v>242</v>
      </c>
      <c r="K194" s="58" t="s">
        <v>243</v>
      </c>
      <c r="L194" s="65" t="s">
        <v>232</v>
      </c>
      <c r="M194" s="60">
        <v>0.637</v>
      </c>
      <c r="N194" s="61"/>
      <c r="O194" s="58" t="s">
        <v>344</v>
      </c>
      <c r="P194" s="61">
        <v>2100.0</v>
      </c>
      <c r="Q194" s="61">
        <v>1466.0</v>
      </c>
      <c r="R194" s="78"/>
      <c r="S194" s="45">
        <v>57210.0</v>
      </c>
      <c r="T194" s="45">
        <v>1.13</v>
      </c>
      <c r="U194" s="45">
        <v>52.0</v>
      </c>
      <c r="V194" s="45">
        <f t="shared" si="12"/>
        <v>0.48</v>
      </c>
      <c r="W194" s="45">
        <f t="shared" si="24"/>
        <v>31030.704</v>
      </c>
      <c r="X194" s="45">
        <f t="shared" si="14"/>
        <v>254.25</v>
      </c>
      <c r="Y194" s="45">
        <v>1.067</v>
      </c>
      <c r="Z194" s="45">
        <f t="shared" si="15"/>
        <v>33381.04592</v>
      </c>
      <c r="AA194" s="47">
        <f t="shared" si="16"/>
        <v>44508.06122</v>
      </c>
      <c r="AB194" s="45">
        <v>3365.0</v>
      </c>
      <c r="AC194" s="47">
        <f t="shared" si="17"/>
        <v>2596.617056</v>
      </c>
      <c r="AD194" s="79">
        <v>8.0</v>
      </c>
      <c r="AE194" s="64" t="str">
        <f t="shared" si="8"/>
        <v>ZF 3350 Continuous Vertical Offset 0.637</v>
      </c>
      <c r="AF194" s="65" t="str">
        <f t="shared" si="18"/>
        <v>3101-651-006</v>
      </c>
      <c r="AG194" s="66" t="s">
        <v>346</v>
      </c>
      <c r="AH194" s="52" t="str">
        <f t="shared" si="10"/>
        <v>3101 651 006</v>
      </c>
      <c r="AI194" s="81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15"/>
      <c r="BB194" s="15"/>
    </row>
    <row r="195" ht="14.25" customHeight="1">
      <c r="A195" s="54">
        <v>1010.0</v>
      </c>
      <c r="B195" s="14" t="s">
        <v>227</v>
      </c>
      <c r="C195" s="55"/>
      <c r="D195" s="14" t="str">
        <f t="shared" si="11"/>
        <v>ZF_3351_0.7528L</v>
      </c>
      <c r="E195" s="14" t="s">
        <v>46</v>
      </c>
      <c r="F195" s="72"/>
      <c r="G195" s="57" t="s">
        <v>342</v>
      </c>
      <c r="H195" s="65" t="s">
        <v>351</v>
      </c>
      <c r="I195" s="59">
        <v>3000.0</v>
      </c>
      <c r="J195" s="65" t="s">
        <v>235</v>
      </c>
      <c r="K195" s="58" t="s">
        <v>236</v>
      </c>
      <c r="L195" s="65" t="s">
        <v>232</v>
      </c>
      <c r="M195" s="60">
        <v>0.7528</v>
      </c>
      <c r="N195" s="58" t="s">
        <v>50</v>
      </c>
      <c r="O195" s="58" t="s">
        <v>344</v>
      </c>
      <c r="P195" s="61">
        <v>2600.0</v>
      </c>
      <c r="Q195" s="61">
        <v>1874.0</v>
      </c>
      <c r="R195" s="78"/>
      <c r="S195" s="45">
        <v>53210.0</v>
      </c>
      <c r="T195" s="45">
        <v>1.13</v>
      </c>
      <c r="U195" s="45">
        <v>52.0</v>
      </c>
      <c r="V195" s="45">
        <f t="shared" si="12"/>
        <v>0.48</v>
      </c>
      <c r="W195" s="45">
        <f t="shared" si="24"/>
        <v>28861.104</v>
      </c>
      <c r="X195" s="45">
        <f t="shared" si="14"/>
        <v>254.25</v>
      </c>
      <c r="Y195" s="45">
        <v>1.067</v>
      </c>
      <c r="Z195" s="45">
        <f t="shared" si="15"/>
        <v>31066.08272</v>
      </c>
      <c r="AA195" s="47">
        <f t="shared" si="16"/>
        <v>41421.44362</v>
      </c>
      <c r="AB195" s="45">
        <v>3365.0</v>
      </c>
      <c r="AC195" s="47">
        <f t="shared" si="17"/>
        <v>2596.617056</v>
      </c>
      <c r="AD195" s="84" t="s">
        <v>348</v>
      </c>
      <c r="AE195" s="64" t="str">
        <f t="shared" si="8"/>
        <v>ZF 3351 Light Vertical Offset 0.7528</v>
      </c>
      <c r="AF195" s="65" t="str">
        <f t="shared" si="18"/>
        <v>3101-651-007</v>
      </c>
      <c r="AG195" s="66" t="s">
        <v>349</v>
      </c>
      <c r="AH195" s="52" t="str">
        <f t="shared" si="10"/>
        <v>3101 651 007</v>
      </c>
      <c r="AI195" s="81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15"/>
      <c r="BB195" s="15"/>
    </row>
    <row r="196" ht="14.25" customHeight="1">
      <c r="A196" s="54">
        <v>1010.0</v>
      </c>
      <c r="B196" s="14" t="s">
        <v>227</v>
      </c>
      <c r="C196" s="55"/>
      <c r="D196" s="14" t="str">
        <f t="shared" si="11"/>
        <v>ZF_3351_0.691M</v>
      </c>
      <c r="E196" s="14" t="s">
        <v>46</v>
      </c>
      <c r="F196" s="72"/>
      <c r="G196" s="57" t="s">
        <v>342</v>
      </c>
      <c r="H196" s="65" t="s">
        <v>351</v>
      </c>
      <c r="I196" s="59">
        <v>3000.0</v>
      </c>
      <c r="J196" s="65" t="s">
        <v>238</v>
      </c>
      <c r="K196" s="58" t="s">
        <v>239</v>
      </c>
      <c r="L196" s="65" t="s">
        <v>232</v>
      </c>
      <c r="M196" s="60">
        <v>0.691</v>
      </c>
      <c r="N196" s="58" t="s">
        <v>50</v>
      </c>
      <c r="O196" s="58" t="s">
        <v>344</v>
      </c>
      <c r="P196" s="61">
        <v>2600.0</v>
      </c>
      <c r="Q196" s="61">
        <v>1874.0</v>
      </c>
      <c r="R196" s="78"/>
      <c r="S196" s="45">
        <v>53210.0</v>
      </c>
      <c r="T196" s="45">
        <v>1.13</v>
      </c>
      <c r="U196" s="45">
        <v>52.0</v>
      </c>
      <c r="V196" s="45">
        <f t="shared" si="12"/>
        <v>0.48</v>
      </c>
      <c r="W196" s="45">
        <f t="shared" si="24"/>
        <v>28861.104</v>
      </c>
      <c r="X196" s="45">
        <f t="shared" si="14"/>
        <v>254.25</v>
      </c>
      <c r="Y196" s="45">
        <v>1.067</v>
      </c>
      <c r="Z196" s="45">
        <f t="shared" si="15"/>
        <v>31066.08272</v>
      </c>
      <c r="AA196" s="47">
        <f t="shared" si="16"/>
        <v>41421.44362</v>
      </c>
      <c r="AB196" s="45">
        <v>3365.0</v>
      </c>
      <c r="AC196" s="47">
        <f t="shared" si="17"/>
        <v>2596.617056</v>
      </c>
      <c r="AD196" s="84" t="s">
        <v>348</v>
      </c>
      <c r="AE196" s="64" t="str">
        <f t="shared" si="8"/>
        <v>ZF 3351 Medium Vertical Offset 0.691</v>
      </c>
      <c r="AF196" s="65" t="str">
        <f t="shared" si="18"/>
        <v>3101-651-007</v>
      </c>
      <c r="AG196" s="66" t="s">
        <v>349</v>
      </c>
      <c r="AH196" s="52" t="str">
        <f t="shared" si="10"/>
        <v>3101 651 007</v>
      </c>
      <c r="AI196" s="81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15"/>
      <c r="BB196" s="15"/>
    </row>
    <row r="197" ht="14.25" customHeight="1">
      <c r="A197" s="54">
        <v>1010.0</v>
      </c>
      <c r="B197" s="14" t="s">
        <v>227</v>
      </c>
      <c r="C197" s="55"/>
      <c r="D197" s="14" t="str">
        <f t="shared" si="11"/>
        <v>ZF_3355_0.8702P</v>
      </c>
      <c r="E197" s="14" t="s">
        <v>46</v>
      </c>
      <c r="F197" s="72"/>
      <c r="G197" s="57" t="s">
        <v>342</v>
      </c>
      <c r="H197" s="65" t="s">
        <v>352</v>
      </c>
      <c r="I197" s="59">
        <v>3000.0</v>
      </c>
      <c r="J197" s="65" t="s">
        <v>230</v>
      </c>
      <c r="K197" s="58" t="s">
        <v>231</v>
      </c>
      <c r="L197" s="65" t="s">
        <v>232</v>
      </c>
      <c r="M197" s="60">
        <v>0.8702</v>
      </c>
      <c r="N197" s="61"/>
      <c r="O197" s="58" t="s">
        <v>344</v>
      </c>
      <c r="P197" s="61">
        <v>2600.0</v>
      </c>
      <c r="Q197" s="61">
        <v>1477.0</v>
      </c>
      <c r="R197" s="78"/>
      <c r="S197" s="45">
        <v>60805.0</v>
      </c>
      <c r="T197" s="45">
        <v>1.13</v>
      </c>
      <c r="U197" s="45">
        <v>52.0</v>
      </c>
      <c r="V197" s="45">
        <f t="shared" si="12"/>
        <v>0.48</v>
      </c>
      <c r="W197" s="45">
        <f t="shared" si="24"/>
        <v>32980.632</v>
      </c>
      <c r="X197" s="45">
        <f t="shared" si="14"/>
        <v>254.25</v>
      </c>
      <c r="Y197" s="45">
        <v>1.067</v>
      </c>
      <c r="Z197" s="45">
        <f t="shared" si="15"/>
        <v>35461.61909</v>
      </c>
      <c r="AA197" s="47">
        <f t="shared" si="16"/>
        <v>47282.15879</v>
      </c>
      <c r="AB197" s="45">
        <v>3365.0</v>
      </c>
      <c r="AC197" s="47">
        <f t="shared" si="17"/>
        <v>2596.617056</v>
      </c>
      <c r="AD197" s="79">
        <v>8.0</v>
      </c>
      <c r="AE197" s="64" t="str">
        <f t="shared" si="8"/>
        <v>ZF 3355 Pleasure Vertical Offset 0.8702</v>
      </c>
      <c r="AF197" s="65" t="str">
        <f t="shared" si="18"/>
        <v>3101-609-006</v>
      </c>
      <c r="AG197" s="66" t="s">
        <v>345</v>
      </c>
      <c r="AH197" s="52" t="str">
        <f t="shared" si="10"/>
        <v>3101 609 006</v>
      </c>
      <c r="AI197" s="81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15"/>
      <c r="BB197" s="15"/>
    </row>
    <row r="198" ht="14.25" customHeight="1">
      <c r="A198" s="54">
        <v>1010.0</v>
      </c>
      <c r="B198" s="14" t="s">
        <v>227</v>
      </c>
      <c r="C198" s="55"/>
      <c r="D198" s="14" t="str">
        <f t="shared" si="11"/>
        <v>ZF_3355_0.7841L</v>
      </c>
      <c r="E198" s="14" t="s">
        <v>46</v>
      </c>
      <c r="F198" s="72"/>
      <c r="G198" s="57" t="s">
        <v>342</v>
      </c>
      <c r="H198" s="65" t="s">
        <v>352</v>
      </c>
      <c r="I198" s="59">
        <v>3000.0</v>
      </c>
      <c r="J198" s="65" t="s">
        <v>235</v>
      </c>
      <c r="K198" s="58" t="s">
        <v>236</v>
      </c>
      <c r="L198" s="65" t="s">
        <v>232</v>
      </c>
      <c r="M198" s="60">
        <v>0.7841</v>
      </c>
      <c r="N198" s="61"/>
      <c r="O198" s="58" t="s">
        <v>344</v>
      </c>
      <c r="P198" s="61">
        <v>2600.0</v>
      </c>
      <c r="Q198" s="61">
        <v>1477.0</v>
      </c>
      <c r="R198" s="78"/>
      <c r="S198" s="45">
        <v>60805.0</v>
      </c>
      <c r="T198" s="45">
        <v>1.13</v>
      </c>
      <c r="U198" s="45">
        <v>52.0</v>
      </c>
      <c r="V198" s="45">
        <f t="shared" si="12"/>
        <v>0.48</v>
      </c>
      <c r="W198" s="45">
        <f t="shared" si="24"/>
        <v>32980.632</v>
      </c>
      <c r="X198" s="45">
        <f t="shared" si="14"/>
        <v>254.25</v>
      </c>
      <c r="Y198" s="45">
        <v>1.067</v>
      </c>
      <c r="Z198" s="45">
        <f t="shared" si="15"/>
        <v>35461.61909</v>
      </c>
      <c r="AA198" s="47">
        <f t="shared" si="16"/>
        <v>47282.15879</v>
      </c>
      <c r="AB198" s="45">
        <v>3365.0</v>
      </c>
      <c r="AC198" s="47">
        <f t="shared" si="17"/>
        <v>2596.617056</v>
      </c>
      <c r="AD198" s="79">
        <v>8.0</v>
      </c>
      <c r="AE198" s="64" t="str">
        <f t="shared" si="8"/>
        <v>ZF 3355 Light Vertical Offset 0.7841</v>
      </c>
      <c r="AF198" s="65" t="str">
        <f t="shared" si="18"/>
        <v>3101-609-006</v>
      </c>
      <c r="AG198" s="66" t="s">
        <v>345</v>
      </c>
      <c r="AH198" s="52" t="str">
        <f t="shared" si="10"/>
        <v>3101 609 006</v>
      </c>
      <c r="AI198" s="81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15"/>
      <c r="BB198" s="15"/>
    </row>
    <row r="199" ht="14.25" customHeight="1">
      <c r="A199" s="54">
        <v>1010.0</v>
      </c>
      <c r="B199" s="14" t="s">
        <v>227</v>
      </c>
      <c r="C199" s="55"/>
      <c r="D199" s="14" t="str">
        <f t="shared" si="11"/>
        <v>ZF_3355_0.7386M</v>
      </c>
      <c r="E199" s="14" t="s">
        <v>46</v>
      </c>
      <c r="F199" s="72"/>
      <c r="G199" s="57" t="s">
        <v>342</v>
      </c>
      <c r="H199" s="65" t="s">
        <v>352</v>
      </c>
      <c r="I199" s="59">
        <v>3000.0</v>
      </c>
      <c r="J199" s="65" t="s">
        <v>238</v>
      </c>
      <c r="K199" s="58" t="s">
        <v>239</v>
      </c>
      <c r="L199" s="65" t="s">
        <v>232</v>
      </c>
      <c r="M199" s="60">
        <v>0.7386</v>
      </c>
      <c r="N199" s="61"/>
      <c r="O199" s="58" t="s">
        <v>353</v>
      </c>
      <c r="P199" s="61">
        <v>2600.0</v>
      </c>
      <c r="Q199" s="61">
        <v>1477.0</v>
      </c>
      <c r="R199" s="78"/>
      <c r="S199" s="45">
        <v>60805.0</v>
      </c>
      <c r="T199" s="45">
        <v>1.13</v>
      </c>
      <c r="U199" s="45">
        <v>52.0</v>
      </c>
      <c r="V199" s="45">
        <f t="shared" si="12"/>
        <v>0.48</v>
      </c>
      <c r="W199" s="45">
        <f t="shared" si="24"/>
        <v>32980.632</v>
      </c>
      <c r="X199" s="45">
        <f t="shared" si="14"/>
        <v>254.25</v>
      </c>
      <c r="Y199" s="45">
        <v>1.067</v>
      </c>
      <c r="Z199" s="45">
        <f t="shared" si="15"/>
        <v>35461.61909</v>
      </c>
      <c r="AA199" s="47">
        <f t="shared" si="16"/>
        <v>47282.15879</v>
      </c>
      <c r="AB199" s="45">
        <v>3365.0</v>
      </c>
      <c r="AC199" s="47">
        <f t="shared" si="17"/>
        <v>2596.617056</v>
      </c>
      <c r="AD199" s="79">
        <v>8.0</v>
      </c>
      <c r="AE199" s="64" t="str">
        <f t="shared" si="8"/>
        <v>ZF 3355 Medium Vertical Offset 0.7386</v>
      </c>
      <c r="AF199" s="65" t="str">
        <f t="shared" si="18"/>
        <v>3101-609-006</v>
      </c>
      <c r="AG199" s="66" t="s">
        <v>345</v>
      </c>
      <c r="AH199" s="52" t="str">
        <f t="shared" si="10"/>
        <v>3101 609 006</v>
      </c>
      <c r="AI199" s="81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  <c r="AX199" s="54"/>
      <c r="AY199" s="54"/>
      <c r="AZ199" s="54"/>
      <c r="BA199" s="15"/>
      <c r="BB199" s="15"/>
    </row>
    <row r="200" ht="14.25" customHeight="1">
      <c r="A200" s="54">
        <v>1010.0</v>
      </c>
      <c r="B200" s="14" t="s">
        <v>227</v>
      </c>
      <c r="C200" s="55"/>
      <c r="D200" s="14" t="str">
        <f t="shared" si="11"/>
        <v>ZF_3355_0.7149M</v>
      </c>
      <c r="E200" s="14" t="s">
        <v>46</v>
      </c>
      <c r="F200" s="72"/>
      <c r="G200" s="57" t="s">
        <v>342</v>
      </c>
      <c r="H200" s="65" t="s">
        <v>352</v>
      </c>
      <c r="I200" s="59">
        <v>3000.0</v>
      </c>
      <c r="J200" s="65" t="s">
        <v>238</v>
      </c>
      <c r="K200" s="58" t="s">
        <v>239</v>
      </c>
      <c r="L200" s="65" t="s">
        <v>232</v>
      </c>
      <c r="M200" s="60">
        <v>0.7149</v>
      </c>
      <c r="N200" s="61"/>
      <c r="O200" s="68">
        <v>5.0</v>
      </c>
      <c r="P200" s="61">
        <v>2600.0</v>
      </c>
      <c r="Q200" s="61">
        <v>1477.0</v>
      </c>
      <c r="R200" s="78"/>
      <c r="S200" s="45">
        <v>60805.0</v>
      </c>
      <c r="T200" s="45">
        <v>1.13</v>
      </c>
      <c r="U200" s="45">
        <v>52.0</v>
      </c>
      <c r="V200" s="45">
        <f t="shared" si="12"/>
        <v>0.48</v>
      </c>
      <c r="W200" s="45">
        <f t="shared" si="24"/>
        <v>32980.632</v>
      </c>
      <c r="X200" s="45">
        <f t="shared" si="14"/>
        <v>254.25</v>
      </c>
      <c r="Y200" s="45">
        <v>1.067</v>
      </c>
      <c r="Z200" s="45">
        <f t="shared" si="15"/>
        <v>35461.61909</v>
      </c>
      <c r="AA200" s="47">
        <f t="shared" si="16"/>
        <v>47282.15879</v>
      </c>
      <c r="AB200" s="45">
        <v>3365.0</v>
      </c>
      <c r="AC200" s="47">
        <f t="shared" si="17"/>
        <v>2596.617056</v>
      </c>
      <c r="AD200" s="79">
        <v>8.0</v>
      </c>
      <c r="AE200" s="64" t="str">
        <f t="shared" si="8"/>
        <v>ZF 3355 Medium Vertical Offset 0.7149</v>
      </c>
      <c r="AF200" s="65" t="str">
        <f t="shared" si="18"/>
        <v>3101-609-006</v>
      </c>
      <c r="AG200" s="66" t="s">
        <v>345</v>
      </c>
      <c r="AH200" s="52" t="str">
        <f t="shared" si="10"/>
        <v>3101 609 006</v>
      </c>
      <c r="AI200" s="81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15"/>
      <c r="BB200" s="15"/>
    </row>
    <row r="201" ht="14.25" customHeight="1">
      <c r="A201" s="54">
        <v>1010.0</v>
      </c>
      <c r="B201" s="14" t="s">
        <v>227</v>
      </c>
      <c r="C201" s="55"/>
      <c r="D201" s="14" t="str">
        <f t="shared" si="11"/>
        <v>ZF_3356_0.7841L</v>
      </c>
      <c r="E201" s="14" t="s">
        <v>46</v>
      </c>
      <c r="F201" s="72"/>
      <c r="G201" s="57" t="s">
        <v>342</v>
      </c>
      <c r="H201" s="65" t="s">
        <v>354</v>
      </c>
      <c r="I201" s="59">
        <v>3000.0</v>
      </c>
      <c r="J201" s="65" t="s">
        <v>235</v>
      </c>
      <c r="K201" s="58" t="s">
        <v>236</v>
      </c>
      <c r="L201" s="65" t="s">
        <v>232</v>
      </c>
      <c r="M201" s="60">
        <v>0.7841</v>
      </c>
      <c r="N201" s="58" t="s">
        <v>50</v>
      </c>
      <c r="O201" s="58" t="s">
        <v>344</v>
      </c>
      <c r="P201" s="61">
        <v>2600.0</v>
      </c>
      <c r="Q201" s="61">
        <v>1885.0</v>
      </c>
      <c r="R201" s="78"/>
      <c r="S201" s="45">
        <v>56555.0</v>
      </c>
      <c r="T201" s="45">
        <v>1.13</v>
      </c>
      <c r="U201" s="45">
        <v>52.0</v>
      </c>
      <c r="V201" s="45">
        <f t="shared" si="12"/>
        <v>0.48</v>
      </c>
      <c r="W201" s="45">
        <f t="shared" si="24"/>
        <v>30675.432</v>
      </c>
      <c r="X201" s="45">
        <f t="shared" si="14"/>
        <v>254.25</v>
      </c>
      <c r="Y201" s="45">
        <v>1.067</v>
      </c>
      <c r="Z201" s="45">
        <f t="shared" si="15"/>
        <v>33001.97069</v>
      </c>
      <c r="AA201" s="47">
        <f t="shared" si="16"/>
        <v>44002.62759</v>
      </c>
      <c r="AB201" s="45">
        <v>3365.0</v>
      </c>
      <c r="AC201" s="47">
        <f t="shared" si="17"/>
        <v>2596.617056</v>
      </c>
      <c r="AD201" s="84" t="s">
        <v>348</v>
      </c>
      <c r="AE201" s="64" t="str">
        <f t="shared" si="8"/>
        <v>ZF 3356 Light Vertical Offset 0.7841</v>
      </c>
      <c r="AF201" s="65" t="str">
        <f t="shared" si="18"/>
        <v>3101-651-007</v>
      </c>
      <c r="AG201" s="66" t="s">
        <v>349</v>
      </c>
      <c r="AH201" s="52" t="str">
        <f t="shared" si="10"/>
        <v>3101 651 007</v>
      </c>
      <c r="AI201" s="81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15"/>
      <c r="BB201" s="15"/>
    </row>
    <row r="202" ht="14.25" customHeight="1">
      <c r="A202" s="54">
        <v>1010.0</v>
      </c>
      <c r="B202" s="14" t="s">
        <v>227</v>
      </c>
      <c r="C202" s="55"/>
      <c r="D202" s="14" t="str">
        <f t="shared" si="11"/>
        <v>ZF_3356_0.7386M</v>
      </c>
      <c r="E202" s="14" t="s">
        <v>46</v>
      </c>
      <c r="F202" s="72"/>
      <c r="G202" s="57" t="s">
        <v>342</v>
      </c>
      <c r="H202" s="65" t="s">
        <v>354</v>
      </c>
      <c r="I202" s="59">
        <v>3000.0</v>
      </c>
      <c r="J202" s="65" t="s">
        <v>238</v>
      </c>
      <c r="K202" s="58" t="s">
        <v>239</v>
      </c>
      <c r="L202" s="65" t="s">
        <v>232</v>
      </c>
      <c r="M202" s="60">
        <v>0.7386</v>
      </c>
      <c r="N202" s="58" t="s">
        <v>50</v>
      </c>
      <c r="O202" s="58" t="s">
        <v>353</v>
      </c>
      <c r="P202" s="61">
        <v>2600.0</v>
      </c>
      <c r="Q202" s="61">
        <v>1885.0</v>
      </c>
      <c r="R202" s="78"/>
      <c r="S202" s="45">
        <v>56555.0</v>
      </c>
      <c r="T202" s="45">
        <v>1.13</v>
      </c>
      <c r="U202" s="45">
        <v>52.0</v>
      </c>
      <c r="V202" s="45">
        <f t="shared" si="12"/>
        <v>0.48</v>
      </c>
      <c r="W202" s="45">
        <f t="shared" si="24"/>
        <v>30675.432</v>
      </c>
      <c r="X202" s="45">
        <f t="shared" si="14"/>
        <v>254.25</v>
      </c>
      <c r="Y202" s="45">
        <v>1.067</v>
      </c>
      <c r="Z202" s="45">
        <f t="shared" si="15"/>
        <v>33001.97069</v>
      </c>
      <c r="AA202" s="47">
        <f t="shared" si="16"/>
        <v>44002.62759</v>
      </c>
      <c r="AB202" s="45">
        <v>3365.0</v>
      </c>
      <c r="AC202" s="47">
        <f t="shared" si="17"/>
        <v>2596.617056</v>
      </c>
      <c r="AD202" s="84" t="s">
        <v>348</v>
      </c>
      <c r="AE202" s="64" t="str">
        <f t="shared" si="8"/>
        <v>ZF 3356 Medium Vertical Offset 0.7386</v>
      </c>
      <c r="AF202" s="65" t="str">
        <f t="shared" si="18"/>
        <v>3101-651-007</v>
      </c>
      <c r="AG202" s="66" t="s">
        <v>349</v>
      </c>
      <c r="AH202" s="52" t="str">
        <f t="shared" si="10"/>
        <v>3101 651 007</v>
      </c>
      <c r="AI202" s="81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15"/>
      <c r="BB202" s="15"/>
    </row>
    <row r="203" ht="14.25" customHeight="1">
      <c r="A203" s="54">
        <v>1010.0</v>
      </c>
      <c r="B203" s="14" t="s">
        <v>227</v>
      </c>
      <c r="C203" s="55"/>
      <c r="D203" s="14" t="str">
        <f t="shared" si="11"/>
        <v>ZF_3356_0.7149M</v>
      </c>
      <c r="E203" s="14" t="s">
        <v>46</v>
      </c>
      <c r="F203" s="72"/>
      <c r="G203" s="57" t="s">
        <v>342</v>
      </c>
      <c r="H203" s="65" t="s">
        <v>354</v>
      </c>
      <c r="I203" s="59">
        <v>3000.0</v>
      </c>
      <c r="J203" s="65" t="s">
        <v>238</v>
      </c>
      <c r="K203" s="58" t="s">
        <v>239</v>
      </c>
      <c r="L203" s="65" t="s">
        <v>232</v>
      </c>
      <c r="M203" s="60">
        <v>0.7149</v>
      </c>
      <c r="N203" s="58" t="s">
        <v>50</v>
      </c>
      <c r="O203" s="68">
        <v>5.0</v>
      </c>
      <c r="P203" s="61">
        <v>2600.0</v>
      </c>
      <c r="Q203" s="61">
        <v>1885.0</v>
      </c>
      <c r="R203" s="78"/>
      <c r="S203" s="45">
        <v>56555.0</v>
      </c>
      <c r="T203" s="45">
        <v>1.13</v>
      </c>
      <c r="U203" s="45">
        <v>52.0</v>
      </c>
      <c r="V203" s="45">
        <f t="shared" si="12"/>
        <v>0.48</v>
      </c>
      <c r="W203" s="45">
        <f t="shared" si="24"/>
        <v>30675.432</v>
      </c>
      <c r="X203" s="45">
        <f t="shared" si="14"/>
        <v>254.25</v>
      </c>
      <c r="Y203" s="45">
        <v>1.067</v>
      </c>
      <c r="Z203" s="45">
        <f t="shared" si="15"/>
        <v>33001.97069</v>
      </c>
      <c r="AA203" s="47">
        <f t="shared" si="16"/>
        <v>44002.62759</v>
      </c>
      <c r="AB203" s="45">
        <v>3365.0</v>
      </c>
      <c r="AC203" s="47">
        <f t="shared" si="17"/>
        <v>2596.617056</v>
      </c>
      <c r="AD203" s="84" t="s">
        <v>348</v>
      </c>
      <c r="AE203" s="64" t="str">
        <f t="shared" si="8"/>
        <v>ZF 3356 Medium Vertical Offset 0.7149</v>
      </c>
      <c r="AF203" s="65" t="str">
        <f t="shared" si="18"/>
        <v>3101-651-007</v>
      </c>
      <c r="AG203" s="66" t="s">
        <v>349</v>
      </c>
      <c r="AH203" s="52" t="str">
        <f t="shared" si="10"/>
        <v>3101 651 007</v>
      </c>
      <c r="AI203" s="81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15"/>
      <c r="BB203" s="15"/>
    </row>
    <row r="204" ht="14.25" customHeight="1">
      <c r="A204" s="54">
        <v>1010.0</v>
      </c>
      <c r="B204" s="14" t="s">
        <v>227</v>
      </c>
      <c r="C204" s="55"/>
      <c r="D204" s="14" t="str">
        <f t="shared" si="11"/>
        <v>ZF_3360_0.9807P</v>
      </c>
      <c r="E204" s="14" t="s">
        <v>46</v>
      </c>
      <c r="F204" s="72"/>
      <c r="G204" s="57" t="s">
        <v>342</v>
      </c>
      <c r="H204" s="65" t="s">
        <v>355</v>
      </c>
      <c r="I204" s="59">
        <v>3000.0</v>
      </c>
      <c r="J204" s="65" t="s">
        <v>230</v>
      </c>
      <c r="K204" s="58" t="s">
        <v>231</v>
      </c>
      <c r="L204" s="65" t="s">
        <v>232</v>
      </c>
      <c r="M204" s="60">
        <v>0.9807</v>
      </c>
      <c r="N204" s="61"/>
      <c r="O204" s="58" t="s">
        <v>344</v>
      </c>
      <c r="P204" s="61">
        <v>2450.0</v>
      </c>
      <c r="Q204" s="61">
        <v>1477.0</v>
      </c>
      <c r="R204" s="78"/>
      <c r="S204" s="45">
        <v>72295.0</v>
      </c>
      <c r="T204" s="45">
        <v>1.13</v>
      </c>
      <c r="U204" s="45">
        <v>52.0</v>
      </c>
      <c r="V204" s="45">
        <f t="shared" si="12"/>
        <v>0.48</v>
      </c>
      <c r="W204" s="45">
        <f t="shared" si="24"/>
        <v>39212.808</v>
      </c>
      <c r="X204" s="45">
        <f t="shared" si="14"/>
        <v>254.25</v>
      </c>
      <c r="Y204" s="45">
        <v>1.067</v>
      </c>
      <c r="Z204" s="45">
        <f t="shared" si="15"/>
        <v>42111.35089</v>
      </c>
      <c r="AA204" s="47">
        <f t="shared" si="16"/>
        <v>56148.46785</v>
      </c>
      <c r="AB204" s="45">
        <v>3365.0</v>
      </c>
      <c r="AC204" s="47">
        <f t="shared" si="17"/>
        <v>2596.617056</v>
      </c>
      <c r="AD204" s="79">
        <v>8.0</v>
      </c>
      <c r="AE204" s="64" t="str">
        <f t="shared" si="8"/>
        <v>ZF 3360 Pleasure Vertical Offset 0.9807</v>
      </c>
      <c r="AF204" s="65" t="str">
        <f t="shared" si="18"/>
        <v>3101-609-006</v>
      </c>
      <c r="AG204" s="66" t="s">
        <v>345</v>
      </c>
      <c r="AH204" s="52" t="str">
        <f t="shared" si="10"/>
        <v>3101 609 006</v>
      </c>
      <c r="AI204" s="81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15"/>
      <c r="BB204" s="15"/>
    </row>
    <row r="205" ht="14.25" customHeight="1">
      <c r="A205" s="54">
        <v>1010.0</v>
      </c>
      <c r="B205" s="14" t="s">
        <v>227</v>
      </c>
      <c r="C205" s="55"/>
      <c r="D205" s="14" t="str">
        <f t="shared" si="11"/>
        <v>ZF_3360_0.895L</v>
      </c>
      <c r="E205" s="14" t="s">
        <v>46</v>
      </c>
      <c r="F205" s="72"/>
      <c r="G205" s="57" t="s">
        <v>342</v>
      </c>
      <c r="H205" s="65" t="s">
        <v>355</v>
      </c>
      <c r="I205" s="59">
        <v>3000.0</v>
      </c>
      <c r="J205" s="65" t="s">
        <v>235</v>
      </c>
      <c r="K205" s="58" t="s">
        <v>236</v>
      </c>
      <c r="L205" s="65" t="s">
        <v>232</v>
      </c>
      <c r="M205" s="60">
        <v>0.895</v>
      </c>
      <c r="N205" s="61"/>
      <c r="O205" s="58" t="s">
        <v>344</v>
      </c>
      <c r="P205" s="61">
        <v>2450.0</v>
      </c>
      <c r="Q205" s="61">
        <v>1477.0</v>
      </c>
      <c r="R205" s="78"/>
      <c r="S205" s="45">
        <v>72295.0</v>
      </c>
      <c r="T205" s="45">
        <v>1.13</v>
      </c>
      <c r="U205" s="45">
        <v>52.0</v>
      </c>
      <c r="V205" s="45">
        <f t="shared" si="12"/>
        <v>0.48</v>
      </c>
      <c r="W205" s="45">
        <f t="shared" si="24"/>
        <v>39212.808</v>
      </c>
      <c r="X205" s="45">
        <f t="shared" si="14"/>
        <v>254.25</v>
      </c>
      <c r="Y205" s="45">
        <v>1.067</v>
      </c>
      <c r="Z205" s="45">
        <f t="shared" si="15"/>
        <v>42111.35089</v>
      </c>
      <c r="AA205" s="47">
        <f t="shared" si="16"/>
        <v>56148.46785</v>
      </c>
      <c r="AB205" s="45">
        <v>3365.0</v>
      </c>
      <c r="AC205" s="47">
        <f t="shared" si="17"/>
        <v>2596.617056</v>
      </c>
      <c r="AD205" s="79">
        <v>8.0</v>
      </c>
      <c r="AE205" s="64" t="str">
        <f t="shared" si="8"/>
        <v>ZF 3360 Light Vertical Offset 0.895</v>
      </c>
      <c r="AF205" s="65" t="str">
        <f t="shared" si="18"/>
        <v>3101-609-006</v>
      </c>
      <c r="AG205" s="66" t="s">
        <v>345</v>
      </c>
      <c r="AH205" s="52" t="str">
        <f t="shared" si="10"/>
        <v>3101 609 006</v>
      </c>
      <c r="AI205" s="81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15"/>
      <c r="BB205" s="15"/>
    </row>
    <row r="206" ht="14.25" customHeight="1">
      <c r="A206" s="54">
        <v>1010.0</v>
      </c>
      <c r="B206" s="14" t="s">
        <v>227</v>
      </c>
      <c r="C206" s="55"/>
      <c r="D206" s="14" t="str">
        <f t="shared" si="11"/>
        <v>ZF_3361_0.895L</v>
      </c>
      <c r="E206" s="14" t="s">
        <v>46</v>
      </c>
      <c r="F206" s="72"/>
      <c r="G206" s="57" t="s">
        <v>342</v>
      </c>
      <c r="H206" s="65" t="s">
        <v>356</v>
      </c>
      <c r="I206" s="59">
        <v>3000.0</v>
      </c>
      <c r="J206" s="65" t="s">
        <v>235</v>
      </c>
      <c r="K206" s="58" t="s">
        <v>236</v>
      </c>
      <c r="L206" s="65" t="s">
        <v>232</v>
      </c>
      <c r="M206" s="60">
        <v>0.895</v>
      </c>
      <c r="N206" s="58" t="s">
        <v>50</v>
      </c>
      <c r="O206" s="58" t="s">
        <v>344</v>
      </c>
      <c r="P206" s="61">
        <v>2450.0</v>
      </c>
      <c r="Q206" s="61">
        <v>1874.0</v>
      </c>
      <c r="R206" s="78"/>
      <c r="S206" s="45">
        <v>67265.0</v>
      </c>
      <c r="T206" s="45">
        <v>1.13</v>
      </c>
      <c r="U206" s="45">
        <v>52.0</v>
      </c>
      <c r="V206" s="45">
        <f t="shared" si="12"/>
        <v>0.48</v>
      </c>
      <c r="W206" s="45">
        <f t="shared" si="24"/>
        <v>36484.536</v>
      </c>
      <c r="X206" s="45">
        <f t="shared" si="14"/>
        <v>254.25</v>
      </c>
      <c r="Y206" s="45">
        <v>1.067</v>
      </c>
      <c r="Z206" s="45">
        <f t="shared" si="15"/>
        <v>39200.28466</v>
      </c>
      <c r="AA206" s="47">
        <f t="shared" si="16"/>
        <v>52267.04622</v>
      </c>
      <c r="AB206" s="45">
        <v>3365.0</v>
      </c>
      <c r="AC206" s="47">
        <f t="shared" si="17"/>
        <v>2596.617056</v>
      </c>
      <c r="AD206" s="84" t="s">
        <v>348</v>
      </c>
      <c r="AE206" s="64" t="str">
        <f t="shared" si="8"/>
        <v>ZF 3361 Light Vertical Offset 0.895</v>
      </c>
      <c r="AF206" s="65" t="str">
        <f t="shared" si="18"/>
        <v>3101-651-007</v>
      </c>
      <c r="AG206" s="66" t="s">
        <v>349</v>
      </c>
      <c r="AH206" s="52" t="str">
        <f t="shared" si="10"/>
        <v>3101 651 007</v>
      </c>
      <c r="AI206" s="81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15"/>
      <c r="BB206" s="15"/>
    </row>
    <row r="207" ht="14.25" customHeight="1">
      <c r="A207" s="54">
        <v>1010.0</v>
      </c>
      <c r="B207" s="14" t="s">
        <v>227</v>
      </c>
      <c r="C207" s="55"/>
      <c r="D207" s="14" t="str">
        <f t="shared" si="11"/>
        <v>ZF_3361_0.7778M</v>
      </c>
      <c r="E207" s="14" t="s">
        <v>46</v>
      </c>
      <c r="F207" s="72"/>
      <c r="G207" s="57" t="s">
        <v>342</v>
      </c>
      <c r="H207" s="65" t="s">
        <v>356</v>
      </c>
      <c r="I207" s="59">
        <v>3000.0</v>
      </c>
      <c r="J207" s="65" t="s">
        <v>238</v>
      </c>
      <c r="K207" s="58" t="s">
        <v>239</v>
      </c>
      <c r="L207" s="65" t="s">
        <v>232</v>
      </c>
      <c r="M207" s="60">
        <v>0.7778</v>
      </c>
      <c r="N207" s="58" t="s">
        <v>50</v>
      </c>
      <c r="O207" s="58" t="s">
        <v>353</v>
      </c>
      <c r="P207" s="61">
        <v>2450.0</v>
      </c>
      <c r="Q207" s="61">
        <v>1874.0</v>
      </c>
      <c r="R207" s="78"/>
      <c r="S207" s="45">
        <v>67265.0</v>
      </c>
      <c r="T207" s="45">
        <v>1.13</v>
      </c>
      <c r="U207" s="45">
        <v>52.0</v>
      </c>
      <c r="V207" s="45">
        <f t="shared" si="12"/>
        <v>0.48</v>
      </c>
      <c r="W207" s="45">
        <f t="shared" si="24"/>
        <v>36484.536</v>
      </c>
      <c r="X207" s="45">
        <f t="shared" si="14"/>
        <v>254.25</v>
      </c>
      <c r="Y207" s="45">
        <v>1.067</v>
      </c>
      <c r="Z207" s="45">
        <f t="shared" si="15"/>
        <v>39200.28466</v>
      </c>
      <c r="AA207" s="47">
        <f t="shared" si="16"/>
        <v>52267.04622</v>
      </c>
      <c r="AB207" s="45">
        <v>3365.0</v>
      </c>
      <c r="AC207" s="47">
        <f t="shared" si="17"/>
        <v>2596.617056</v>
      </c>
      <c r="AD207" s="84" t="s">
        <v>348</v>
      </c>
      <c r="AE207" s="64" t="str">
        <f t="shared" si="8"/>
        <v>ZF 3361 Medium Vertical Offset 0.7778</v>
      </c>
      <c r="AF207" s="65" t="str">
        <f t="shared" si="18"/>
        <v>3101-651-007</v>
      </c>
      <c r="AG207" s="66" t="s">
        <v>349</v>
      </c>
      <c r="AH207" s="52" t="str">
        <f t="shared" si="10"/>
        <v>3101 651 007</v>
      </c>
      <c r="AI207" s="81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15"/>
      <c r="BB207" s="15"/>
    </row>
    <row r="208" ht="14.25" customHeight="1">
      <c r="A208" s="54">
        <v>1010.0</v>
      </c>
      <c r="B208" s="14" t="s">
        <v>227</v>
      </c>
      <c r="C208" s="55"/>
      <c r="D208" s="14" t="str">
        <f t="shared" si="11"/>
        <v>ZF_3361_0.7469M</v>
      </c>
      <c r="E208" s="14" t="s">
        <v>46</v>
      </c>
      <c r="F208" s="72"/>
      <c r="G208" s="57" t="s">
        <v>342</v>
      </c>
      <c r="H208" s="65" t="s">
        <v>356</v>
      </c>
      <c r="I208" s="59">
        <v>3000.0</v>
      </c>
      <c r="J208" s="65" t="s">
        <v>238</v>
      </c>
      <c r="K208" s="58" t="s">
        <v>239</v>
      </c>
      <c r="L208" s="65" t="s">
        <v>232</v>
      </c>
      <c r="M208" s="60">
        <v>0.7469</v>
      </c>
      <c r="N208" s="58" t="s">
        <v>50</v>
      </c>
      <c r="O208" s="68">
        <v>5.0</v>
      </c>
      <c r="P208" s="61">
        <v>2450.0</v>
      </c>
      <c r="Q208" s="61">
        <v>1874.0</v>
      </c>
      <c r="R208" s="78"/>
      <c r="S208" s="45">
        <v>67265.0</v>
      </c>
      <c r="T208" s="45">
        <v>1.13</v>
      </c>
      <c r="U208" s="45">
        <v>52.0</v>
      </c>
      <c r="V208" s="45">
        <f t="shared" si="12"/>
        <v>0.48</v>
      </c>
      <c r="W208" s="45">
        <f t="shared" si="24"/>
        <v>36484.536</v>
      </c>
      <c r="X208" s="45">
        <f t="shared" si="14"/>
        <v>254.25</v>
      </c>
      <c r="Y208" s="45">
        <v>1.067</v>
      </c>
      <c r="Z208" s="45">
        <f t="shared" si="15"/>
        <v>39200.28466</v>
      </c>
      <c r="AA208" s="47">
        <f t="shared" si="16"/>
        <v>52267.04622</v>
      </c>
      <c r="AB208" s="45">
        <v>3365.0</v>
      </c>
      <c r="AC208" s="47">
        <f t="shared" si="17"/>
        <v>2596.617056</v>
      </c>
      <c r="AD208" s="84" t="s">
        <v>348</v>
      </c>
      <c r="AE208" s="64" t="str">
        <f t="shared" si="8"/>
        <v>ZF 3361 Medium Vertical Offset 0.7469</v>
      </c>
      <c r="AF208" s="65" t="str">
        <f t="shared" si="18"/>
        <v>3101-651-007</v>
      </c>
      <c r="AG208" s="66" t="s">
        <v>349</v>
      </c>
      <c r="AH208" s="52" t="str">
        <f t="shared" si="10"/>
        <v>3101 651 007</v>
      </c>
      <c r="AI208" s="81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15"/>
      <c r="BB208" s="15"/>
    </row>
    <row r="209" ht="14.25" customHeight="1">
      <c r="A209" s="54">
        <v>1010.0</v>
      </c>
      <c r="B209" s="14" t="s">
        <v>227</v>
      </c>
      <c r="C209" s="55"/>
      <c r="D209" s="14" t="str">
        <f t="shared" si="11"/>
        <v>ZF_3370_1.0621P</v>
      </c>
      <c r="E209" s="14" t="s">
        <v>46</v>
      </c>
      <c r="F209" s="72"/>
      <c r="G209" s="57" t="s">
        <v>342</v>
      </c>
      <c r="H209" s="65" t="s">
        <v>357</v>
      </c>
      <c r="I209" s="59">
        <v>3000.0</v>
      </c>
      <c r="J209" s="65" t="s">
        <v>230</v>
      </c>
      <c r="K209" s="58" t="s">
        <v>231</v>
      </c>
      <c r="L209" s="65" t="s">
        <v>232</v>
      </c>
      <c r="M209" s="60">
        <v>1.0621</v>
      </c>
      <c r="N209" s="61"/>
      <c r="O209" s="58" t="s">
        <v>358</v>
      </c>
      <c r="P209" s="61">
        <v>2450.0</v>
      </c>
      <c r="Q209" s="61">
        <v>1477.0</v>
      </c>
      <c r="R209" s="78"/>
      <c r="S209" s="45">
        <v>83140.0</v>
      </c>
      <c r="T209" s="45">
        <v>1.13</v>
      </c>
      <c r="U209" s="45">
        <v>52.0</v>
      </c>
      <c r="V209" s="45">
        <f t="shared" si="12"/>
        <v>0.48</v>
      </c>
      <c r="W209" s="45">
        <f t="shared" si="24"/>
        <v>45095.136</v>
      </c>
      <c r="X209" s="45">
        <f t="shared" si="14"/>
        <v>254.25</v>
      </c>
      <c r="Y209" s="45">
        <v>1.067</v>
      </c>
      <c r="Z209" s="45">
        <f t="shared" si="15"/>
        <v>48387.79486</v>
      </c>
      <c r="AA209" s="47">
        <f t="shared" si="16"/>
        <v>64517.05982</v>
      </c>
      <c r="AB209" s="45">
        <v>3365.0</v>
      </c>
      <c r="AC209" s="47">
        <f t="shared" si="17"/>
        <v>2596.617056</v>
      </c>
      <c r="AD209" s="79">
        <v>8.0</v>
      </c>
      <c r="AE209" s="64" t="str">
        <f t="shared" si="8"/>
        <v>ZF 3370 Pleasure Vertical Offset 1.0621</v>
      </c>
      <c r="AF209" s="65" t="str">
        <f t="shared" si="18"/>
        <v>3101-651-005</v>
      </c>
      <c r="AG209" s="66" t="s">
        <v>359</v>
      </c>
      <c r="AH209" s="52" t="str">
        <f t="shared" si="10"/>
        <v>3101 651 005</v>
      </c>
      <c r="AI209" s="81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15"/>
      <c r="BB209" s="15"/>
    </row>
    <row r="210" ht="14.25" customHeight="1">
      <c r="A210" s="54">
        <v>1010.0</v>
      </c>
      <c r="B210" s="14" t="s">
        <v>227</v>
      </c>
      <c r="C210" s="55"/>
      <c r="D210" s="14" t="str">
        <f t="shared" si="11"/>
        <v>ZF_3711_0.6775L</v>
      </c>
      <c r="E210" s="14" t="s">
        <v>46</v>
      </c>
      <c r="F210" s="72"/>
      <c r="G210" s="56"/>
      <c r="H210" s="65" t="s">
        <v>360</v>
      </c>
      <c r="I210" s="59">
        <v>3000.0</v>
      </c>
      <c r="J210" s="65" t="s">
        <v>235</v>
      </c>
      <c r="K210" s="58" t="s">
        <v>236</v>
      </c>
      <c r="L210" s="65" t="s">
        <v>232</v>
      </c>
      <c r="M210" s="60">
        <v>0.6775</v>
      </c>
      <c r="N210" s="61"/>
      <c r="O210" s="58" t="s">
        <v>361</v>
      </c>
      <c r="P210" s="61">
        <v>2600.0</v>
      </c>
      <c r="Q210" s="61">
        <v>2028.0</v>
      </c>
      <c r="R210" s="78"/>
      <c r="S210" s="45">
        <v>62825.0</v>
      </c>
      <c r="T210" s="45">
        <v>1.13</v>
      </c>
      <c r="U210" s="45">
        <v>52.0</v>
      </c>
      <c r="V210" s="45">
        <f t="shared" si="12"/>
        <v>0.48</v>
      </c>
      <c r="W210" s="45">
        <f t="shared" si="24"/>
        <v>34076.28</v>
      </c>
      <c r="X210" s="45">
        <f t="shared" si="14"/>
        <v>254.25</v>
      </c>
      <c r="Y210" s="45">
        <v>1.067</v>
      </c>
      <c r="Z210" s="45">
        <f t="shared" si="15"/>
        <v>36630.67551</v>
      </c>
      <c r="AA210" s="47">
        <f t="shared" si="16"/>
        <v>48840.90068</v>
      </c>
      <c r="AB210" s="45">
        <v>3365.0</v>
      </c>
      <c r="AC210" s="47">
        <f t="shared" si="17"/>
        <v>2596.617056</v>
      </c>
      <c r="AD210" s="79">
        <v>8.0</v>
      </c>
      <c r="AE210" s="64" t="str">
        <f t="shared" si="8"/>
        <v>ZF 3711 Light Vertical Offset 0.6775</v>
      </c>
      <c r="AF210" s="65" t="str">
        <f t="shared" si="18"/>
        <v>3101-640-004</v>
      </c>
      <c r="AG210" s="66" t="s">
        <v>362</v>
      </c>
      <c r="AH210" s="52" t="str">
        <f t="shared" si="10"/>
        <v>3101 640 004</v>
      </c>
      <c r="AI210" s="81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  <c r="BA210" s="15"/>
      <c r="BB210" s="15"/>
    </row>
    <row r="211" ht="14.25" customHeight="1">
      <c r="A211" s="54">
        <v>1010.0</v>
      </c>
      <c r="B211" s="14" t="s">
        <v>227</v>
      </c>
      <c r="C211" s="55"/>
      <c r="D211" s="14" t="str">
        <f t="shared" si="11"/>
        <v>ZF_3711_0.5624M</v>
      </c>
      <c r="E211" s="14" t="s">
        <v>46</v>
      </c>
      <c r="F211" s="72"/>
      <c r="G211" s="56"/>
      <c r="H211" s="65" t="s">
        <v>360</v>
      </c>
      <c r="I211" s="59">
        <v>3000.0</v>
      </c>
      <c r="J211" s="65" t="s">
        <v>238</v>
      </c>
      <c r="K211" s="58" t="s">
        <v>239</v>
      </c>
      <c r="L211" s="65" t="s">
        <v>232</v>
      </c>
      <c r="M211" s="60">
        <v>0.5624</v>
      </c>
      <c r="N211" s="61"/>
      <c r="O211" s="58" t="s">
        <v>361</v>
      </c>
      <c r="P211" s="61">
        <v>2600.0</v>
      </c>
      <c r="Q211" s="61">
        <v>2028.0</v>
      </c>
      <c r="R211" s="78"/>
      <c r="S211" s="45">
        <v>62825.0</v>
      </c>
      <c r="T211" s="45">
        <v>1.13</v>
      </c>
      <c r="U211" s="45">
        <v>52.0</v>
      </c>
      <c r="V211" s="45">
        <f t="shared" si="12"/>
        <v>0.48</v>
      </c>
      <c r="W211" s="45">
        <f t="shared" si="24"/>
        <v>34076.28</v>
      </c>
      <c r="X211" s="45">
        <f t="shared" si="14"/>
        <v>254.25</v>
      </c>
      <c r="Y211" s="45">
        <v>1.067</v>
      </c>
      <c r="Z211" s="45">
        <f t="shared" si="15"/>
        <v>36630.67551</v>
      </c>
      <c r="AA211" s="47">
        <f t="shared" si="16"/>
        <v>48840.90068</v>
      </c>
      <c r="AB211" s="45">
        <v>3365.0</v>
      </c>
      <c r="AC211" s="47">
        <f t="shared" si="17"/>
        <v>2596.617056</v>
      </c>
      <c r="AD211" s="79"/>
      <c r="AE211" s="64" t="str">
        <f t="shared" si="8"/>
        <v>ZF 3711 Medium Vertical Offset 0.5624</v>
      </c>
      <c r="AF211" s="65" t="str">
        <f t="shared" si="18"/>
        <v>3101-640-004</v>
      </c>
      <c r="AG211" s="66" t="s">
        <v>362</v>
      </c>
      <c r="AH211" s="52" t="str">
        <f t="shared" si="10"/>
        <v>3101 640 004</v>
      </c>
      <c r="AI211" s="81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/>
      <c r="AY211" s="54"/>
      <c r="AZ211" s="54"/>
      <c r="BA211" s="15"/>
      <c r="BB211" s="15"/>
    </row>
    <row r="212" ht="14.25" customHeight="1">
      <c r="A212" s="54">
        <v>1010.0</v>
      </c>
      <c r="B212" s="14" t="s">
        <v>227</v>
      </c>
      <c r="C212" s="55"/>
      <c r="D212" s="14" t="str">
        <f t="shared" si="11"/>
        <v>ZF_3751_0.7528L</v>
      </c>
      <c r="E212" s="14" t="s">
        <v>46</v>
      </c>
      <c r="F212" s="72"/>
      <c r="G212" s="56"/>
      <c r="H212" s="65" t="s">
        <v>363</v>
      </c>
      <c r="I212" s="59">
        <v>3000.0</v>
      </c>
      <c r="J212" s="65" t="s">
        <v>235</v>
      </c>
      <c r="K212" s="58" t="s">
        <v>236</v>
      </c>
      <c r="L212" s="65" t="s">
        <v>232</v>
      </c>
      <c r="M212" s="60">
        <v>0.7528</v>
      </c>
      <c r="N212" s="61"/>
      <c r="O212" s="58" t="s">
        <v>361</v>
      </c>
      <c r="P212" s="61">
        <v>2600.0</v>
      </c>
      <c r="Q212" s="61">
        <v>2028.0</v>
      </c>
      <c r="R212" s="78"/>
      <c r="S212" s="45">
        <v>67040.0</v>
      </c>
      <c r="T212" s="45">
        <v>1.13</v>
      </c>
      <c r="U212" s="45">
        <v>52.0</v>
      </c>
      <c r="V212" s="45">
        <f t="shared" si="12"/>
        <v>0.48</v>
      </c>
      <c r="W212" s="45">
        <f t="shared" si="24"/>
        <v>36362.496</v>
      </c>
      <c r="X212" s="45">
        <f t="shared" si="14"/>
        <v>254.25</v>
      </c>
      <c r="Y212" s="45">
        <v>1.067</v>
      </c>
      <c r="Z212" s="45">
        <f t="shared" si="15"/>
        <v>39070.06798</v>
      </c>
      <c r="AA212" s="47">
        <f t="shared" si="16"/>
        <v>52093.42398</v>
      </c>
      <c r="AB212" s="45">
        <v>3365.0</v>
      </c>
      <c r="AC212" s="47">
        <f t="shared" si="17"/>
        <v>2596.617056</v>
      </c>
      <c r="AD212" s="79">
        <v>8.0</v>
      </c>
      <c r="AE212" s="64" t="str">
        <f t="shared" si="8"/>
        <v>ZF 3751 Light Vertical Offset 0.7528</v>
      </c>
      <c r="AF212" s="65" t="str">
        <f t="shared" si="18"/>
        <v>3101-640-004</v>
      </c>
      <c r="AG212" s="66" t="s">
        <v>362</v>
      </c>
      <c r="AH212" s="52" t="str">
        <f t="shared" si="10"/>
        <v>3101 640 004</v>
      </c>
      <c r="AI212" s="81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  <c r="BA212" s="15"/>
      <c r="BB212" s="15"/>
    </row>
    <row r="213" ht="14.25" customHeight="1">
      <c r="A213" s="54">
        <v>1010.0</v>
      </c>
      <c r="B213" s="14" t="s">
        <v>227</v>
      </c>
      <c r="C213" s="55"/>
      <c r="D213" s="14" t="str">
        <f t="shared" si="11"/>
        <v>ZF_3751_0.691M</v>
      </c>
      <c r="E213" s="14" t="s">
        <v>46</v>
      </c>
      <c r="F213" s="72"/>
      <c r="G213" s="56"/>
      <c r="H213" s="65" t="s">
        <v>363</v>
      </c>
      <c r="I213" s="59">
        <v>3000.0</v>
      </c>
      <c r="J213" s="65" t="s">
        <v>238</v>
      </c>
      <c r="K213" s="58" t="s">
        <v>239</v>
      </c>
      <c r="L213" s="65" t="s">
        <v>232</v>
      </c>
      <c r="M213" s="60">
        <v>0.691</v>
      </c>
      <c r="N213" s="61"/>
      <c r="O213" s="58" t="s">
        <v>361</v>
      </c>
      <c r="P213" s="61">
        <v>2600.0</v>
      </c>
      <c r="Q213" s="61">
        <v>2028.0</v>
      </c>
      <c r="R213" s="78"/>
      <c r="S213" s="45">
        <v>67040.0</v>
      </c>
      <c r="T213" s="45">
        <v>1.13</v>
      </c>
      <c r="U213" s="45">
        <v>52.0</v>
      </c>
      <c r="V213" s="45">
        <f t="shared" si="12"/>
        <v>0.48</v>
      </c>
      <c r="W213" s="45">
        <f t="shared" si="24"/>
        <v>36362.496</v>
      </c>
      <c r="X213" s="45">
        <f t="shared" si="14"/>
        <v>254.25</v>
      </c>
      <c r="Y213" s="45">
        <v>1.067</v>
      </c>
      <c r="Z213" s="45">
        <f t="shared" si="15"/>
        <v>39070.06798</v>
      </c>
      <c r="AA213" s="47">
        <f t="shared" si="16"/>
        <v>52093.42398</v>
      </c>
      <c r="AB213" s="45">
        <v>3365.0</v>
      </c>
      <c r="AC213" s="47">
        <f t="shared" si="17"/>
        <v>2596.617056</v>
      </c>
      <c r="AD213" s="79">
        <v>8.0</v>
      </c>
      <c r="AE213" s="64" t="str">
        <f t="shared" si="8"/>
        <v>ZF 3751 Medium Vertical Offset 0.691</v>
      </c>
      <c r="AF213" s="65" t="str">
        <f t="shared" si="18"/>
        <v>3101-640-004</v>
      </c>
      <c r="AG213" s="66" t="s">
        <v>362</v>
      </c>
      <c r="AH213" s="52" t="str">
        <f t="shared" si="10"/>
        <v>3101 640 004</v>
      </c>
      <c r="AI213" s="81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  <c r="BA213" s="15"/>
      <c r="BB213" s="15"/>
    </row>
    <row r="214" ht="14.25" customHeight="1">
      <c r="A214" s="54">
        <v>1010.0</v>
      </c>
      <c r="B214" s="14" t="s">
        <v>227</v>
      </c>
      <c r="C214" s="55"/>
      <c r="D214" s="14" t="str">
        <f t="shared" si="11"/>
        <v>ZF_3756_0.7841L</v>
      </c>
      <c r="E214" s="14" t="s">
        <v>46</v>
      </c>
      <c r="F214" s="72"/>
      <c r="G214" s="56"/>
      <c r="H214" s="65" t="s">
        <v>364</v>
      </c>
      <c r="I214" s="59">
        <v>3000.0</v>
      </c>
      <c r="J214" s="65" t="s">
        <v>235</v>
      </c>
      <c r="K214" s="58" t="s">
        <v>236</v>
      </c>
      <c r="L214" s="65" t="s">
        <v>232</v>
      </c>
      <c r="M214" s="60">
        <v>0.7841</v>
      </c>
      <c r="N214" s="61"/>
      <c r="O214" s="58" t="s">
        <v>361</v>
      </c>
      <c r="P214" s="61">
        <v>2600.0</v>
      </c>
      <c r="Q214" s="61">
        <v>2028.0</v>
      </c>
      <c r="R214" s="78"/>
      <c r="S214" s="45">
        <v>69370.0</v>
      </c>
      <c r="T214" s="45">
        <v>1.13</v>
      </c>
      <c r="U214" s="45">
        <v>52.0</v>
      </c>
      <c r="V214" s="45">
        <f t="shared" si="12"/>
        <v>0.48</v>
      </c>
      <c r="W214" s="45">
        <f t="shared" si="24"/>
        <v>37626.288</v>
      </c>
      <c r="X214" s="45">
        <f t="shared" si="14"/>
        <v>254.25</v>
      </c>
      <c r="Y214" s="45">
        <v>1.067</v>
      </c>
      <c r="Z214" s="45">
        <f t="shared" si="15"/>
        <v>40418.53405</v>
      </c>
      <c r="AA214" s="47">
        <f t="shared" si="16"/>
        <v>53891.37873</v>
      </c>
      <c r="AB214" s="45">
        <v>3365.0</v>
      </c>
      <c r="AC214" s="47">
        <f t="shared" si="17"/>
        <v>2596.617056</v>
      </c>
      <c r="AD214" s="79">
        <v>8.0</v>
      </c>
      <c r="AE214" s="64" t="str">
        <f t="shared" si="8"/>
        <v>ZF 3756 Light Vertical Offset 0.7841</v>
      </c>
      <c r="AF214" s="65" t="str">
        <f t="shared" si="18"/>
        <v>3101-640-004</v>
      </c>
      <c r="AG214" s="66" t="s">
        <v>362</v>
      </c>
      <c r="AH214" s="52" t="str">
        <f t="shared" si="10"/>
        <v>3101 640 004</v>
      </c>
      <c r="AI214" s="81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  <c r="BA214" s="15"/>
      <c r="BB214" s="15"/>
    </row>
    <row r="215" ht="14.25" customHeight="1">
      <c r="A215" s="54">
        <v>1010.0</v>
      </c>
      <c r="B215" s="14" t="s">
        <v>227</v>
      </c>
      <c r="C215" s="55"/>
      <c r="D215" s="14" t="str">
        <f t="shared" si="11"/>
        <v>ZF_3756_0.7149M</v>
      </c>
      <c r="E215" s="14" t="s">
        <v>46</v>
      </c>
      <c r="F215" s="72"/>
      <c r="G215" s="56"/>
      <c r="H215" s="65" t="s">
        <v>364</v>
      </c>
      <c r="I215" s="59">
        <v>3000.0</v>
      </c>
      <c r="J215" s="65" t="s">
        <v>238</v>
      </c>
      <c r="K215" s="58" t="s">
        <v>239</v>
      </c>
      <c r="L215" s="65" t="s">
        <v>232</v>
      </c>
      <c r="M215" s="60">
        <v>0.7149</v>
      </c>
      <c r="N215" s="61"/>
      <c r="O215" s="58" t="s">
        <v>361</v>
      </c>
      <c r="P215" s="61">
        <v>2600.0</v>
      </c>
      <c r="Q215" s="61">
        <v>2028.0</v>
      </c>
      <c r="R215" s="78"/>
      <c r="S215" s="45">
        <v>69370.0</v>
      </c>
      <c r="T215" s="45">
        <v>1.13</v>
      </c>
      <c r="U215" s="45">
        <v>52.0</v>
      </c>
      <c r="V215" s="45">
        <f t="shared" si="12"/>
        <v>0.48</v>
      </c>
      <c r="W215" s="45">
        <f t="shared" si="24"/>
        <v>37626.288</v>
      </c>
      <c r="X215" s="45">
        <f t="shared" si="14"/>
        <v>254.25</v>
      </c>
      <c r="Y215" s="45">
        <v>1.067</v>
      </c>
      <c r="Z215" s="45">
        <f t="shared" si="15"/>
        <v>40418.53405</v>
      </c>
      <c r="AA215" s="47">
        <f t="shared" si="16"/>
        <v>53891.37873</v>
      </c>
      <c r="AB215" s="45">
        <v>3365.0</v>
      </c>
      <c r="AC215" s="47">
        <f t="shared" si="17"/>
        <v>2596.617056</v>
      </c>
      <c r="AD215" s="79">
        <v>8.0</v>
      </c>
      <c r="AE215" s="64" t="str">
        <f t="shared" si="8"/>
        <v>ZF 3756 Medium Vertical Offset 0.7149</v>
      </c>
      <c r="AF215" s="65" t="str">
        <f t="shared" si="18"/>
        <v>3101-640-004</v>
      </c>
      <c r="AG215" s="66" t="s">
        <v>362</v>
      </c>
      <c r="AH215" s="52" t="str">
        <f t="shared" si="10"/>
        <v>3101 640 004</v>
      </c>
      <c r="AI215" s="81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  <c r="AX215" s="54"/>
      <c r="AY215" s="54"/>
      <c r="AZ215" s="54"/>
      <c r="BA215" s="15"/>
      <c r="BB215" s="15"/>
    </row>
    <row r="216" ht="14.25" customHeight="1">
      <c r="A216" s="54">
        <v>1010.0</v>
      </c>
      <c r="B216" s="14" t="s">
        <v>227</v>
      </c>
      <c r="C216" s="55"/>
      <c r="D216" s="14" t="str">
        <f t="shared" si="11"/>
        <v>ZF_3761_0.895L</v>
      </c>
      <c r="E216" s="14" t="s">
        <v>46</v>
      </c>
      <c r="F216" s="72"/>
      <c r="G216" s="56"/>
      <c r="H216" s="65" t="s">
        <v>365</v>
      </c>
      <c r="I216" s="59">
        <v>3000.0</v>
      </c>
      <c r="J216" s="65" t="s">
        <v>235</v>
      </c>
      <c r="K216" s="58" t="s">
        <v>236</v>
      </c>
      <c r="L216" s="65" t="s">
        <v>232</v>
      </c>
      <c r="M216" s="60">
        <v>0.895</v>
      </c>
      <c r="N216" s="61"/>
      <c r="O216" s="58" t="s">
        <v>361</v>
      </c>
      <c r="P216" s="61">
        <v>2450.0</v>
      </c>
      <c r="Q216" s="61">
        <v>2028.0</v>
      </c>
      <c r="R216" s="78"/>
      <c r="S216" s="45">
        <v>78295.0</v>
      </c>
      <c r="T216" s="45">
        <v>1.13</v>
      </c>
      <c r="U216" s="45">
        <v>52.0</v>
      </c>
      <c r="V216" s="45">
        <f t="shared" si="12"/>
        <v>0.48</v>
      </c>
      <c r="W216" s="45">
        <f t="shared" si="24"/>
        <v>42467.208</v>
      </c>
      <c r="X216" s="45">
        <f t="shared" si="14"/>
        <v>254.25</v>
      </c>
      <c r="Y216" s="45">
        <v>1.067</v>
      </c>
      <c r="Z216" s="45">
        <f t="shared" si="15"/>
        <v>45583.79569</v>
      </c>
      <c r="AA216" s="47">
        <f t="shared" si="16"/>
        <v>60778.39425</v>
      </c>
      <c r="AB216" s="45">
        <v>3365.0</v>
      </c>
      <c r="AC216" s="47">
        <f t="shared" si="17"/>
        <v>2596.617056</v>
      </c>
      <c r="AD216" s="79">
        <v>8.0</v>
      </c>
      <c r="AE216" s="64" t="str">
        <f t="shared" si="8"/>
        <v>ZF 3761 Light Vertical Offset 0.895</v>
      </c>
      <c r="AF216" s="65" t="str">
        <f t="shared" si="18"/>
        <v>3101-640-004</v>
      </c>
      <c r="AG216" s="66" t="s">
        <v>362</v>
      </c>
      <c r="AH216" s="52" t="str">
        <f t="shared" si="10"/>
        <v>3101 640 004</v>
      </c>
      <c r="AI216" s="81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  <c r="BA216" s="15"/>
      <c r="BB216" s="15"/>
    </row>
    <row r="217" ht="14.25" customHeight="1">
      <c r="A217" s="54">
        <v>1010.0</v>
      </c>
      <c r="B217" s="14" t="s">
        <v>227</v>
      </c>
      <c r="C217" s="55"/>
      <c r="D217" s="14" t="str">
        <f t="shared" si="11"/>
        <v>ZF_3761_0.7778M</v>
      </c>
      <c r="E217" s="14" t="s">
        <v>46</v>
      </c>
      <c r="F217" s="72"/>
      <c r="G217" s="56"/>
      <c r="H217" s="65" t="s">
        <v>365</v>
      </c>
      <c r="I217" s="59">
        <v>3000.0</v>
      </c>
      <c r="J217" s="65" t="s">
        <v>238</v>
      </c>
      <c r="K217" s="58" t="s">
        <v>239</v>
      </c>
      <c r="L217" s="65" t="s">
        <v>232</v>
      </c>
      <c r="M217" s="60">
        <v>0.7778</v>
      </c>
      <c r="N217" s="61"/>
      <c r="O217" s="58" t="s">
        <v>366</v>
      </c>
      <c r="P217" s="61">
        <v>2450.0</v>
      </c>
      <c r="Q217" s="61">
        <v>2028.0</v>
      </c>
      <c r="R217" s="78"/>
      <c r="S217" s="45">
        <v>78295.0</v>
      </c>
      <c r="T217" s="45">
        <v>1.13</v>
      </c>
      <c r="U217" s="45">
        <v>52.0</v>
      </c>
      <c r="V217" s="45">
        <f t="shared" si="12"/>
        <v>0.48</v>
      </c>
      <c r="W217" s="45">
        <f t="shared" si="24"/>
        <v>42467.208</v>
      </c>
      <c r="X217" s="45">
        <f t="shared" si="14"/>
        <v>254.25</v>
      </c>
      <c r="Y217" s="45">
        <v>1.067</v>
      </c>
      <c r="Z217" s="45">
        <f t="shared" si="15"/>
        <v>45583.79569</v>
      </c>
      <c r="AA217" s="47">
        <f t="shared" si="16"/>
        <v>60778.39425</v>
      </c>
      <c r="AB217" s="45">
        <v>3365.0</v>
      </c>
      <c r="AC217" s="47">
        <f t="shared" si="17"/>
        <v>2596.617056</v>
      </c>
      <c r="AD217" s="79">
        <v>8.0</v>
      </c>
      <c r="AE217" s="64" t="str">
        <f t="shared" si="8"/>
        <v>ZF 3761 Medium Vertical Offset 0.7778</v>
      </c>
      <c r="AF217" s="65" t="str">
        <f t="shared" si="18"/>
        <v>3101-640-004</v>
      </c>
      <c r="AG217" s="66" t="s">
        <v>362</v>
      </c>
      <c r="AH217" s="52" t="str">
        <f t="shared" si="10"/>
        <v>3101 640 004</v>
      </c>
      <c r="AI217" s="81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54"/>
      <c r="BA217" s="15"/>
      <c r="BB217" s="15"/>
    </row>
    <row r="218" ht="14.25" customHeight="1">
      <c r="A218" s="54">
        <v>1010.0</v>
      </c>
      <c r="B218" s="14" t="s">
        <v>227</v>
      </c>
      <c r="C218" s="55"/>
      <c r="D218" s="14" t="str">
        <f t="shared" si="11"/>
        <v>ZF_3761_0.7469M</v>
      </c>
      <c r="E218" s="14" t="s">
        <v>46</v>
      </c>
      <c r="F218" s="72"/>
      <c r="G218" s="56"/>
      <c r="H218" s="65" t="s">
        <v>365</v>
      </c>
      <c r="I218" s="59">
        <v>3000.0</v>
      </c>
      <c r="J218" s="65" t="s">
        <v>238</v>
      </c>
      <c r="K218" s="58" t="s">
        <v>239</v>
      </c>
      <c r="L218" s="65" t="s">
        <v>232</v>
      </c>
      <c r="M218" s="60">
        <v>0.7469</v>
      </c>
      <c r="N218" s="61"/>
      <c r="O218" s="68">
        <v>5.952</v>
      </c>
      <c r="P218" s="61">
        <v>2450.0</v>
      </c>
      <c r="Q218" s="61">
        <v>2028.0</v>
      </c>
      <c r="R218" s="78"/>
      <c r="S218" s="45">
        <v>78295.0</v>
      </c>
      <c r="T218" s="45">
        <v>1.13</v>
      </c>
      <c r="U218" s="45">
        <v>52.0</v>
      </c>
      <c r="V218" s="45">
        <f t="shared" si="12"/>
        <v>0.48</v>
      </c>
      <c r="W218" s="45">
        <f t="shared" si="24"/>
        <v>42467.208</v>
      </c>
      <c r="X218" s="45">
        <f t="shared" si="14"/>
        <v>254.25</v>
      </c>
      <c r="Y218" s="45">
        <v>1.067</v>
      </c>
      <c r="Z218" s="45">
        <f t="shared" si="15"/>
        <v>45583.79569</v>
      </c>
      <c r="AA218" s="47">
        <f t="shared" si="16"/>
        <v>60778.39425</v>
      </c>
      <c r="AB218" s="45">
        <v>3365.0</v>
      </c>
      <c r="AC218" s="47">
        <f t="shared" si="17"/>
        <v>2596.617056</v>
      </c>
      <c r="AD218" s="79">
        <v>8.0</v>
      </c>
      <c r="AE218" s="64" t="str">
        <f t="shared" si="8"/>
        <v>ZF 3761 Medium Vertical Offset 0.7469</v>
      </c>
      <c r="AF218" s="65" t="str">
        <f t="shared" si="18"/>
        <v>3101-640-004</v>
      </c>
      <c r="AG218" s="66" t="s">
        <v>362</v>
      </c>
      <c r="AH218" s="52" t="str">
        <f t="shared" si="10"/>
        <v>3101 640 004</v>
      </c>
      <c r="AI218" s="81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  <c r="BA218" s="15"/>
      <c r="BB218" s="15"/>
    </row>
    <row r="219" ht="14.25" customHeight="1">
      <c r="A219" s="54"/>
      <c r="B219" s="54"/>
      <c r="C219" s="55"/>
      <c r="D219" s="54"/>
      <c r="E219" s="54"/>
      <c r="F219" s="72"/>
      <c r="G219" s="56"/>
      <c r="H219" s="59"/>
      <c r="I219" s="59"/>
      <c r="J219" s="59"/>
      <c r="K219" s="61"/>
      <c r="L219" s="59"/>
      <c r="M219" s="60"/>
      <c r="N219" s="61"/>
      <c r="O219" s="68"/>
      <c r="P219" s="61"/>
      <c r="Q219" s="61"/>
      <c r="R219" s="78"/>
      <c r="S219" s="96"/>
      <c r="T219" s="45"/>
      <c r="U219" s="96"/>
      <c r="V219" s="45"/>
      <c r="W219" s="45"/>
      <c r="X219" s="45"/>
      <c r="Y219" s="45"/>
      <c r="Z219" s="45"/>
      <c r="AA219" s="76"/>
      <c r="AB219" s="76"/>
      <c r="AC219" s="76"/>
      <c r="AD219" s="79"/>
      <c r="AE219" s="64" t="str">
        <f t="shared" si="8"/>
        <v>   </v>
      </c>
      <c r="AF219" s="59"/>
      <c r="AG219" s="77"/>
      <c r="AH219" s="52" t="str">
        <f t="shared" si="10"/>
        <v/>
      </c>
      <c r="AI219" s="81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/>
      <c r="AY219" s="54"/>
      <c r="AZ219" s="54"/>
      <c r="BA219" s="15"/>
      <c r="BB219" s="15"/>
    </row>
    <row r="220" ht="14.25" customHeight="1">
      <c r="A220" s="54">
        <v>1010.0</v>
      </c>
      <c r="B220" s="14" t="s">
        <v>227</v>
      </c>
      <c r="C220" s="55"/>
      <c r="D220" s="14" t="str">
        <f t="shared" ref="D220:D410" si="25">SUBSTITUTE(CONCATENATE(TRIM(H220)," ",M220,K220)," ","_")</f>
        <v>ZF_5000_1.1318P</v>
      </c>
      <c r="E220" s="14" t="s">
        <v>46</v>
      </c>
      <c r="F220" s="72"/>
      <c r="G220" s="57" t="s">
        <v>367</v>
      </c>
      <c r="H220" s="65" t="s">
        <v>368</v>
      </c>
      <c r="I220" s="59">
        <v>5000.0</v>
      </c>
      <c r="J220" s="65" t="s">
        <v>230</v>
      </c>
      <c r="K220" s="58" t="s">
        <v>231</v>
      </c>
      <c r="L220" s="65" t="s">
        <v>232</v>
      </c>
      <c r="M220" s="60">
        <v>1.1318</v>
      </c>
      <c r="N220" s="61"/>
      <c r="O220" s="58" t="s">
        <v>369</v>
      </c>
      <c r="P220" s="61">
        <v>2600.0</v>
      </c>
      <c r="Q220" s="61">
        <v>1631.0</v>
      </c>
      <c r="R220" s="78"/>
      <c r="S220" s="45">
        <v>59605.0</v>
      </c>
      <c r="T220" s="45">
        <v>1.13</v>
      </c>
      <c r="U220" s="45">
        <v>47.0</v>
      </c>
      <c r="V220" s="45">
        <f t="shared" ref="V220:V410" si="26">(100-U220)/100</f>
        <v>0.53</v>
      </c>
      <c r="W220" s="45">
        <f t="shared" ref="W220:W228" si="27">S220*V220*T220</f>
        <v>35697.4345</v>
      </c>
      <c r="X220" s="45">
        <f t="shared" ref="X220:X410" si="28">300*T220</f>
        <v>339</v>
      </c>
      <c r="Y220" s="45">
        <v>1.067</v>
      </c>
      <c r="Z220" s="45">
        <f t="shared" ref="Z220:Z410" si="29">(W220+X220)*Y220</f>
        <v>38450.87561</v>
      </c>
      <c r="AA220" s="47">
        <f t="shared" ref="AA220:AA410" si="30">Z220/0.75</f>
        <v>51267.83415</v>
      </c>
      <c r="AB220" s="45">
        <v>3550.0</v>
      </c>
      <c r="AC220" s="47">
        <f t="shared" ref="AC220:AC410" si="31">(AB220*T220*V220*Y220)/0.75</f>
        <v>3024.724487</v>
      </c>
      <c r="AD220" s="79"/>
      <c r="AE220" s="64" t="str">
        <f t="shared" si="8"/>
        <v>ZF 5000  Pleasure Vertical Offset 1.1318</v>
      </c>
      <c r="AF220" s="65" t="str">
        <f t="shared" ref="AF220:AF349" si="32">AG220</f>
        <v>3109 601 001</v>
      </c>
      <c r="AG220" s="66" t="s">
        <v>370</v>
      </c>
      <c r="AH220" s="52" t="str">
        <f t="shared" si="10"/>
        <v>3109 601 001</v>
      </c>
      <c r="AI220" s="81"/>
      <c r="AJ220" s="54"/>
      <c r="AK220" s="54"/>
      <c r="AL220" s="54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  <c r="AX220" s="54"/>
      <c r="AY220" s="54"/>
      <c r="AZ220" s="54"/>
      <c r="BA220" s="15"/>
      <c r="BB220" s="15"/>
    </row>
    <row r="221" ht="14.25" customHeight="1">
      <c r="A221" s="54">
        <v>1010.0</v>
      </c>
      <c r="B221" s="14" t="s">
        <v>227</v>
      </c>
      <c r="C221" s="55"/>
      <c r="D221" s="14" t="str">
        <f t="shared" si="25"/>
        <v>ZF_5000_1.0068L</v>
      </c>
      <c r="E221" s="14" t="s">
        <v>46</v>
      </c>
      <c r="F221" s="72"/>
      <c r="G221" s="57" t="s">
        <v>367</v>
      </c>
      <c r="H221" s="65" t="s">
        <v>368</v>
      </c>
      <c r="I221" s="59">
        <v>5000.0</v>
      </c>
      <c r="J221" s="65" t="s">
        <v>235</v>
      </c>
      <c r="K221" s="58" t="s">
        <v>236</v>
      </c>
      <c r="L221" s="65" t="s">
        <v>232</v>
      </c>
      <c r="M221" s="60">
        <v>1.0068</v>
      </c>
      <c r="N221" s="61"/>
      <c r="O221" s="58" t="s">
        <v>369</v>
      </c>
      <c r="P221" s="61">
        <v>2600.0</v>
      </c>
      <c r="Q221" s="61">
        <v>1631.0</v>
      </c>
      <c r="R221" s="78"/>
      <c r="S221" s="45">
        <v>59605.0</v>
      </c>
      <c r="T221" s="45">
        <v>1.13</v>
      </c>
      <c r="U221" s="45">
        <v>47.0</v>
      </c>
      <c r="V221" s="45">
        <f t="shared" si="26"/>
        <v>0.53</v>
      </c>
      <c r="W221" s="45">
        <f t="shared" si="27"/>
        <v>35697.4345</v>
      </c>
      <c r="X221" s="45">
        <f t="shared" si="28"/>
        <v>339</v>
      </c>
      <c r="Y221" s="45">
        <v>1.067</v>
      </c>
      <c r="Z221" s="45">
        <f t="shared" si="29"/>
        <v>38450.87561</v>
      </c>
      <c r="AA221" s="47">
        <f t="shared" si="30"/>
        <v>51267.83415</v>
      </c>
      <c r="AB221" s="45">
        <v>3550.0</v>
      </c>
      <c r="AC221" s="47">
        <f t="shared" si="31"/>
        <v>3024.724487</v>
      </c>
      <c r="AD221" s="79"/>
      <c r="AE221" s="64" t="str">
        <f t="shared" si="8"/>
        <v>ZF 5000  Light Vertical Offset 1.0068</v>
      </c>
      <c r="AF221" s="65" t="str">
        <f t="shared" si="32"/>
        <v>3109 601 001</v>
      </c>
      <c r="AG221" s="66" t="s">
        <v>370</v>
      </c>
      <c r="AH221" s="52" t="str">
        <f t="shared" si="10"/>
        <v>3109 601 001</v>
      </c>
      <c r="AI221" s="81"/>
      <c r="AJ221" s="5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  <c r="AX221" s="54"/>
      <c r="AY221" s="54"/>
      <c r="AZ221" s="54"/>
      <c r="BA221" s="15"/>
      <c r="BB221" s="15"/>
    </row>
    <row r="222" ht="14.25" customHeight="1">
      <c r="A222" s="54">
        <v>1010.0</v>
      </c>
      <c r="B222" s="14" t="s">
        <v>227</v>
      </c>
      <c r="C222" s="55"/>
      <c r="D222" s="14" t="str">
        <f t="shared" si="25"/>
        <v>ZF_5000_0.8945M</v>
      </c>
      <c r="E222" s="14" t="s">
        <v>46</v>
      </c>
      <c r="F222" s="72"/>
      <c r="G222" s="57" t="s">
        <v>367</v>
      </c>
      <c r="H222" s="65" t="s">
        <v>368</v>
      </c>
      <c r="I222" s="59">
        <v>5000.0</v>
      </c>
      <c r="J222" s="65" t="s">
        <v>238</v>
      </c>
      <c r="K222" s="58" t="s">
        <v>239</v>
      </c>
      <c r="L222" s="65" t="s">
        <v>232</v>
      </c>
      <c r="M222" s="60">
        <v>0.8945</v>
      </c>
      <c r="N222" s="61"/>
      <c r="O222" s="58" t="s">
        <v>369</v>
      </c>
      <c r="P222" s="61">
        <v>2600.0</v>
      </c>
      <c r="Q222" s="61">
        <v>1631.0</v>
      </c>
      <c r="R222" s="78"/>
      <c r="S222" s="45">
        <v>59605.0</v>
      </c>
      <c r="T222" s="45">
        <v>1.13</v>
      </c>
      <c r="U222" s="45">
        <v>47.0</v>
      </c>
      <c r="V222" s="45">
        <f t="shared" si="26"/>
        <v>0.53</v>
      </c>
      <c r="W222" s="45">
        <f t="shared" si="27"/>
        <v>35697.4345</v>
      </c>
      <c r="X222" s="45">
        <f t="shared" si="28"/>
        <v>339</v>
      </c>
      <c r="Y222" s="45">
        <v>1.067</v>
      </c>
      <c r="Z222" s="45">
        <f t="shared" si="29"/>
        <v>38450.87561</v>
      </c>
      <c r="AA222" s="47">
        <f t="shared" si="30"/>
        <v>51267.83415</v>
      </c>
      <c r="AB222" s="45">
        <v>3550.0</v>
      </c>
      <c r="AC222" s="47">
        <f t="shared" si="31"/>
        <v>3024.724487</v>
      </c>
      <c r="AD222" s="79"/>
      <c r="AE222" s="64" t="str">
        <f t="shared" si="8"/>
        <v>ZF 5000  Medium Vertical Offset 0.8945</v>
      </c>
      <c r="AF222" s="65" t="str">
        <f t="shared" si="32"/>
        <v>3109 601 001</v>
      </c>
      <c r="AG222" s="66" t="s">
        <v>370</v>
      </c>
      <c r="AH222" s="52" t="str">
        <f t="shared" si="10"/>
        <v>3109 601 001</v>
      </c>
      <c r="AI222" s="81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  <c r="AX222" s="54"/>
      <c r="AY222" s="54"/>
      <c r="AZ222" s="54"/>
      <c r="BA222" s="15"/>
      <c r="BB222" s="15"/>
    </row>
    <row r="223" ht="14.25" customHeight="1">
      <c r="A223" s="54">
        <v>1010.0</v>
      </c>
      <c r="B223" s="14" t="s">
        <v>227</v>
      </c>
      <c r="C223" s="55"/>
      <c r="D223" s="14" t="str">
        <f t="shared" si="25"/>
        <v>ZF_5000_0.7372C</v>
      </c>
      <c r="E223" s="14" t="s">
        <v>46</v>
      </c>
      <c r="F223" s="72"/>
      <c r="G223" s="57" t="s">
        <v>367</v>
      </c>
      <c r="H223" s="65" t="s">
        <v>368</v>
      </c>
      <c r="I223" s="59">
        <v>5000.0</v>
      </c>
      <c r="J223" s="65" t="s">
        <v>242</v>
      </c>
      <c r="K223" s="58" t="s">
        <v>243</v>
      </c>
      <c r="L223" s="65" t="s">
        <v>232</v>
      </c>
      <c r="M223" s="60">
        <v>0.7372</v>
      </c>
      <c r="N223" s="61"/>
      <c r="O223" s="58" t="s">
        <v>369</v>
      </c>
      <c r="P223" s="61">
        <v>2000.0</v>
      </c>
      <c r="Q223" s="61">
        <v>1631.0</v>
      </c>
      <c r="R223" s="78"/>
      <c r="S223" s="45">
        <v>59605.0</v>
      </c>
      <c r="T223" s="45">
        <v>1.13</v>
      </c>
      <c r="U223" s="45">
        <v>47.0</v>
      </c>
      <c r="V223" s="45">
        <f t="shared" si="26"/>
        <v>0.53</v>
      </c>
      <c r="W223" s="45">
        <f t="shared" si="27"/>
        <v>35697.4345</v>
      </c>
      <c r="X223" s="45">
        <f t="shared" si="28"/>
        <v>339</v>
      </c>
      <c r="Y223" s="45">
        <v>1.067</v>
      </c>
      <c r="Z223" s="45">
        <f t="shared" si="29"/>
        <v>38450.87561</v>
      </c>
      <c r="AA223" s="47">
        <f t="shared" si="30"/>
        <v>51267.83415</v>
      </c>
      <c r="AB223" s="45">
        <v>3550.0</v>
      </c>
      <c r="AC223" s="47">
        <f t="shared" si="31"/>
        <v>3024.724487</v>
      </c>
      <c r="AD223" s="79"/>
      <c r="AE223" s="64" t="str">
        <f t="shared" si="8"/>
        <v>ZF 5000  Continuous Vertical Offset 0.7372</v>
      </c>
      <c r="AF223" s="65" t="str">
        <f t="shared" si="32"/>
        <v>3109 601 001</v>
      </c>
      <c r="AG223" s="66" t="s">
        <v>370</v>
      </c>
      <c r="AH223" s="52" t="str">
        <f t="shared" si="10"/>
        <v>3109 601 001</v>
      </c>
      <c r="AI223" s="81"/>
      <c r="AJ223" s="54"/>
      <c r="AK223" s="54"/>
      <c r="AL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AW223" s="54"/>
      <c r="AX223" s="54"/>
      <c r="AY223" s="54"/>
      <c r="AZ223" s="54"/>
      <c r="BA223" s="15"/>
      <c r="BB223" s="15"/>
    </row>
    <row r="224" ht="14.25" customHeight="1">
      <c r="A224" s="54">
        <v>1010.0</v>
      </c>
      <c r="B224" s="14" t="s">
        <v>227</v>
      </c>
      <c r="C224" s="55"/>
      <c r="D224" s="14" t="str">
        <f t="shared" si="25"/>
        <v>ZF_5000_A_1.1318P</v>
      </c>
      <c r="E224" s="14" t="s">
        <v>46</v>
      </c>
      <c r="F224" s="72"/>
      <c r="G224" s="57" t="s">
        <v>371</v>
      </c>
      <c r="H224" s="65" t="s">
        <v>372</v>
      </c>
      <c r="I224" s="59">
        <v>5000.0</v>
      </c>
      <c r="J224" s="65" t="s">
        <v>230</v>
      </c>
      <c r="K224" s="58" t="s">
        <v>231</v>
      </c>
      <c r="L224" s="65" t="s">
        <v>211</v>
      </c>
      <c r="M224" s="60">
        <v>1.1318</v>
      </c>
      <c r="N224" s="61"/>
      <c r="O224" s="58" t="s">
        <v>373</v>
      </c>
      <c r="P224" s="61">
        <v>2600.0</v>
      </c>
      <c r="Q224" s="61">
        <v>1653.0</v>
      </c>
      <c r="R224" s="80" t="s">
        <v>374</v>
      </c>
      <c r="S224" s="45">
        <v>74100.0</v>
      </c>
      <c r="T224" s="45">
        <v>1.13</v>
      </c>
      <c r="U224" s="45">
        <v>47.0</v>
      </c>
      <c r="V224" s="45">
        <f t="shared" si="26"/>
        <v>0.53</v>
      </c>
      <c r="W224" s="45">
        <f t="shared" si="27"/>
        <v>44378.49</v>
      </c>
      <c r="X224" s="45">
        <f t="shared" si="28"/>
        <v>339</v>
      </c>
      <c r="Y224" s="45">
        <v>1.067</v>
      </c>
      <c r="Z224" s="45">
        <f t="shared" si="29"/>
        <v>47713.56183</v>
      </c>
      <c r="AA224" s="47">
        <f t="shared" si="30"/>
        <v>63618.08244</v>
      </c>
      <c r="AB224" s="45">
        <v>4005.0</v>
      </c>
      <c r="AC224" s="47">
        <f t="shared" si="31"/>
        <v>3412.400442</v>
      </c>
      <c r="AD224" s="79"/>
      <c r="AE224" s="64" t="str">
        <f t="shared" si="8"/>
        <v>ZF 5000 A  Pleasure Down Angle 1.1318</v>
      </c>
      <c r="AF224" s="65" t="str">
        <f t="shared" si="32"/>
        <v>3109 609 001</v>
      </c>
      <c r="AG224" s="66" t="s">
        <v>375</v>
      </c>
      <c r="AH224" s="52" t="str">
        <f t="shared" si="10"/>
        <v>3109 609 001</v>
      </c>
      <c r="AI224" s="81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15"/>
      <c r="BB224" s="15"/>
    </row>
    <row r="225" ht="14.25" customHeight="1">
      <c r="A225" s="54">
        <v>1010.0</v>
      </c>
      <c r="B225" s="14" t="s">
        <v>227</v>
      </c>
      <c r="C225" s="55"/>
      <c r="D225" s="14" t="str">
        <f t="shared" si="25"/>
        <v>ZF_5000_A_1.0068L</v>
      </c>
      <c r="E225" s="14" t="s">
        <v>46</v>
      </c>
      <c r="F225" s="72"/>
      <c r="G225" s="57" t="s">
        <v>371</v>
      </c>
      <c r="H225" s="65" t="s">
        <v>372</v>
      </c>
      <c r="I225" s="59">
        <v>5000.0</v>
      </c>
      <c r="J225" s="65" t="s">
        <v>235</v>
      </c>
      <c r="K225" s="58" t="s">
        <v>236</v>
      </c>
      <c r="L225" s="65" t="s">
        <v>211</v>
      </c>
      <c r="M225" s="60">
        <v>1.0068</v>
      </c>
      <c r="N225" s="61"/>
      <c r="O225" s="58" t="s">
        <v>373</v>
      </c>
      <c r="P225" s="61">
        <v>2600.0</v>
      </c>
      <c r="Q225" s="61">
        <v>1653.0</v>
      </c>
      <c r="R225" s="80" t="s">
        <v>376</v>
      </c>
      <c r="S225" s="45">
        <v>74100.0</v>
      </c>
      <c r="T225" s="45">
        <v>1.13</v>
      </c>
      <c r="U225" s="45">
        <v>47.0</v>
      </c>
      <c r="V225" s="45">
        <f t="shared" si="26"/>
        <v>0.53</v>
      </c>
      <c r="W225" s="45">
        <f t="shared" si="27"/>
        <v>44378.49</v>
      </c>
      <c r="X225" s="45">
        <f t="shared" si="28"/>
        <v>339</v>
      </c>
      <c r="Y225" s="45">
        <v>1.067</v>
      </c>
      <c r="Z225" s="45">
        <f t="shared" si="29"/>
        <v>47713.56183</v>
      </c>
      <c r="AA225" s="47">
        <f t="shared" si="30"/>
        <v>63618.08244</v>
      </c>
      <c r="AB225" s="45">
        <v>4005.0</v>
      </c>
      <c r="AC225" s="47">
        <f t="shared" si="31"/>
        <v>3412.400442</v>
      </c>
      <c r="AD225" s="79"/>
      <c r="AE225" s="64" t="str">
        <f t="shared" si="8"/>
        <v>ZF 5000 A  Light Down Angle 1.0068</v>
      </c>
      <c r="AF225" s="65" t="str">
        <f t="shared" si="32"/>
        <v>3109 609 001</v>
      </c>
      <c r="AG225" s="66" t="s">
        <v>375</v>
      </c>
      <c r="AH225" s="52" t="str">
        <f t="shared" si="10"/>
        <v>3109 609 001</v>
      </c>
      <c r="AI225" s="81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  <c r="AX225" s="54"/>
      <c r="AY225" s="54"/>
      <c r="AZ225" s="54"/>
      <c r="BA225" s="15"/>
      <c r="BB225" s="15"/>
    </row>
    <row r="226" ht="14.25" customHeight="1">
      <c r="A226" s="54">
        <v>1010.0</v>
      </c>
      <c r="B226" s="14" t="s">
        <v>227</v>
      </c>
      <c r="C226" s="55"/>
      <c r="D226" s="14" t="str">
        <f t="shared" si="25"/>
        <v>ZF_5000_A_0.8951L</v>
      </c>
      <c r="E226" s="14" t="s">
        <v>46</v>
      </c>
      <c r="F226" s="72"/>
      <c r="G226" s="57" t="s">
        <v>371</v>
      </c>
      <c r="H226" s="65" t="s">
        <v>372</v>
      </c>
      <c r="I226" s="59">
        <v>5000.0</v>
      </c>
      <c r="J226" s="65" t="s">
        <v>235</v>
      </c>
      <c r="K226" s="58" t="s">
        <v>236</v>
      </c>
      <c r="L226" s="65" t="s">
        <v>211</v>
      </c>
      <c r="M226" s="60">
        <v>0.8951</v>
      </c>
      <c r="N226" s="61"/>
      <c r="O226" s="58" t="s">
        <v>377</v>
      </c>
      <c r="P226" s="61">
        <v>2600.0</v>
      </c>
      <c r="Q226" s="61">
        <v>1653.0</v>
      </c>
      <c r="R226" s="80" t="s">
        <v>378</v>
      </c>
      <c r="S226" s="45">
        <v>74100.0</v>
      </c>
      <c r="T226" s="45">
        <v>1.13</v>
      </c>
      <c r="U226" s="45">
        <v>47.0</v>
      </c>
      <c r="V226" s="45">
        <f t="shared" si="26"/>
        <v>0.53</v>
      </c>
      <c r="W226" s="45">
        <f t="shared" si="27"/>
        <v>44378.49</v>
      </c>
      <c r="X226" s="45">
        <f t="shared" si="28"/>
        <v>339</v>
      </c>
      <c r="Y226" s="45">
        <v>1.067</v>
      </c>
      <c r="Z226" s="45">
        <f t="shared" si="29"/>
        <v>47713.56183</v>
      </c>
      <c r="AA226" s="47">
        <f t="shared" si="30"/>
        <v>63618.08244</v>
      </c>
      <c r="AB226" s="45">
        <v>4005.0</v>
      </c>
      <c r="AC226" s="47">
        <f t="shared" si="31"/>
        <v>3412.400442</v>
      </c>
      <c r="AD226" s="79"/>
      <c r="AE226" s="64" t="str">
        <f t="shared" si="8"/>
        <v>ZF 5000 A  Light Down Angle 0.8951</v>
      </c>
      <c r="AF226" s="65" t="str">
        <f t="shared" si="32"/>
        <v>3109 609 001</v>
      </c>
      <c r="AG226" s="66" t="s">
        <v>375</v>
      </c>
      <c r="AH226" s="52" t="str">
        <f t="shared" si="10"/>
        <v>3109 609 001</v>
      </c>
      <c r="AI226" s="81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15"/>
      <c r="BB226" s="15"/>
    </row>
    <row r="227" ht="14.25" customHeight="1">
      <c r="A227" s="54">
        <v>1010.0</v>
      </c>
      <c r="B227" s="14" t="s">
        <v>227</v>
      </c>
      <c r="C227" s="55"/>
      <c r="D227" s="14" t="str">
        <f t="shared" si="25"/>
        <v>ZF_5000_A_0.8945M</v>
      </c>
      <c r="E227" s="14" t="s">
        <v>46</v>
      </c>
      <c r="F227" s="72"/>
      <c r="G227" s="57" t="s">
        <v>371</v>
      </c>
      <c r="H227" s="65" t="s">
        <v>372</v>
      </c>
      <c r="I227" s="59">
        <v>5000.0</v>
      </c>
      <c r="J227" s="65" t="s">
        <v>238</v>
      </c>
      <c r="K227" s="58" t="s">
        <v>239</v>
      </c>
      <c r="L227" s="65" t="s">
        <v>211</v>
      </c>
      <c r="M227" s="60">
        <v>0.8945</v>
      </c>
      <c r="N227" s="61"/>
      <c r="O227" s="58" t="s">
        <v>373</v>
      </c>
      <c r="P227" s="61">
        <v>2600.0</v>
      </c>
      <c r="Q227" s="61">
        <v>1653.0</v>
      </c>
      <c r="R227" s="80" t="s">
        <v>379</v>
      </c>
      <c r="S227" s="45">
        <v>74100.0</v>
      </c>
      <c r="T227" s="45">
        <v>1.13</v>
      </c>
      <c r="U227" s="45">
        <v>47.0</v>
      </c>
      <c r="V227" s="45">
        <f t="shared" si="26"/>
        <v>0.53</v>
      </c>
      <c r="W227" s="45">
        <f t="shared" si="27"/>
        <v>44378.49</v>
      </c>
      <c r="X227" s="45">
        <f t="shared" si="28"/>
        <v>339</v>
      </c>
      <c r="Y227" s="45">
        <v>1.067</v>
      </c>
      <c r="Z227" s="45">
        <f t="shared" si="29"/>
        <v>47713.56183</v>
      </c>
      <c r="AA227" s="47">
        <f t="shared" si="30"/>
        <v>63618.08244</v>
      </c>
      <c r="AB227" s="45">
        <v>4005.0</v>
      </c>
      <c r="AC227" s="47">
        <f t="shared" si="31"/>
        <v>3412.400442</v>
      </c>
      <c r="AD227" s="79"/>
      <c r="AE227" s="64" t="str">
        <f t="shared" si="8"/>
        <v>ZF 5000 A  Medium Down Angle 0.8945</v>
      </c>
      <c r="AF227" s="65" t="str">
        <f t="shared" si="32"/>
        <v>3109 609 001</v>
      </c>
      <c r="AG227" s="66" t="s">
        <v>375</v>
      </c>
      <c r="AH227" s="52" t="str">
        <f t="shared" si="10"/>
        <v>3109 609 001</v>
      </c>
      <c r="AI227" s="81"/>
      <c r="AJ227" s="54"/>
      <c r="AK227" s="54"/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  <c r="AX227" s="54"/>
      <c r="AY227" s="54"/>
      <c r="AZ227" s="54"/>
      <c r="BA227" s="15"/>
      <c r="BB227" s="15"/>
    </row>
    <row r="228" ht="14.25" customHeight="1">
      <c r="A228" s="54">
        <v>1010.0</v>
      </c>
      <c r="B228" s="14" t="s">
        <v>227</v>
      </c>
      <c r="C228" s="55"/>
      <c r="D228" s="14" t="str">
        <f t="shared" si="25"/>
        <v>ZF_5000_A_0.7372C</v>
      </c>
      <c r="E228" s="14" t="s">
        <v>46</v>
      </c>
      <c r="F228" s="72"/>
      <c r="G228" s="57" t="s">
        <v>371</v>
      </c>
      <c r="H228" s="65" t="s">
        <v>372</v>
      </c>
      <c r="I228" s="59">
        <v>5000.0</v>
      </c>
      <c r="J228" s="65" t="s">
        <v>242</v>
      </c>
      <c r="K228" s="58" t="s">
        <v>243</v>
      </c>
      <c r="L228" s="65" t="s">
        <v>211</v>
      </c>
      <c r="M228" s="60">
        <v>0.7372</v>
      </c>
      <c r="N228" s="61"/>
      <c r="O228" s="58" t="s">
        <v>373</v>
      </c>
      <c r="P228" s="61">
        <v>2000.0</v>
      </c>
      <c r="Q228" s="61">
        <v>1653.0</v>
      </c>
      <c r="R228" s="80" t="s">
        <v>380</v>
      </c>
      <c r="S228" s="45">
        <v>74100.0</v>
      </c>
      <c r="T228" s="45">
        <v>1.13</v>
      </c>
      <c r="U228" s="45">
        <v>47.0</v>
      </c>
      <c r="V228" s="45">
        <f t="shared" si="26"/>
        <v>0.53</v>
      </c>
      <c r="W228" s="45">
        <f t="shared" si="27"/>
        <v>44378.49</v>
      </c>
      <c r="X228" s="45">
        <f t="shared" si="28"/>
        <v>339</v>
      </c>
      <c r="Y228" s="45">
        <v>1.067</v>
      </c>
      <c r="Z228" s="45">
        <f t="shared" si="29"/>
        <v>47713.56183</v>
      </c>
      <c r="AA228" s="47">
        <f t="shared" si="30"/>
        <v>63618.08244</v>
      </c>
      <c r="AB228" s="45">
        <v>4005.0</v>
      </c>
      <c r="AC228" s="47">
        <f t="shared" si="31"/>
        <v>3412.400442</v>
      </c>
      <c r="AD228" s="79"/>
      <c r="AE228" s="64" t="str">
        <f t="shared" si="8"/>
        <v>ZF 5000 A  Continuous Down Angle 0.7372</v>
      </c>
      <c r="AF228" s="65" t="str">
        <f t="shared" si="32"/>
        <v>3109-609-001</v>
      </c>
      <c r="AG228" s="66" t="s">
        <v>381</v>
      </c>
      <c r="AH228" s="52" t="str">
        <f t="shared" si="10"/>
        <v>3109 609 001</v>
      </c>
      <c r="AI228" s="81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15"/>
      <c r="BB228" s="15"/>
    </row>
    <row r="229" ht="14.25" customHeight="1">
      <c r="A229" s="54">
        <v>1010.0</v>
      </c>
      <c r="B229" s="14" t="s">
        <v>227</v>
      </c>
      <c r="C229" s="55"/>
      <c r="D229" s="14" t="str">
        <f t="shared" si="25"/>
        <v>ZF_5000_D_1.1318P</v>
      </c>
      <c r="E229" s="14" t="s">
        <v>46</v>
      </c>
      <c r="F229" s="72"/>
      <c r="G229" s="57" t="s">
        <v>382</v>
      </c>
      <c r="H229" s="65" t="s">
        <v>383</v>
      </c>
      <c r="I229" s="59">
        <v>5000.0</v>
      </c>
      <c r="J229" s="65" t="s">
        <v>230</v>
      </c>
      <c r="K229" s="58" t="s">
        <v>231</v>
      </c>
      <c r="L229" s="65" t="s">
        <v>310</v>
      </c>
      <c r="M229" s="60">
        <v>1.1318</v>
      </c>
      <c r="N229" s="61"/>
      <c r="O229" s="58" t="s">
        <v>369</v>
      </c>
      <c r="P229" s="61">
        <v>2600.0</v>
      </c>
      <c r="Q229" s="61">
        <v>1687.0</v>
      </c>
      <c r="R229" s="78"/>
      <c r="S229" s="45">
        <v>59605.0</v>
      </c>
      <c r="T229" s="45">
        <v>1.13</v>
      </c>
      <c r="U229" s="45">
        <v>47.0</v>
      </c>
      <c r="V229" s="45">
        <f t="shared" si="26"/>
        <v>0.53</v>
      </c>
      <c r="W229" s="45">
        <f t="shared" ref="W229:W232" si="33">S229*V229*T229+(3560*T229)</f>
        <v>39720.2345</v>
      </c>
      <c r="X229" s="45">
        <f t="shared" si="28"/>
        <v>339</v>
      </c>
      <c r="Y229" s="45">
        <v>1.067</v>
      </c>
      <c r="Z229" s="45">
        <f t="shared" si="29"/>
        <v>42743.20321</v>
      </c>
      <c r="AA229" s="47">
        <f t="shared" si="30"/>
        <v>56990.93762</v>
      </c>
      <c r="AB229" s="45">
        <v>3550.0</v>
      </c>
      <c r="AC229" s="47">
        <f t="shared" si="31"/>
        <v>3024.724487</v>
      </c>
      <c r="AD229" s="79">
        <v>9.0</v>
      </c>
      <c r="AE229" s="64" t="str">
        <f t="shared" si="8"/>
        <v>ZF 5000 D Pleasure Diagonal Offset 1.1318</v>
      </c>
      <c r="AF229" s="65" t="str">
        <f t="shared" si="32"/>
        <v>3109 625 001 left</v>
      </c>
      <c r="AG229" s="66" t="s">
        <v>384</v>
      </c>
      <c r="AH229" s="52" t="str">
        <f t="shared" si="10"/>
        <v>3109 625 001 left</v>
      </c>
      <c r="AI229" s="81"/>
      <c r="AJ229" s="54"/>
      <c r="AK229" s="54"/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  <c r="AX229" s="54"/>
      <c r="AY229" s="54"/>
      <c r="AZ229" s="54"/>
      <c r="BA229" s="15"/>
      <c r="BB229" s="15"/>
    </row>
    <row r="230" ht="14.25" customHeight="1">
      <c r="A230" s="54">
        <v>1010.0</v>
      </c>
      <c r="B230" s="14" t="s">
        <v>227</v>
      </c>
      <c r="C230" s="55"/>
      <c r="D230" s="14" t="str">
        <f t="shared" si="25"/>
        <v>ZF_5000_D_1.0068L</v>
      </c>
      <c r="E230" s="14" t="s">
        <v>46</v>
      </c>
      <c r="F230" s="72"/>
      <c r="G230" s="57" t="s">
        <v>382</v>
      </c>
      <c r="H230" s="65" t="s">
        <v>383</v>
      </c>
      <c r="I230" s="59">
        <v>5000.0</v>
      </c>
      <c r="J230" s="65" t="s">
        <v>235</v>
      </c>
      <c r="K230" s="58" t="s">
        <v>236</v>
      </c>
      <c r="L230" s="65" t="s">
        <v>310</v>
      </c>
      <c r="M230" s="60">
        <v>1.0068</v>
      </c>
      <c r="N230" s="61"/>
      <c r="O230" s="58" t="s">
        <v>369</v>
      </c>
      <c r="P230" s="61">
        <v>2600.0</v>
      </c>
      <c r="Q230" s="61">
        <v>1687.0</v>
      </c>
      <c r="R230" s="78"/>
      <c r="S230" s="45">
        <v>59605.0</v>
      </c>
      <c r="T230" s="45">
        <v>1.13</v>
      </c>
      <c r="U230" s="45">
        <v>47.0</v>
      </c>
      <c r="V230" s="45">
        <f t="shared" si="26"/>
        <v>0.53</v>
      </c>
      <c r="W230" s="45">
        <f t="shared" si="33"/>
        <v>39720.2345</v>
      </c>
      <c r="X230" s="45">
        <f t="shared" si="28"/>
        <v>339</v>
      </c>
      <c r="Y230" s="45">
        <v>1.067</v>
      </c>
      <c r="Z230" s="45">
        <f t="shared" si="29"/>
        <v>42743.20321</v>
      </c>
      <c r="AA230" s="47">
        <f t="shared" si="30"/>
        <v>56990.93762</v>
      </c>
      <c r="AB230" s="45">
        <v>3550.0</v>
      </c>
      <c r="AC230" s="47">
        <f t="shared" si="31"/>
        <v>3024.724487</v>
      </c>
      <c r="AD230" s="79">
        <v>9.0</v>
      </c>
      <c r="AE230" s="64" t="str">
        <f t="shared" si="8"/>
        <v>ZF 5000 D Light Diagonal Offset 1.0068</v>
      </c>
      <c r="AF230" s="65" t="str">
        <f t="shared" si="32"/>
        <v>3109 625 001 left</v>
      </c>
      <c r="AG230" s="66" t="s">
        <v>384</v>
      </c>
      <c r="AH230" s="52" t="str">
        <f t="shared" si="10"/>
        <v>3109 625 001 left</v>
      </c>
      <c r="AI230" s="81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/>
      <c r="AY230" s="54"/>
      <c r="AZ230" s="54"/>
      <c r="BA230" s="15"/>
      <c r="BB230" s="15"/>
    </row>
    <row r="231" ht="14.25" customHeight="1">
      <c r="A231" s="54">
        <v>1010.0</v>
      </c>
      <c r="B231" s="14" t="s">
        <v>227</v>
      </c>
      <c r="C231" s="55"/>
      <c r="D231" s="14" t="str">
        <f t="shared" si="25"/>
        <v>ZF_5000_D_0.8945M</v>
      </c>
      <c r="E231" s="14" t="s">
        <v>46</v>
      </c>
      <c r="F231" s="72"/>
      <c r="G231" s="57" t="s">
        <v>382</v>
      </c>
      <c r="H231" s="65" t="s">
        <v>383</v>
      </c>
      <c r="I231" s="59">
        <v>5000.0</v>
      </c>
      <c r="J231" s="65" t="s">
        <v>238</v>
      </c>
      <c r="K231" s="58" t="s">
        <v>239</v>
      </c>
      <c r="L231" s="65" t="s">
        <v>310</v>
      </c>
      <c r="M231" s="60">
        <v>0.8945</v>
      </c>
      <c r="N231" s="61"/>
      <c r="O231" s="58" t="s">
        <v>369</v>
      </c>
      <c r="P231" s="61">
        <v>2600.0</v>
      </c>
      <c r="Q231" s="61">
        <v>1687.0</v>
      </c>
      <c r="R231" s="78"/>
      <c r="S231" s="45">
        <v>59605.0</v>
      </c>
      <c r="T231" s="45">
        <v>1.13</v>
      </c>
      <c r="U231" s="45">
        <v>47.0</v>
      </c>
      <c r="V231" s="45">
        <f t="shared" si="26"/>
        <v>0.53</v>
      </c>
      <c r="W231" s="45">
        <f t="shared" si="33"/>
        <v>39720.2345</v>
      </c>
      <c r="X231" s="45">
        <f t="shared" si="28"/>
        <v>339</v>
      </c>
      <c r="Y231" s="45">
        <v>1.067</v>
      </c>
      <c r="Z231" s="45">
        <f t="shared" si="29"/>
        <v>42743.20321</v>
      </c>
      <c r="AA231" s="47">
        <f t="shared" si="30"/>
        <v>56990.93762</v>
      </c>
      <c r="AB231" s="45">
        <v>3550.0</v>
      </c>
      <c r="AC231" s="47">
        <f t="shared" si="31"/>
        <v>3024.724487</v>
      </c>
      <c r="AD231" s="79">
        <v>9.0</v>
      </c>
      <c r="AE231" s="64" t="str">
        <f t="shared" si="8"/>
        <v>ZF 5000 D Medium Diagonal Offset 0.8945</v>
      </c>
      <c r="AF231" s="65" t="str">
        <f t="shared" si="32"/>
        <v>3109 625 001 left</v>
      </c>
      <c r="AG231" s="66" t="s">
        <v>384</v>
      </c>
      <c r="AH231" s="52" t="str">
        <f t="shared" si="10"/>
        <v>3109 625 001 left</v>
      </c>
      <c r="AI231" s="81"/>
      <c r="AJ231" s="5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  <c r="AX231" s="54"/>
      <c r="AY231" s="54"/>
      <c r="AZ231" s="54"/>
      <c r="BA231" s="15"/>
      <c r="BB231" s="15"/>
    </row>
    <row r="232" ht="14.25" customHeight="1">
      <c r="A232" s="54">
        <v>1010.0</v>
      </c>
      <c r="B232" s="14" t="s">
        <v>227</v>
      </c>
      <c r="C232" s="55"/>
      <c r="D232" s="14" t="str">
        <f t="shared" si="25"/>
        <v>ZF_5000_D_0.7372C</v>
      </c>
      <c r="E232" s="14" t="s">
        <v>46</v>
      </c>
      <c r="F232" s="72"/>
      <c r="G232" s="57" t="s">
        <v>382</v>
      </c>
      <c r="H232" s="65" t="s">
        <v>383</v>
      </c>
      <c r="I232" s="59">
        <v>5000.0</v>
      </c>
      <c r="J232" s="65" t="s">
        <v>242</v>
      </c>
      <c r="K232" s="58" t="s">
        <v>243</v>
      </c>
      <c r="L232" s="65" t="s">
        <v>310</v>
      </c>
      <c r="M232" s="60">
        <v>0.7372</v>
      </c>
      <c r="N232" s="61"/>
      <c r="O232" s="58" t="s">
        <v>369</v>
      </c>
      <c r="P232" s="61">
        <v>2000.0</v>
      </c>
      <c r="Q232" s="61">
        <v>1687.0</v>
      </c>
      <c r="R232" s="78"/>
      <c r="S232" s="45">
        <v>59605.0</v>
      </c>
      <c r="T232" s="45">
        <v>1.13</v>
      </c>
      <c r="U232" s="45">
        <v>47.0</v>
      </c>
      <c r="V232" s="45">
        <f t="shared" si="26"/>
        <v>0.53</v>
      </c>
      <c r="W232" s="45">
        <f t="shared" si="33"/>
        <v>39720.2345</v>
      </c>
      <c r="X232" s="45">
        <f t="shared" si="28"/>
        <v>339</v>
      </c>
      <c r="Y232" s="45">
        <v>1.067</v>
      </c>
      <c r="Z232" s="45">
        <f t="shared" si="29"/>
        <v>42743.20321</v>
      </c>
      <c r="AA232" s="47">
        <f t="shared" si="30"/>
        <v>56990.93762</v>
      </c>
      <c r="AB232" s="45">
        <v>3550.0</v>
      </c>
      <c r="AC232" s="47">
        <f t="shared" si="31"/>
        <v>3024.724487</v>
      </c>
      <c r="AD232" s="79">
        <v>9.0</v>
      </c>
      <c r="AE232" s="64" t="str">
        <f t="shared" si="8"/>
        <v>ZF 5000 D Continuous Diagonal Offset 0.7372</v>
      </c>
      <c r="AF232" s="65" t="str">
        <f t="shared" si="32"/>
        <v>3109 625 001 left</v>
      </c>
      <c r="AG232" s="66" t="s">
        <v>384</v>
      </c>
      <c r="AH232" s="52" t="str">
        <f t="shared" si="10"/>
        <v>3109 625 001 left</v>
      </c>
      <c r="AI232" s="81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  <c r="BA232" s="15"/>
      <c r="BB232" s="15"/>
    </row>
    <row r="233" ht="14.25" customHeight="1">
      <c r="A233" s="54">
        <v>1010.0</v>
      </c>
      <c r="B233" s="14" t="s">
        <v>227</v>
      </c>
      <c r="C233" s="55"/>
      <c r="D233" s="14" t="str">
        <f t="shared" si="25"/>
        <v>ZF_5000_NR2H_1.1318P</v>
      </c>
      <c r="E233" s="14" t="s">
        <v>46</v>
      </c>
      <c r="F233" s="72"/>
      <c r="G233" s="57" t="s">
        <v>385</v>
      </c>
      <c r="H233" s="65" t="s">
        <v>386</v>
      </c>
      <c r="I233" s="59">
        <v>5000.0</v>
      </c>
      <c r="J233" s="65" t="s">
        <v>230</v>
      </c>
      <c r="K233" s="58" t="s">
        <v>231</v>
      </c>
      <c r="L233" s="65" t="s">
        <v>387</v>
      </c>
      <c r="M233" s="60">
        <v>1.1318</v>
      </c>
      <c r="N233" s="61"/>
      <c r="O233" s="58" t="s">
        <v>369</v>
      </c>
      <c r="P233" s="61">
        <v>2600.0</v>
      </c>
      <c r="Q233" s="61">
        <v>1356.0</v>
      </c>
      <c r="R233" s="78"/>
      <c r="S233" s="45">
        <v>50660.0</v>
      </c>
      <c r="T233" s="45">
        <v>1.13</v>
      </c>
      <c r="U233" s="45">
        <v>47.0</v>
      </c>
      <c r="V233" s="45">
        <f t="shared" si="26"/>
        <v>0.53</v>
      </c>
      <c r="W233" s="45">
        <f t="shared" ref="W233:W259" si="34">S233*V233*T233</f>
        <v>30340.274</v>
      </c>
      <c r="X233" s="45">
        <f t="shared" si="28"/>
        <v>339</v>
      </c>
      <c r="Y233" s="45">
        <v>1.067</v>
      </c>
      <c r="Z233" s="45">
        <f t="shared" si="29"/>
        <v>32734.78536</v>
      </c>
      <c r="AA233" s="47">
        <f t="shared" si="30"/>
        <v>43646.38048</v>
      </c>
      <c r="AB233" s="45">
        <v>3550.0</v>
      </c>
      <c r="AC233" s="47">
        <f t="shared" si="31"/>
        <v>3024.724487</v>
      </c>
      <c r="AD233" s="79">
        <v>9.0</v>
      </c>
      <c r="AE233" s="64" t="str">
        <f t="shared" si="8"/>
        <v>ZF 5000 NR2H Pleasure Horizontal Offset 1.1318</v>
      </c>
      <c r="AF233" s="65" t="str">
        <f t="shared" si="32"/>
        <v>3109 671 001 left</v>
      </c>
      <c r="AG233" s="66" t="s">
        <v>388</v>
      </c>
      <c r="AH233" s="52" t="str">
        <f t="shared" si="10"/>
        <v>3109 671 001 left</v>
      </c>
      <c r="AI233" s="81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  <c r="AX233" s="54"/>
      <c r="AY233" s="54"/>
      <c r="AZ233" s="54"/>
      <c r="BA233" s="15"/>
      <c r="BB233" s="15"/>
    </row>
    <row r="234" ht="14.25" customHeight="1">
      <c r="A234" s="54">
        <v>1010.0</v>
      </c>
      <c r="B234" s="14" t="s">
        <v>227</v>
      </c>
      <c r="C234" s="55"/>
      <c r="D234" s="14" t="str">
        <f t="shared" si="25"/>
        <v>ZF_5000_NR2H_1.0068L</v>
      </c>
      <c r="E234" s="14" t="s">
        <v>46</v>
      </c>
      <c r="F234" s="72"/>
      <c r="G234" s="57" t="s">
        <v>385</v>
      </c>
      <c r="H234" s="65" t="s">
        <v>386</v>
      </c>
      <c r="I234" s="59">
        <v>5000.0</v>
      </c>
      <c r="J234" s="65" t="s">
        <v>235</v>
      </c>
      <c r="K234" s="58" t="s">
        <v>236</v>
      </c>
      <c r="L234" s="65" t="s">
        <v>387</v>
      </c>
      <c r="M234" s="60">
        <v>1.0068</v>
      </c>
      <c r="N234" s="61"/>
      <c r="O234" s="58" t="s">
        <v>369</v>
      </c>
      <c r="P234" s="61">
        <v>2600.0</v>
      </c>
      <c r="Q234" s="61">
        <v>1356.0</v>
      </c>
      <c r="R234" s="78"/>
      <c r="S234" s="45">
        <v>50660.0</v>
      </c>
      <c r="T234" s="45">
        <v>1.13</v>
      </c>
      <c r="U234" s="45">
        <v>47.0</v>
      </c>
      <c r="V234" s="45">
        <f t="shared" si="26"/>
        <v>0.53</v>
      </c>
      <c r="W234" s="45">
        <f t="shared" si="34"/>
        <v>30340.274</v>
      </c>
      <c r="X234" s="45">
        <f t="shared" si="28"/>
        <v>339</v>
      </c>
      <c r="Y234" s="45">
        <v>1.067</v>
      </c>
      <c r="Z234" s="45">
        <f t="shared" si="29"/>
        <v>32734.78536</v>
      </c>
      <c r="AA234" s="47">
        <f t="shared" si="30"/>
        <v>43646.38048</v>
      </c>
      <c r="AB234" s="45">
        <v>3550.0</v>
      </c>
      <c r="AC234" s="47">
        <f t="shared" si="31"/>
        <v>3024.724487</v>
      </c>
      <c r="AD234" s="79">
        <v>9.0</v>
      </c>
      <c r="AE234" s="64" t="str">
        <f t="shared" si="8"/>
        <v>ZF 5000 NR2H Light Horizontal Offset 1.0068</v>
      </c>
      <c r="AF234" s="65" t="str">
        <f t="shared" si="32"/>
        <v>3109 671 001 left</v>
      </c>
      <c r="AG234" s="66" t="s">
        <v>388</v>
      </c>
      <c r="AH234" s="52" t="str">
        <f t="shared" si="10"/>
        <v>3109 671 001 left</v>
      </c>
      <c r="AI234" s="81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  <c r="AX234" s="54"/>
      <c r="AY234" s="54"/>
      <c r="AZ234" s="54"/>
      <c r="BA234" s="15"/>
      <c r="BB234" s="15"/>
    </row>
    <row r="235" ht="14.25" customHeight="1">
      <c r="A235" s="54">
        <v>1010.0</v>
      </c>
      <c r="B235" s="14" t="s">
        <v>227</v>
      </c>
      <c r="C235" s="55"/>
      <c r="D235" s="14" t="str">
        <f t="shared" si="25"/>
        <v>ZF_5000_NR2H_0.8945M</v>
      </c>
      <c r="E235" s="14" t="s">
        <v>46</v>
      </c>
      <c r="F235" s="72"/>
      <c r="G235" s="57" t="s">
        <v>385</v>
      </c>
      <c r="H235" s="65" t="s">
        <v>386</v>
      </c>
      <c r="I235" s="59">
        <v>5000.0</v>
      </c>
      <c r="J235" s="65" t="s">
        <v>238</v>
      </c>
      <c r="K235" s="58" t="s">
        <v>239</v>
      </c>
      <c r="L235" s="65" t="s">
        <v>387</v>
      </c>
      <c r="M235" s="60">
        <v>0.8945</v>
      </c>
      <c r="N235" s="61"/>
      <c r="O235" s="58" t="s">
        <v>369</v>
      </c>
      <c r="P235" s="61">
        <v>2600.0</v>
      </c>
      <c r="Q235" s="61">
        <v>1356.0</v>
      </c>
      <c r="R235" s="78"/>
      <c r="S235" s="45">
        <v>50660.0</v>
      </c>
      <c r="T235" s="45">
        <v>1.13</v>
      </c>
      <c r="U235" s="45">
        <v>47.0</v>
      </c>
      <c r="V235" s="45">
        <f t="shared" si="26"/>
        <v>0.53</v>
      </c>
      <c r="W235" s="45">
        <f t="shared" si="34"/>
        <v>30340.274</v>
      </c>
      <c r="X235" s="45">
        <f t="shared" si="28"/>
        <v>339</v>
      </c>
      <c r="Y235" s="45">
        <v>1.067</v>
      </c>
      <c r="Z235" s="45">
        <f t="shared" si="29"/>
        <v>32734.78536</v>
      </c>
      <c r="AA235" s="47">
        <f t="shared" si="30"/>
        <v>43646.38048</v>
      </c>
      <c r="AB235" s="45">
        <v>3550.0</v>
      </c>
      <c r="AC235" s="47">
        <f t="shared" si="31"/>
        <v>3024.724487</v>
      </c>
      <c r="AD235" s="79">
        <v>9.0</v>
      </c>
      <c r="AE235" s="64" t="str">
        <f t="shared" si="8"/>
        <v>ZF 5000 NR2H Medium Horizontal Offset 0.8945</v>
      </c>
      <c r="AF235" s="65" t="str">
        <f t="shared" si="32"/>
        <v>3109 671 001 left</v>
      </c>
      <c r="AG235" s="66" t="s">
        <v>388</v>
      </c>
      <c r="AH235" s="52" t="str">
        <f t="shared" si="10"/>
        <v>3109 671 001 left</v>
      </c>
      <c r="AI235" s="81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15"/>
      <c r="BB235" s="15"/>
    </row>
    <row r="236" ht="14.25" customHeight="1">
      <c r="A236" s="54">
        <v>1010.0</v>
      </c>
      <c r="B236" s="14" t="s">
        <v>227</v>
      </c>
      <c r="C236" s="55"/>
      <c r="D236" s="14" t="str">
        <f t="shared" si="25"/>
        <v>ZF_5000_NR2H_0.7372C</v>
      </c>
      <c r="E236" s="14" t="s">
        <v>46</v>
      </c>
      <c r="F236" s="72"/>
      <c r="G236" s="57" t="s">
        <v>385</v>
      </c>
      <c r="H236" s="65" t="s">
        <v>386</v>
      </c>
      <c r="I236" s="59">
        <v>5000.0</v>
      </c>
      <c r="J236" s="65" t="s">
        <v>242</v>
      </c>
      <c r="K236" s="58" t="s">
        <v>243</v>
      </c>
      <c r="L236" s="65" t="s">
        <v>387</v>
      </c>
      <c r="M236" s="60">
        <v>0.7372</v>
      </c>
      <c r="N236" s="61"/>
      <c r="O236" s="58" t="s">
        <v>369</v>
      </c>
      <c r="P236" s="61">
        <v>2000.0</v>
      </c>
      <c r="Q236" s="61">
        <v>1356.0</v>
      </c>
      <c r="R236" s="78"/>
      <c r="S236" s="45">
        <v>50660.0</v>
      </c>
      <c r="T236" s="45">
        <v>1.13</v>
      </c>
      <c r="U236" s="45">
        <v>47.0</v>
      </c>
      <c r="V236" s="45">
        <f t="shared" si="26"/>
        <v>0.53</v>
      </c>
      <c r="W236" s="45">
        <f t="shared" si="34"/>
        <v>30340.274</v>
      </c>
      <c r="X236" s="45">
        <f t="shared" si="28"/>
        <v>339</v>
      </c>
      <c r="Y236" s="45">
        <v>1.067</v>
      </c>
      <c r="Z236" s="45">
        <f t="shared" si="29"/>
        <v>32734.78536</v>
      </c>
      <c r="AA236" s="47">
        <f t="shared" si="30"/>
        <v>43646.38048</v>
      </c>
      <c r="AB236" s="45">
        <v>3550.0</v>
      </c>
      <c r="AC236" s="47">
        <f t="shared" si="31"/>
        <v>3024.724487</v>
      </c>
      <c r="AD236" s="79">
        <v>9.0</v>
      </c>
      <c r="AE236" s="64" t="str">
        <f t="shared" si="8"/>
        <v>ZF 5000 NR2H Continuous Horizontal Offset 0.7372</v>
      </c>
      <c r="AF236" s="65" t="str">
        <f t="shared" si="32"/>
        <v>3109 671 001 left</v>
      </c>
      <c r="AG236" s="66" t="s">
        <v>388</v>
      </c>
      <c r="AH236" s="52" t="str">
        <f t="shared" si="10"/>
        <v>3109 671 001 left</v>
      </c>
      <c r="AI236" s="81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  <c r="AX236" s="54"/>
      <c r="AY236" s="54"/>
      <c r="AZ236" s="54"/>
      <c r="BA236" s="15"/>
      <c r="BB236" s="15"/>
    </row>
    <row r="237" ht="14.25" customHeight="1">
      <c r="A237" s="54">
        <v>1010.0</v>
      </c>
      <c r="B237" s="14" t="s">
        <v>227</v>
      </c>
      <c r="C237" s="55"/>
      <c r="D237" s="14" t="str">
        <f t="shared" si="25"/>
        <v>ZF_5000_V_1.1318P</v>
      </c>
      <c r="E237" s="14" t="s">
        <v>46</v>
      </c>
      <c r="F237" s="72"/>
      <c r="G237" s="57" t="s">
        <v>389</v>
      </c>
      <c r="H237" s="65" t="s">
        <v>390</v>
      </c>
      <c r="I237" s="59">
        <v>5000.0</v>
      </c>
      <c r="J237" s="65" t="s">
        <v>230</v>
      </c>
      <c r="K237" s="58" t="s">
        <v>231</v>
      </c>
      <c r="L237" s="65" t="s">
        <v>253</v>
      </c>
      <c r="M237" s="60">
        <v>1.1318</v>
      </c>
      <c r="N237" s="61"/>
      <c r="O237" s="58" t="s">
        <v>373</v>
      </c>
      <c r="P237" s="61">
        <v>2600.0</v>
      </c>
      <c r="Q237" s="61">
        <v>1693.0</v>
      </c>
      <c r="R237" s="80" t="s">
        <v>391</v>
      </c>
      <c r="S237" s="45">
        <v>79230.0</v>
      </c>
      <c r="T237" s="45">
        <v>1.13</v>
      </c>
      <c r="U237" s="45">
        <v>47.0</v>
      </c>
      <c r="V237" s="45">
        <f t="shared" si="26"/>
        <v>0.53</v>
      </c>
      <c r="W237" s="45">
        <f t="shared" si="34"/>
        <v>47450.847</v>
      </c>
      <c r="X237" s="45">
        <f t="shared" si="28"/>
        <v>339</v>
      </c>
      <c r="Y237" s="45">
        <v>1.067</v>
      </c>
      <c r="Z237" s="45">
        <f t="shared" si="29"/>
        <v>50991.76675</v>
      </c>
      <c r="AA237" s="47">
        <f t="shared" si="30"/>
        <v>67989.02233</v>
      </c>
      <c r="AB237" s="45">
        <v>4005.0</v>
      </c>
      <c r="AC237" s="47">
        <f t="shared" si="31"/>
        <v>3412.400442</v>
      </c>
      <c r="AD237" s="79"/>
      <c r="AE237" s="64" t="str">
        <f t="shared" si="8"/>
        <v>ZF 5000 V  Pleasure V-Drive 1.1318</v>
      </c>
      <c r="AF237" s="65" t="str">
        <f t="shared" si="32"/>
        <v>3109 617 001</v>
      </c>
      <c r="AG237" s="66" t="s">
        <v>392</v>
      </c>
      <c r="AH237" s="52" t="str">
        <f t="shared" si="10"/>
        <v>3109 617 001</v>
      </c>
      <c r="AI237" s="81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  <c r="AX237" s="54"/>
      <c r="AY237" s="54"/>
      <c r="AZ237" s="54"/>
      <c r="BA237" s="15"/>
      <c r="BB237" s="15"/>
    </row>
    <row r="238" ht="14.25" customHeight="1">
      <c r="A238" s="54">
        <v>1010.0</v>
      </c>
      <c r="B238" s="14" t="s">
        <v>227</v>
      </c>
      <c r="C238" s="55"/>
      <c r="D238" s="14" t="str">
        <f t="shared" si="25"/>
        <v>ZF_5000_V_1.0068L</v>
      </c>
      <c r="E238" s="14" t="s">
        <v>46</v>
      </c>
      <c r="F238" s="72"/>
      <c r="G238" s="57" t="s">
        <v>389</v>
      </c>
      <c r="H238" s="65" t="s">
        <v>390</v>
      </c>
      <c r="I238" s="59">
        <v>5000.0</v>
      </c>
      <c r="J238" s="65" t="s">
        <v>235</v>
      </c>
      <c r="K238" s="58" t="s">
        <v>236</v>
      </c>
      <c r="L238" s="65" t="s">
        <v>253</v>
      </c>
      <c r="M238" s="60">
        <v>1.0068</v>
      </c>
      <c r="N238" s="61"/>
      <c r="O238" s="58" t="s">
        <v>373</v>
      </c>
      <c r="P238" s="61">
        <v>2600.0</v>
      </c>
      <c r="Q238" s="61">
        <v>1693.0</v>
      </c>
      <c r="R238" s="80" t="s">
        <v>393</v>
      </c>
      <c r="S238" s="45">
        <v>79230.0</v>
      </c>
      <c r="T238" s="45">
        <v>1.13</v>
      </c>
      <c r="U238" s="45">
        <v>47.0</v>
      </c>
      <c r="V238" s="45">
        <f t="shared" si="26"/>
        <v>0.53</v>
      </c>
      <c r="W238" s="45">
        <f t="shared" si="34"/>
        <v>47450.847</v>
      </c>
      <c r="X238" s="45">
        <f t="shared" si="28"/>
        <v>339</v>
      </c>
      <c r="Y238" s="45">
        <v>1.067</v>
      </c>
      <c r="Z238" s="45">
        <f t="shared" si="29"/>
        <v>50991.76675</v>
      </c>
      <c r="AA238" s="47">
        <f t="shared" si="30"/>
        <v>67989.02233</v>
      </c>
      <c r="AB238" s="45">
        <v>4005.0</v>
      </c>
      <c r="AC238" s="47">
        <f t="shared" si="31"/>
        <v>3412.400442</v>
      </c>
      <c r="AD238" s="79"/>
      <c r="AE238" s="64" t="str">
        <f t="shared" si="8"/>
        <v>ZF 5000 V  Light V-Drive 1.0068</v>
      </c>
      <c r="AF238" s="65" t="str">
        <f t="shared" si="32"/>
        <v>3109 617 001</v>
      </c>
      <c r="AG238" s="66" t="s">
        <v>392</v>
      </c>
      <c r="AH238" s="52" t="str">
        <f t="shared" si="10"/>
        <v>3109 617 001</v>
      </c>
      <c r="AI238" s="81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15"/>
      <c r="BB238" s="15"/>
    </row>
    <row r="239" ht="14.25" customHeight="1">
      <c r="A239" s="54">
        <v>1010.0</v>
      </c>
      <c r="B239" s="14" t="s">
        <v>227</v>
      </c>
      <c r="C239" s="55"/>
      <c r="D239" s="14" t="str">
        <f t="shared" si="25"/>
        <v>ZF_5000_V_0.8951L</v>
      </c>
      <c r="E239" s="14" t="s">
        <v>46</v>
      </c>
      <c r="F239" s="72"/>
      <c r="G239" s="57" t="s">
        <v>389</v>
      </c>
      <c r="H239" s="65" t="s">
        <v>390</v>
      </c>
      <c r="I239" s="59">
        <v>5000.0</v>
      </c>
      <c r="J239" s="65" t="s">
        <v>235</v>
      </c>
      <c r="K239" s="58" t="s">
        <v>236</v>
      </c>
      <c r="L239" s="65" t="s">
        <v>253</v>
      </c>
      <c r="M239" s="60">
        <v>0.8951</v>
      </c>
      <c r="N239" s="61"/>
      <c r="O239" s="58" t="s">
        <v>377</v>
      </c>
      <c r="P239" s="61">
        <v>2600.0</v>
      </c>
      <c r="Q239" s="61">
        <v>1693.0</v>
      </c>
      <c r="R239" s="80" t="s">
        <v>394</v>
      </c>
      <c r="S239" s="45">
        <v>79230.0</v>
      </c>
      <c r="T239" s="45">
        <v>1.13</v>
      </c>
      <c r="U239" s="45">
        <v>47.0</v>
      </c>
      <c r="V239" s="45">
        <f t="shared" si="26"/>
        <v>0.53</v>
      </c>
      <c r="W239" s="45">
        <f t="shared" si="34"/>
        <v>47450.847</v>
      </c>
      <c r="X239" s="45">
        <f t="shared" si="28"/>
        <v>339</v>
      </c>
      <c r="Y239" s="45">
        <v>1.067</v>
      </c>
      <c r="Z239" s="45">
        <f t="shared" si="29"/>
        <v>50991.76675</v>
      </c>
      <c r="AA239" s="47">
        <f t="shared" si="30"/>
        <v>67989.02233</v>
      </c>
      <c r="AB239" s="45">
        <v>4005.0</v>
      </c>
      <c r="AC239" s="47">
        <f t="shared" si="31"/>
        <v>3412.400442</v>
      </c>
      <c r="AD239" s="79"/>
      <c r="AE239" s="64" t="str">
        <f t="shared" si="8"/>
        <v>ZF 5000 V  Light V-Drive 0.8951</v>
      </c>
      <c r="AF239" s="65" t="str">
        <f t="shared" si="32"/>
        <v>3109 617 001</v>
      </c>
      <c r="AG239" s="66" t="s">
        <v>392</v>
      </c>
      <c r="AH239" s="52" t="str">
        <f t="shared" si="10"/>
        <v>3109 617 001</v>
      </c>
      <c r="AI239" s="81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15"/>
      <c r="BB239" s="15"/>
    </row>
    <row r="240" ht="14.25" customHeight="1">
      <c r="A240" s="54">
        <v>1010.0</v>
      </c>
      <c r="B240" s="14" t="s">
        <v>227</v>
      </c>
      <c r="C240" s="55"/>
      <c r="D240" s="14" t="str">
        <f t="shared" si="25"/>
        <v>ZF_5000_V_0.8945M</v>
      </c>
      <c r="E240" s="14" t="s">
        <v>46</v>
      </c>
      <c r="F240" s="72"/>
      <c r="G240" s="57" t="s">
        <v>389</v>
      </c>
      <c r="H240" s="65" t="s">
        <v>390</v>
      </c>
      <c r="I240" s="59">
        <v>5000.0</v>
      </c>
      <c r="J240" s="65" t="s">
        <v>238</v>
      </c>
      <c r="K240" s="58" t="s">
        <v>239</v>
      </c>
      <c r="L240" s="65" t="s">
        <v>253</v>
      </c>
      <c r="M240" s="60">
        <v>0.8945</v>
      </c>
      <c r="N240" s="61"/>
      <c r="O240" s="58" t="s">
        <v>373</v>
      </c>
      <c r="P240" s="61">
        <v>2600.0</v>
      </c>
      <c r="Q240" s="61">
        <v>1693.0</v>
      </c>
      <c r="R240" s="80" t="s">
        <v>395</v>
      </c>
      <c r="S240" s="45">
        <v>79230.0</v>
      </c>
      <c r="T240" s="45">
        <v>1.13</v>
      </c>
      <c r="U240" s="45">
        <v>47.0</v>
      </c>
      <c r="V240" s="45">
        <f t="shared" si="26"/>
        <v>0.53</v>
      </c>
      <c r="W240" s="45">
        <f t="shared" si="34"/>
        <v>47450.847</v>
      </c>
      <c r="X240" s="45">
        <f t="shared" si="28"/>
        <v>339</v>
      </c>
      <c r="Y240" s="45">
        <v>1.067</v>
      </c>
      <c r="Z240" s="45">
        <f t="shared" si="29"/>
        <v>50991.76675</v>
      </c>
      <c r="AA240" s="47">
        <f t="shared" si="30"/>
        <v>67989.02233</v>
      </c>
      <c r="AB240" s="45">
        <v>4005.0</v>
      </c>
      <c r="AC240" s="47">
        <f t="shared" si="31"/>
        <v>3412.400442</v>
      </c>
      <c r="AD240" s="79"/>
      <c r="AE240" s="64" t="str">
        <f t="shared" si="8"/>
        <v>ZF 5000 V  Medium V-Drive 0.8945</v>
      </c>
      <c r="AF240" s="65" t="str">
        <f t="shared" si="32"/>
        <v>3109 617 001</v>
      </c>
      <c r="AG240" s="66" t="s">
        <v>392</v>
      </c>
      <c r="AH240" s="52" t="str">
        <f t="shared" si="10"/>
        <v>3109 617 001</v>
      </c>
      <c r="AI240" s="81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15"/>
      <c r="BB240" s="15"/>
    </row>
    <row r="241" ht="14.25" customHeight="1">
      <c r="A241" s="54">
        <v>1010.0</v>
      </c>
      <c r="B241" s="14" t="s">
        <v>227</v>
      </c>
      <c r="C241" s="55"/>
      <c r="D241" s="14" t="str">
        <f t="shared" si="25"/>
        <v>ZF_5000_V_0.7372C</v>
      </c>
      <c r="E241" s="14" t="s">
        <v>46</v>
      </c>
      <c r="F241" s="72"/>
      <c r="G241" s="57" t="s">
        <v>389</v>
      </c>
      <c r="H241" s="65" t="s">
        <v>390</v>
      </c>
      <c r="I241" s="59">
        <v>5000.0</v>
      </c>
      <c r="J241" s="65" t="s">
        <v>242</v>
      </c>
      <c r="K241" s="58" t="s">
        <v>243</v>
      </c>
      <c r="L241" s="65" t="s">
        <v>253</v>
      </c>
      <c r="M241" s="60">
        <v>0.7372</v>
      </c>
      <c r="N241" s="61"/>
      <c r="O241" s="58" t="s">
        <v>373</v>
      </c>
      <c r="P241" s="61">
        <v>2000.0</v>
      </c>
      <c r="Q241" s="61">
        <v>1693.0</v>
      </c>
      <c r="R241" s="80" t="s">
        <v>396</v>
      </c>
      <c r="S241" s="45">
        <v>79230.0</v>
      </c>
      <c r="T241" s="45">
        <v>1.13</v>
      </c>
      <c r="U241" s="45">
        <v>47.0</v>
      </c>
      <c r="V241" s="45">
        <f t="shared" si="26"/>
        <v>0.53</v>
      </c>
      <c r="W241" s="45">
        <f t="shared" si="34"/>
        <v>47450.847</v>
      </c>
      <c r="X241" s="45">
        <f t="shared" si="28"/>
        <v>339</v>
      </c>
      <c r="Y241" s="45">
        <v>1.067</v>
      </c>
      <c r="Z241" s="45">
        <f t="shared" si="29"/>
        <v>50991.76675</v>
      </c>
      <c r="AA241" s="47">
        <f t="shared" si="30"/>
        <v>67989.02233</v>
      </c>
      <c r="AB241" s="45">
        <v>4005.0</v>
      </c>
      <c r="AC241" s="47">
        <f t="shared" si="31"/>
        <v>3412.400442</v>
      </c>
      <c r="AD241" s="79"/>
      <c r="AE241" s="64" t="str">
        <f t="shared" si="8"/>
        <v>ZF 5000 V  Continuous V-Drive 0.7372</v>
      </c>
      <c r="AF241" s="65" t="str">
        <f t="shared" si="32"/>
        <v>3109 617 001</v>
      </c>
      <c r="AG241" s="66" t="s">
        <v>392</v>
      </c>
      <c r="AH241" s="52" t="str">
        <f t="shared" si="10"/>
        <v>3109 617 001</v>
      </c>
      <c r="AI241" s="81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15"/>
      <c r="BB241" s="15"/>
    </row>
    <row r="242" ht="14.25" customHeight="1">
      <c r="A242" s="54">
        <v>1010.0</v>
      </c>
      <c r="B242" s="14" t="s">
        <v>227</v>
      </c>
      <c r="C242" s="55"/>
      <c r="D242" s="14" t="str">
        <f t="shared" si="25"/>
        <v>ZF_5050_1.2653P</v>
      </c>
      <c r="E242" s="14" t="s">
        <v>46</v>
      </c>
      <c r="F242" s="72"/>
      <c r="G242" s="57" t="s">
        <v>367</v>
      </c>
      <c r="H242" s="65" t="s">
        <v>397</v>
      </c>
      <c r="I242" s="59">
        <v>5000.0</v>
      </c>
      <c r="J242" s="65" t="s">
        <v>230</v>
      </c>
      <c r="K242" s="58" t="s">
        <v>231</v>
      </c>
      <c r="L242" s="65" t="s">
        <v>232</v>
      </c>
      <c r="M242" s="60">
        <v>1.2653</v>
      </c>
      <c r="N242" s="61"/>
      <c r="O242" s="58" t="s">
        <v>398</v>
      </c>
      <c r="P242" s="61">
        <v>2600.0</v>
      </c>
      <c r="Q242" s="61">
        <v>1631.0</v>
      </c>
      <c r="R242" s="78"/>
      <c r="S242" s="45">
        <v>66985.0</v>
      </c>
      <c r="T242" s="45">
        <v>1.13</v>
      </c>
      <c r="U242" s="45">
        <v>47.0</v>
      </c>
      <c r="V242" s="45">
        <f t="shared" si="26"/>
        <v>0.53</v>
      </c>
      <c r="W242" s="45">
        <f t="shared" si="34"/>
        <v>40117.3165</v>
      </c>
      <c r="X242" s="45">
        <f t="shared" si="28"/>
        <v>339</v>
      </c>
      <c r="Y242" s="45">
        <v>1.067</v>
      </c>
      <c r="Z242" s="45">
        <f t="shared" si="29"/>
        <v>43166.88971</v>
      </c>
      <c r="AA242" s="47">
        <f t="shared" si="30"/>
        <v>57555.85294</v>
      </c>
      <c r="AB242" s="45">
        <v>3550.0</v>
      </c>
      <c r="AC242" s="47">
        <f t="shared" si="31"/>
        <v>3024.724487</v>
      </c>
      <c r="AD242" s="79"/>
      <c r="AE242" s="64" t="str">
        <f t="shared" si="8"/>
        <v>ZF 5050  Pleasure Vertical Offset 1.2653</v>
      </c>
      <c r="AF242" s="65" t="str">
        <f t="shared" si="32"/>
        <v>3109 601 001</v>
      </c>
      <c r="AG242" s="66" t="s">
        <v>370</v>
      </c>
      <c r="AH242" s="52" t="str">
        <f t="shared" si="10"/>
        <v>3109 601 001</v>
      </c>
      <c r="AI242" s="81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15"/>
      <c r="BB242" s="15"/>
    </row>
    <row r="243" ht="14.25" customHeight="1">
      <c r="A243" s="54">
        <v>1010.0</v>
      </c>
      <c r="B243" s="14" t="s">
        <v>227</v>
      </c>
      <c r="C243" s="55"/>
      <c r="D243" s="14" t="str">
        <f t="shared" si="25"/>
        <v>ZF_5050_1.2111P</v>
      </c>
      <c r="E243" s="14" t="s">
        <v>46</v>
      </c>
      <c r="F243" s="72"/>
      <c r="G243" s="57" t="s">
        <v>367</v>
      </c>
      <c r="H243" s="65" t="s">
        <v>397</v>
      </c>
      <c r="I243" s="59">
        <v>5000.0</v>
      </c>
      <c r="J243" s="65" t="s">
        <v>230</v>
      </c>
      <c r="K243" s="58" t="s">
        <v>231</v>
      </c>
      <c r="L243" s="65" t="s">
        <v>232</v>
      </c>
      <c r="M243" s="60">
        <v>1.2111</v>
      </c>
      <c r="N243" s="61"/>
      <c r="O243" s="68">
        <v>2.963</v>
      </c>
      <c r="P243" s="61">
        <v>2600.0</v>
      </c>
      <c r="Q243" s="61">
        <v>1631.0</v>
      </c>
      <c r="R243" s="78"/>
      <c r="S243" s="45">
        <v>66985.0</v>
      </c>
      <c r="T243" s="45">
        <v>1.13</v>
      </c>
      <c r="U243" s="45">
        <v>47.0</v>
      </c>
      <c r="V243" s="45">
        <f t="shared" si="26"/>
        <v>0.53</v>
      </c>
      <c r="W243" s="45">
        <f t="shared" si="34"/>
        <v>40117.3165</v>
      </c>
      <c r="X243" s="45">
        <f t="shared" si="28"/>
        <v>339</v>
      </c>
      <c r="Y243" s="45">
        <v>1.067</v>
      </c>
      <c r="Z243" s="45">
        <f t="shared" si="29"/>
        <v>43166.88971</v>
      </c>
      <c r="AA243" s="47">
        <f t="shared" si="30"/>
        <v>57555.85294</v>
      </c>
      <c r="AB243" s="45">
        <v>3550.0</v>
      </c>
      <c r="AC243" s="47">
        <f t="shared" si="31"/>
        <v>3024.724487</v>
      </c>
      <c r="AD243" s="79"/>
      <c r="AE243" s="64" t="str">
        <f t="shared" si="8"/>
        <v>ZF 5050  Pleasure Vertical Offset 1.2111</v>
      </c>
      <c r="AF243" s="65" t="str">
        <f t="shared" si="32"/>
        <v>3109 601 001</v>
      </c>
      <c r="AG243" s="66" t="s">
        <v>370</v>
      </c>
      <c r="AH243" s="52" t="str">
        <f t="shared" si="10"/>
        <v>3109 601 001</v>
      </c>
      <c r="AI243" s="81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15"/>
      <c r="BB243" s="15"/>
    </row>
    <row r="244" ht="14.25" customHeight="1">
      <c r="A244" s="54">
        <v>1010.0</v>
      </c>
      <c r="B244" s="14" t="s">
        <v>227</v>
      </c>
      <c r="C244" s="55"/>
      <c r="D244" s="14" t="str">
        <f t="shared" si="25"/>
        <v>ZF_5050_1.228L</v>
      </c>
      <c r="E244" s="14" t="s">
        <v>46</v>
      </c>
      <c r="F244" s="72"/>
      <c r="G244" s="57" t="s">
        <v>367</v>
      </c>
      <c r="H244" s="65" t="s">
        <v>397</v>
      </c>
      <c r="I244" s="59">
        <v>5000.0</v>
      </c>
      <c r="J244" s="65" t="s">
        <v>235</v>
      </c>
      <c r="K244" s="58" t="s">
        <v>236</v>
      </c>
      <c r="L244" s="65" t="s">
        <v>232</v>
      </c>
      <c r="M244" s="60">
        <v>1.228</v>
      </c>
      <c r="N244" s="61"/>
      <c r="O244" s="58" t="s">
        <v>398</v>
      </c>
      <c r="P244" s="61">
        <v>2600.0</v>
      </c>
      <c r="Q244" s="61">
        <v>1631.0</v>
      </c>
      <c r="R244" s="78"/>
      <c r="S244" s="45">
        <v>66985.0</v>
      </c>
      <c r="T244" s="45">
        <v>1.13</v>
      </c>
      <c r="U244" s="45">
        <v>47.0</v>
      </c>
      <c r="V244" s="45">
        <f t="shared" si="26"/>
        <v>0.53</v>
      </c>
      <c r="W244" s="45">
        <f t="shared" si="34"/>
        <v>40117.3165</v>
      </c>
      <c r="X244" s="45">
        <f t="shared" si="28"/>
        <v>339</v>
      </c>
      <c r="Y244" s="45">
        <v>1.067</v>
      </c>
      <c r="Z244" s="45">
        <f t="shared" si="29"/>
        <v>43166.88971</v>
      </c>
      <c r="AA244" s="47">
        <f t="shared" si="30"/>
        <v>57555.85294</v>
      </c>
      <c r="AB244" s="45">
        <v>3550.0</v>
      </c>
      <c r="AC244" s="47">
        <f t="shared" si="31"/>
        <v>3024.724487</v>
      </c>
      <c r="AD244" s="79"/>
      <c r="AE244" s="64" t="str">
        <f t="shared" si="8"/>
        <v>ZF 5050  Light Vertical Offset 1.228</v>
      </c>
      <c r="AF244" s="65" t="str">
        <f t="shared" si="32"/>
        <v>3109 601 001</v>
      </c>
      <c r="AG244" s="66" t="s">
        <v>370</v>
      </c>
      <c r="AH244" s="52" t="str">
        <f t="shared" si="10"/>
        <v>3109 601 001</v>
      </c>
      <c r="AI244" s="81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15"/>
      <c r="BB244" s="15"/>
    </row>
    <row r="245" ht="14.25" customHeight="1">
      <c r="A245" s="54">
        <v>1010.0</v>
      </c>
      <c r="B245" s="14" t="s">
        <v>227</v>
      </c>
      <c r="C245" s="55"/>
      <c r="D245" s="14" t="str">
        <f t="shared" si="25"/>
        <v>ZF_5050_1.169L</v>
      </c>
      <c r="E245" s="14" t="s">
        <v>46</v>
      </c>
      <c r="F245" s="72"/>
      <c r="G245" s="57" t="s">
        <v>367</v>
      </c>
      <c r="H245" s="65" t="s">
        <v>397</v>
      </c>
      <c r="I245" s="59">
        <v>5000.0</v>
      </c>
      <c r="J245" s="65" t="s">
        <v>235</v>
      </c>
      <c r="K245" s="58" t="s">
        <v>236</v>
      </c>
      <c r="L245" s="65" t="s">
        <v>232</v>
      </c>
      <c r="M245" s="60">
        <v>1.169</v>
      </c>
      <c r="N245" s="61"/>
      <c r="O245" s="68">
        <v>2.963</v>
      </c>
      <c r="P245" s="61">
        <v>2600.0</v>
      </c>
      <c r="Q245" s="61">
        <v>1631.0</v>
      </c>
      <c r="R245" s="78"/>
      <c r="S245" s="45">
        <v>66985.0</v>
      </c>
      <c r="T245" s="45">
        <v>1.13</v>
      </c>
      <c r="U245" s="45">
        <v>47.0</v>
      </c>
      <c r="V245" s="45">
        <f t="shared" si="26"/>
        <v>0.53</v>
      </c>
      <c r="W245" s="45">
        <f t="shared" si="34"/>
        <v>40117.3165</v>
      </c>
      <c r="X245" s="45">
        <f t="shared" si="28"/>
        <v>339</v>
      </c>
      <c r="Y245" s="45">
        <v>1.067</v>
      </c>
      <c r="Z245" s="45">
        <f t="shared" si="29"/>
        <v>43166.88971</v>
      </c>
      <c r="AA245" s="47">
        <f t="shared" si="30"/>
        <v>57555.85294</v>
      </c>
      <c r="AB245" s="45">
        <v>3550.0</v>
      </c>
      <c r="AC245" s="47">
        <f t="shared" si="31"/>
        <v>3024.724487</v>
      </c>
      <c r="AD245" s="79"/>
      <c r="AE245" s="64" t="str">
        <f t="shared" si="8"/>
        <v>ZF 5050  Light Vertical Offset 1.169</v>
      </c>
      <c r="AF245" s="65" t="str">
        <f t="shared" si="32"/>
        <v>3109 601 001</v>
      </c>
      <c r="AG245" s="66" t="s">
        <v>370</v>
      </c>
      <c r="AH245" s="52" t="str">
        <f t="shared" si="10"/>
        <v>3109 601 001</v>
      </c>
      <c r="AI245" s="81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15"/>
      <c r="BB245" s="15"/>
    </row>
    <row r="246" ht="14.25" customHeight="1">
      <c r="A246" s="54">
        <v>1010.0</v>
      </c>
      <c r="B246" s="14" t="s">
        <v>227</v>
      </c>
      <c r="C246" s="55"/>
      <c r="D246" s="14" t="str">
        <f t="shared" si="25"/>
        <v>ZF_5050_1.0012M</v>
      </c>
      <c r="E246" s="14" t="s">
        <v>46</v>
      </c>
      <c r="F246" s="72"/>
      <c r="G246" s="57" t="s">
        <v>367</v>
      </c>
      <c r="H246" s="65" t="s">
        <v>397</v>
      </c>
      <c r="I246" s="59">
        <v>5000.0</v>
      </c>
      <c r="J246" s="65" t="s">
        <v>238</v>
      </c>
      <c r="K246" s="58" t="s">
        <v>239</v>
      </c>
      <c r="L246" s="65" t="s">
        <v>232</v>
      </c>
      <c r="M246" s="60">
        <v>1.0012</v>
      </c>
      <c r="N246" s="61"/>
      <c r="O246" s="58" t="s">
        <v>369</v>
      </c>
      <c r="P246" s="61">
        <v>2600.0</v>
      </c>
      <c r="Q246" s="61">
        <v>1631.0</v>
      </c>
      <c r="R246" s="78"/>
      <c r="S246" s="45">
        <v>66985.0</v>
      </c>
      <c r="T246" s="45">
        <v>1.13</v>
      </c>
      <c r="U246" s="45">
        <v>47.0</v>
      </c>
      <c r="V246" s="45">
        <f t="shared" si="26"/>
        <v>0.53</v>
      </c>
      <c r="W246" s="45">
        <f t="shared" si="34"/>
        <v>40117.3165</v>
      </c>
      <c r="X246" s="45">
        <f t="shared" si="28"/>
        <v>339</v>
      </c>
      <c r="Y246" s="45">
        <v>1.067</v>
      </c>
      <c r="Z246" s="45">
        <f t="shared" si="29"/>
        <v>43166.88971</v>
      </c>
      <c r="AA246" s="47">
        <f t="shared" si="30"/>
        <v>57555.85294</v>
      </c>
      <c r="AB246" s="45">
        <v>3550.0</v>
      </c>
      <c r="AC246" s="47">
        <f t="shared" si="31"/>
        <v>3024.724487</v>
      </c>
      <c r="AD246" s="79"/>
      <c r="AE246" s="64" t="str">
        <f t="shared" si="8"/>
        <v>ZF 5050  Medium Vertical Offset 1.0012</v>
      </c>
      <c r="AF246" s="65" t="str">
        <f t="shared" si="32"/>
        <v>3109 601 001</v>
      </c>
      <c r="AG246" s="66" t="s">
        <v>370</v>
      </c>
      <c r="AH246" s="52" t="str">
        <f t="shared" si="10"/>
        <v>3109 601 001</v>
      </c>
      <c r="AI246" s="81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15"/>
      <c r="BB246" s="15"/>
    </row>
    <row r="247" ht="14.25" customHeight="1">
      <c r="A247" s="54">
        <v>1010.0</v>
      </c>
      <c r="B247" s="14" t="s">
        <v>227</v>
      </c>
      <c r="C247" s="55"/>
      <c r="D247" s="14" t="str">
        <f t="shared" si="25"/>
        <v>ZF_5050_0.8474C</v>
      </c>
      <c r="E247" s="14" t="s">
        <v>46</v>
      </c>
      <c r="F247" s="72"/>
      <c r="G247" s="57" t="s">
        <v>367</v>
      </c>
      <c r="H247" s="65" t="s">
        <v>397</v>
      </c>
      <c r="I247" s="59">
        <v>5000.0</v>
      </c>
      <c r="J247" s="65" t="s">
        <v>242</v>
      </c>
      <c r="K247" s="58" t="s">
        <v>243</v>
      </c>
      <c r="L247" s="65" t="s">
        <v>232</v>
      </c>
      <c r="M247" s="60">
        <v>0.8474</v>
      </c>
      <c r="N247" s="61"/>
      <c r="O247" s="58" t="s">
        <v>369</v>
      </c>
      <c r="P247" s="61">
        <v>2000.0</v>
      </c>
      <c r="Q247" s="61">
        <v>1631.0</v>
      </c>
      <c r="R247" s="78"/>
      <c r="S247" s="45">
        <v>66985.0</v>
      </c>
      <c r="T247" s="45">
        <v>1.13</v>
      </c>
      <c r="U247" s="45">
        <v>47.0</v>
      </c>
      <c r="V247" s="45">
        <f t="shared" si="26"/>
        <v>0.53</v>
      </c>
      <c r="W247" s="45">
        <f t="shared" si="34"/>
        <v>40117.3165</v>
      </c>
      <c r="X247" s="45">
        <f t="shared" si="28"/>
        <v>339</v>
      </c>
      <c r="Y247" s="45">
        <v>1.067</v>
      </c>
      <c r="Z247" s="45">
        <f t="shared" si="29"/>
        <v>43166.88971</v>
      </c>
      <c r="AA247" s="47">
        <f t="shared" si="30"/>
        <v>57555.85294</v>
      </c>
      <c r="AB247" s="45">
        <v>3550.0</v>
      </c>
      <c r="AC247" s="47">
        <f t="shared" si="31"/>
        <v>3024.724487</v>
      </c>
      <c r="AD247" s="79"/>
      <c r="AE247" s="64" t="str">
        <f t="shared" si="8"/>
        <v>ZF 5050  Continuous Vertical Offset 0.8474</v>
      </c>
      <c r="AF247" s="65" t="str">
        <f t="shared" si="32"/>
        <v>3109 601 001</v>
      </c>
      <c r="AG247" s="66" t="s">
        <v>370</v>
      </c>
      <c r="AH247" s="52" t="str">
        <f t="shared" si="10"/>
        <v>3109 601 001</v>
      </c>
      <c r="AI247" s="81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15"/>
      <c r="BB247" s="15"/>
    </row>
    <row r="248" ht="14.25" customHeight="1">
      <c r="A248" s="54">
        <v>1010.0</v>
      </c>
      <c r="B248" s="14" t="s">
        <v>227</v>
      </c>
      <c r="C248" s="55"/>
      <c r="D248" s="14" t="str">
        <f t="shared" si="25"/>
        <v>ZF_5050_A_1.2653P</v>
      </c>
      <c r="E248" s="14" t="s">
        <v>46</v>
      </c>
      <c r="F248" s="72"/>
      <c r="G248" s="57" t="s">
        <v>371</v>
      </c>
      <c r="H248" s="65" t="s">
        <v>399</v>
      </c>
      <c r="I248" s="59">
        <v>5000.0</v>
      </c>
      <c r="J248" s="65" t="s">
        <v>230</v>
      </c>
      <c r="K248" s="58" t="s">
        <v>231</v>
      </c>
      <c r="L248" s="65" t="s">
        <v>211</v>
      </c>
      <c r="M248" s="60">
        <v>1.2653</v>
      </c>
      <c r="N248" s="61"/>
      <c r="O248" s="58" t="s">
        <v>373</v>
      </c>
      <c r="P248" s="61">
        <v>2600.0</v>
      </c>
      <c r="Q248" s="61">
        <v>1653.0</v>
      </c>
      <c r="R248" s="80" t="s">
        <v>400</v>
      </c>
      <c r="S248" s="45">
        <v>77860.0</v>
      </c>
      <c r="T248" s="45">
        <v>1.13</v>
      </c>
      <c r="U248" s="45">
        <v>47.0</v>
      </c>
      <c r="V248" s="45">
        <f t="shared" si="26"/>
        <v>0.53</v>
      </c>
      <c r="W248" s="45">
        <f t="shared" si="34"/>
        <v>46630.354</v>
      </c>
      <c r="X248" s="45">
        <f t="shared" si="28"/>
        <v>339</v>
      </c>
      <c r="Y248" s="45">
        <v>1.067</v>
      </c>
      <c r="Z248" s="45">
        <f t="shared" si="29"/>
        <v>50116.30072</v>
      </c>
      <c r="AA248" s="47">
        <f t="shared" si="30"/>
        <v>66821.73429</v>
      </c>
      <c r="AB248" s="45">
        <v>4005.0</v>
      </c>
      <c r="AC248" s="47">
        <f t="shared" si="31"/>
        <v>3412.400442</v>
      </c>
      <c r="AD248" s="79"/>
      <c r="AE248" s="64" t="str">
        <f t="shared" si="8"/>
        <v>ZF 5050 A  Pleasure Down Angle 1.2653</v>
      </c>
      <c r="AF248" s="65" t="str">
        <f t="shared" si="32"/>
        <v>3109 609 001</v>
      </c>
      <c r="AG248" s="66" t="s">
        <v>375</v>
      </c>
      <c r="AH248" s="52" t="str">
        <f t="shared" si="10"/>
        <v>3109 609 001</v>
      </c>
      <c r="AI248" s="81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/>
      <c r="AY248" s="54"/>
      <c r="AZ248" s="54"/>
      <c r="BA248" s="15"/>
      <c r="BB248" s="15"/>
    </row>
    <row r="249" ht="14.25" customHeight="1">
      <c r="A249" s="54">
        <v>1010.0</v>
      </c>
      <c r="B249" s="14" t="s">
        <v>227</v>
      </c>
      <c r="C249" s="55"/>
      <c r="D249" s="14" t="str">
        <f t="shared" si="25"/>
        <v>ZF_5050_A_1.1514P</v>
      </c>
      <c r="E249" s="14" t="s">
        <v>46</v>
      </c>
      <c r="F249" s="72"/>
      <c r="G249" s="57" t="s">
        <v>371</v>
      </c>
      <c r="H249" s="65" t="s">
        <v>399</v>
      </c>
      <c r="I249" s="59">
        <v>5000.0</v>
      </c>
      <c r="J249" s="65" t="s">
        <v>230</v>
      </c>
      <c r="K249" s="58" t="s">
        <v>231</v>
      </c>
      <c r="L249" s="65" t="s">
        <v>211</v>
      </c>
      <c r="M249" s="60">
        <v>1.1514</v>
      </c>
      <c r="N249" s="61"/>
      <c r="O249" s="58" t="s">
        <v>377</v>
      </c>
      <c r="P249" s="61">
        <v>2600.0</v>
      </c>
      <c r="Q249" s="61">
        <v>1653.0</v>
      </c>
      <c r="R249" s="80" t="s">
        <v>401</v>
      </c>
      <c r="S249" s="45">
        <v>77860.0</v>
      </c>
      <c r="T249" s="45">
        <v>1.13</v>
      </c>
      <c r="U249" s="45">
        <v>47.0</v>
      </c>
      <c r="V249" s="45">
        <f t="shared" si="26"/>
        <v>0.53</v>
      </c>
      <c r="W249" s="45">
        <f t="shared" si="34"/>
        <v>46630.354</v>
      </c>
      <c r="X249" s="45">
        <f t="shared" si="28"/>
        <v>339</v>
      </c>
      <c r="Y249" s="45">
        <v>1.067</v>
      </c>
      <c r="Z249" s="45">
        <f t="shared" si="29"/>
        <v>50116.30072</v>
      </c>
      <c r="AA249" s="47">
        <f t="shared" si="30"/>
        <v>66821.73429</v>
      </c>
      <c r="AB249" s="45">
        <v>4005.0</v>
      </c>
      <c r="AC249" s="47">
        <f t="shared" si="31"/>
        <v>3412.400442</v>
      </c>
      <c r="AD249" s="79"/>
      <c r="AE249" s="64" t="str">
        <f t="shared" si="8"/>
        <v>ZF 5050 A  Pleasure Down Angle 1.1514</v>
      </c>
      <c r="AF249" s="65" t="str">
        <f t="shared" si="32"/>
        <v>3109 609 001</v>
      </c>
      <c r="AG249" s="66" t="s">
        <v>375</v>
      </c>
      <c r="AH249" s="52" t="str">
        <f t="shared" si="10"/>
        <v>3109 609 001</v>
      </c>
      <c r="AI249" s="81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/>
      <c r="AY249" s="54"/>
      <c r="AZ249" s="54"/>
      <c r="BA249" s="15"/>
      <c r="BB249" s="15"/>
    </row>
    <row r="250" ht="14.25" customHeight="1">
      <c r="A250" s="54">
        <v>1010.0</v>
      </c>
      <c r="B250" s="14" t="s">
        <v>227</v>
      </c>
      <c r="C250" s="55"/>
      <c r="D250" s="14" t="str">
        <f t="shared" si="25"/>
        <v>ZF_5050_A_1.0621P</v>
      </c>
      <c r="E250" s="14" t="s">
        <v>46</v>
      </c>
      <c r="F250" s="72"/>
      <c r="G250" s="57" t="s">
        <v>371</v>
      </c>
      <c r="H250" s="65" t="s">
        <v>399</v>
      </c>
      <c r="I250" s="59">
        <v>5000.0</v>
      </c>
      <c r="J250" s="65" t="s">
        <v>230</v>
      </c>
      <c r="K250" s="58" t="s">
        <v>231</v>
      </c>
      <c r="L250" s="65" t="s">
        <v>211</v>
      </c>
      <c r="M250" s="60">
        <v>1.0621</v>
      </c>
      <c r="N250" s="61"/>
      <c r="O250" s="58" t="s">
        <v>402</v>
      </c>
      <c r="P250" s="61">
        <v>2600.0</v>
      </c>
      <c r="Q250" s="61">
        <v>1653.0</v>
      </c>
      <c r="R250" s="80" t="s">
        <v>403</v>
      </c>
      <c r="S250" s="45">
        <v>77860.0</v>
      </c>
      <c r="T250" s="45">
        <v>1.13</v>
      </c>
      <c r="U250" s="45">
        <v>47.0</v>
      </c>
      <c r="V250" s="45">
        <f t="shared" si="26"/>
        <v>0.53</v>
      </c>
      <c r="W250" s="45">
        <f t="shared" si="34"/>
        <v>46630.354</v>
      </c>
      <c r="X250" s="45">
        <f t="shared" si="28"/>
        <v>339</v>
      </c>
      <c r="Y250" s="45">
        <v>1.067</v>
      </c>
      <c r="Z250" s="45">
        <f t="shared" si="29"/>
        <v>50116.30072</v>
      </c>
      <c r="AA250" s="47">
        <f t="shared" si="30"/>
        <v>66821.73429</v>
      </c>
      <c r="AB250" s="45">
        <v>4005.0</v>
      </c>
      <c r="AC250" s="47">
        <f t="shared" si="31"/>
        <v>3412.400442</v>
      </c>
      <c r="AD250" s="79"/>
      <c r="AE250" s="64" t="str">
        <f t="shared" si="8"/>
        <v>ZF 5050 A  Pleasure Down Angle 1.0621</v>
      </c>
      <c r="AF250" s="65" t="str">
        <f t="shared" si="32"/>
        <v>3109 609 001</v>
      </c>
      <c r="AG250" s="66" t="s">
        <v>375</v>
      </c>
      <c r="AH250" s="52" t="str">
        <f t="shared" si="10"/>
        <v>3109 609 001</v>
      </c>
      <c r="AI250" s="81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15"/>
      <c r="BB250" s="15"/>
    </row>
    <row r="251" ht="14.25" customHeight="1">
      <c r="A251" s="54">
        <v>1010.0</v>
      </c>
      <c r="B251" s="14" t="s">
        <v>227</v>
      </c>
      <c r="C251" s="55"/>
      <c r="D251" s="14" t="str">
        <f t="shared" si="25"/>
        <v>ZF_5050_A_1.228L</v>
      </c>
      <c r="E251" s="14" t="s">
        <v>46</v>
      </c>
      <c r="F251" s="72"/>
      <c r="G251" s="57" t="s">
        <v>371</v>
      </c>
      <c r="H251" s="65" t="s">
        <v>399</v>
      </c>
      <c r="I251" s="59">
        <v>5000.0</v>
      </c>
      <c r="J251" s="65" t="s">
        <v>235</v>
      </c>
      <c r="K251" s="58" t="s">
        <v>236</v>
      </c>
      <c r="L251" s="65" t="s">
        <v>211</v>
      </c>
      <c r="M251" s="60">
        <v>1.228</v>
      </c>
      <c r="N251" s="61"/>
      <c r="O251" s="58" t="s">
        <v>373</v>
      </c>
      <c r="P251" s="61">
        <v>2600.0</v>
      </c>
      <c r="Q251" s="61">
        <v>1653.0</v>
      </c>
      <c r="R251" s="80" t="s">
        <v>404</v>
      </c>
      <c r="S251" s="45">
        <v>77860.0</v>
      </c>
      <c r="T251" s="45">
        <v>1.13</v>
      </c>
      <c r="U251" s="45">
        <v>47.0</v>
      </c>
      <c r="V251" s="45">
        <f t="shared" si="26"/>
        <v>0.53</v>
      </c>
      <c r="W251" s="45">
        <f t="shared" si="34"/>
        <v>46630.354</v>
      </c>
      <c r="X251" s="45">
        <f t="shared" si="28"/>
        <v>339</v>
      </c>
      <c r="Y251" s="45">
        <v>1.067</v>
      </c>
      <c r="Z251" s="45">
        <f t="shared" si="29"/>
        <v>50116.30072</v>
      </c>
      <c r="AA251" s="47">
        <f t="shared" si="30"/>
        <v>66821.73429</v>
      </c>
      <c r="AB251" s="45">
        <v>4005.0</v>
      </c>
      <c r="AC251" s="47">
        <f t="shared" si="31"/>
        <v>3412.400442</v>
      </c>
      <c r="AD251" s="79"/>
      <c r="AE251" s="64" t="str">
        <f t="shared" si="8"/>
        <v>ZF 5050 A  Light Down Angle 1.228</v>
      </c>
      <c r="AF251" s="65" t="str">
        <f t="shared" si="32"/>
        <v>3109 609 001</v>
      </c>
      <c r="AG251" s="66" t="s">
        <v>375</v>
      </c>
      <c r="AH251" s="52" t="str">
        <f t="shared" si="10"/>
        <v>3109 609 001</v>
      </c>
      <c r="AI251" s="81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  <c r="BA251" s="15"/>
      <c r="BB251" s="15"/>
    </row>
    <row r="252" ht="14.25" customHeight="1">
      <c r="A252" s="54">
        <v>1010.0</v>
      </c>
      <c r="B252" s="14" t="s">
        <v>227</v>
      </c>
      <c r="C252" s="55"/>
      <c r="D252" s="14" t="str">
        <f t="shared" si="25"/>
        <v>ZF_5050_A_1.1093L</v>
      </c>
      <c r="E252" s="14" t="s">
        <v>46</v>
      </c>
      <c r="F252" s="72"/>
      <c r="G252" s="57" t="s">
        <v>371</v>
      </c>
      <c r="H252" s="65" t="s">
        <v>399</v>
      </c>
      <c r="I252" s="59">
        <v>5000.0</v>
      </c>
      <c r="J252" s="65" t="s">
        <v>235</v>
      </c>
      <c r="K252" s="58" t="s">
        <v>236</v>
      </c>
      <c r="L252" s="65" t="s">
        <v>211</v>
      </c>
      <c r="M252" s="60">
        <v>1.1093</v>
      </c>
      <c r="N252" s="61"/>
      <c r="O252" s="58" t="s">
        <v>377</v>
      </c>
      <c r="P252" s="61">
        <v>2600.0</v>
      </c>
      <c r="Q252" s="61">
        <v>1653.0</v>
      </c>
      <c r="R252" s="80" t="s">
        <v>405</v>
      </c>
      <c r="S252" s="45">
        <v>77860.0</v>
      </c>
      <c r="T252" s="45">
        <v>1.13</v>
      </c>
      <c r="U252" s="45">
        <v>47.0</v>
      </c>
      <c r="V252" s="45">
        <f t="shared" si="26"/>
        <v>0.53</v>
      </c>
      <c r="W252" s="45">
        <f t="shared" si="34"/>
        <v>46630.354</v>
      </c>
      <c r="X252" s="45">
        <f t="shared" si="28"/>
        <v>339</v>
      </c>
      <c r="Y252" s="45">
        <v>1.067</v>
      </c>
      <c r="Z252" s="45">
        <f t="shared" si="29"/>
        <v>50116.30072</v>
      </c>
      <c r="AA252" s="47">
        <f t="shared" si="30"/>
        <v>66821.73429</v>
      </c>
      <c r="AB252" s="45">
        <v>4005.0</v>
      </c>
      <c r="AC252" s="47">
        <f t="shared" si="31"/>
        <v>3412.400442</v>
      </c>
      <c r="AD252" s="79"/>
      <c r="AE252" s="64" t="str">
        <f t="shared" si="8"/>
        <v>ZF 5050 A  Light Down Angle 1.1093</v>
      </c>
      <c r="AF252" s="65" t="str">
        <f t="shared" si="32"/>
        <v>3109 609 001</v>
      </c>
      <c r="AG252" s="66" t="s">
        <v>375</v>
      </c>
      <c r="AH252" s="52" t="str">
        <f t="shared" si="10"/>
        <v>3109 609 001</v>
      </c>
      <c r="AI252" s="81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15"/>
      <c r="BB252" s="15"/>
    </row>
    <row r="253" ht="14.25" customHeight="1">
      <c r="A253" s="54">
        <v>1010.0</v>
      </c>
      <c r="B253" s="14" t="s">
        <v>227</v>
      </c>
      <c r="C253" s="55"/>
      <c r="D253" s="14" t="str">
        <f t="shared" si="25"/>
        <v>ZF_5050_A_1.0068L</v>
      </c>
      <c r="E253" s="14" t="s">
        <v>46</v>
      </c>
      <c r="F253" s="72"/>
      <c r="G253" s="57" t="s">
        <v>371</v>
      </c>
      <c r="H253" s="65" t="s">
        <v>399</v>
      </c>
      <c r="I253" s="59">
        <v>5000.0</v>
      </c>
      <c r="J253" s="65" t="s">
        <v>235</v>
      </c>
      <c r="K253" s="58" t="s">
        <v>236</v>
      </c>
      <c r="L253" s="65" t="s">
        <v>211</v>
      </c>
      <c r="M253" s="60">
        <v>1.0068</v>
      </c>
      <c r="N253" s="61"/>
      <c r="O253" s="58" t="s">
        <v>402</v>
      </c>
      <c r="P253" s="61">
        <v>2600.0</v>
      </c>
      <c r="Q253" s="61">
        <v>1653.0</v>
      </c>
      <c r="R253" s="80" t="s">
        <v>406</v>
      </c>
      <c r="S253" s="45">
        <v>77860.0</v>
      </c>
      <c r="T253" s="45">
        <v>1.13</v>
      </c>
      <c r="U253" s="45">
        <v>47.0</v>
      </c>
      <c r="V253" s="45">
        <f t="shared" si="26"/>
        <v>0.53</v>
      </c>
      <c r="W253" s="45">
        <f t="shared" si="34"/>
        <v>46630.354</v>
      </c>
      <c r="X253" s="45">
        <f t="shared" si="28"/>
        <v>339</v>
      </c>
      <c r="Y253" s="45">
        <v>1.067</v>
      </c>
      <c r="Z253" s="45">
        <f t="shared" si="29"/>
        <v>50116.30072</v>
      </c>
      <c r="AA253" s="47">
        <f t="shared" si="30"/>
        <v>66821.73429</v>
      </c>
      <c r="AB253" s="45">
        <v>4005.0</v>
      </c>
      <c r="AC253" s="47">
        <f t="shared" si="31"/>
        <v>3412.400442</v>
      </c>
      <c r="AD253" s="79"/>
      <c r="AE253" s="64" t="str">
        <f t="shared" si="8"/>
        <v>ZF 5050 A  Light Down Angle 1.0068</v>
      </c>
      <c r="AF253" s="65" t="str">
        <f t="shared" si="32"/>
        <v>3109 609 001</v>
      </c>
      <c r="AG253" s="66" t="s">
        <v>375</v>
      </c>
      <c r="AH253" s="52" t="str">
        <f t="shared" si="10"/>
        <v>3109 609 001</v>
      </c>
      <c r="AI253" s="81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  <c r="BA253" s="15"/>
      <c r="BB253" s="15"/>
    </row>
    <row r="254" ht="14.25" customHeight="1">
      <c r="A254" s="54">
        <v>1010.0</v>
      </c>
      <c r="B254" s="14" t="s">
        <v>227</v>
      </c>
      <c r="C254" s="55"/>
      <c r="D254" s="14" t="str">
        <f t="shared" si="25"/>
        <v>ZF_5050_A_1.0012M</v>
      </c>
      <c r="E254" s="14" t="s">
        <v>46</v>
      </c>
      <c r="F254" s="72"/>
      <c r="G254" s="57" t="s">
        <v>371</v>
      </c>
      <c r="H254" s="65" t="s">
        <v>399</v>
      </c>
      <c r="I254" s="59">
        <v>5000.0</v>
      </c>
      <c r="J254" s="65" t="s">
        <v>238</v>
      </c>
      <c r="K254" s="58" t="s">
        <v>239</v>
      </c>
      <c r="L254" s="65" t="s">
        <v>211</v>
      </c>
      <c r="M254" s="60">
        <v>1.0012</v>
      </c>
      <c r="N254" s="61"/>
      <c r="O254" s="58" t="s">
        <v>373</v>
      </c>
      <c r="P254" s="61">
        <v>2600.0</v>
      </c>
      <c r="Q254" s="61">
        <v>1653.0</v>
      </c>
      <c r="R254" s="80" t="s">
        <v>407</v>
      </c>
      <c r="S254" s="45">
        <v>77860.0</v>
      </c>
      <c r="T254" s="45">
        <v>1.13</v>
      </c>
      <c r="U254" s="45">
        <v>47.0</v>
      </c>
      <c r="V254" s="45">
        <f t="shared" si="26"/>
        <v>0.53</v>
      </c>
      <c r="W254" s="45">
        <f t="shared" si="34"/>
        <v>46630.354</v>
      </c>
      <c r="X254" s="45">
        <f t="shared" si="28"/>
        <v>339</v>
      </c>
      <c r="Y254" s="45">
        <v>1.067</v>
      </c>
      <c r="Z254" s="45">
        <f t="shared" si="29"/>
        <v>50116.30072</v>
      </c>
      <c r="AA254" s="47">
        <f t="shared" si="30"/>
        <v>66821.73429</v>
      </c>
      <c r="AB254" s="45">
        <v>4005.0</v>
      </c>
      <c r="AC254" s="47">
        <f t="shared" si="31"/>
        <v>3412.400442</v>
      </c>
      <c r="AD254" s="79"/>
      <c r="AE254" s="64" t="str">
        <f t="shared" si="8"/>
        <v>ZF 5050 A  Medium Down Angle 1.0012</v>
      </c>
      <c r="AF254" s="65" t="str">
        <f t="shared" si="32"/>
        <v>3109 609 001</v>
      </c>
      <c r="AG254" s="66" t="s">
        <v>375</v>
      </c>
      <c r="AH254" s="52" t="str">
        <f t="shared" si="10"/>
        <v>3109 609 001</v>
      </c>
      <c r="AI254" s="81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15"/>
      <c r="BB254" s="15"/>
    </row>
    <row r="255" ht="14.25" customHeight="1">
      <c r="A255" s="54">
        <v>1010.0</v>
      </c>
      <c r="B255" s="14" t="s">
        <v>227</v>
      </c>
      <c r="C255" s="55"/>
      <c r="D255" s="14" t="str">
        <f t="shared" si="25"/>
        <v>ZF_5050_A_0.9548M</v>
      </c>
      <c r="E255" s="14" t="s">
        <v>46</v>
      </c>
      <c r="F255" s="72"/>
      <c r="G255" s="57" t="s">
        <v>371</v>
      </c>
      <c r="H255" s="65" t="s">
        <v>399</v>
      </c>
      <c r="I255" s="59">
        <v>5000.0</v>
      </c>
      <c r="J255" s="65" t="s">
        <v>238</v>
      </c>
      <c r="K255" s="58" t="s">
        <v>239</v>
      </c>
      <c r="L255" s="65" t="s">
        <v>211</v>
      </c>
      <c r="M255" s="60">
        <v>0.9548</v>
      </c>
      <c r="N255" s="61"/>
      <c r="O255" s="58" t="s">
        <v>377</v>
      </c>
      <c r="P255" s="61">
        <v>2600.0</v>
      </c>
      <c r="Q255" s="61">
        <v>1653.0</v>
      </c>
      <c r="R255" s="80" t="s">
        <v>408</v>
      </c>
      <c r="S255" s="45">
        <v>77860.0</v>
      </c>
      <c r="T255" s="45">
        <v>1.13</v>
      </c>
      <c r="U255" s="45">
        <v>47.0</v>
      </c>
      <c r="V255" s="45">
        <f t="shared" si="26"/>
        <v>0.53</v>
      </c>
      <c r="W255" s="45">
        <f t="shared" si="34"/>
        <v>46630.354</v>
      </c>
      <c r="X255" s="45">
        <f t="shared" si="28"/>
        <v>339</v>
      </c>
      <c r="Y255" s="45">
        <v>1.067</v>
      </c>
      <c r="Z255" s="45">
        <f t="shared" si="29"/>
        <v>50116.30072</v>
      </c>
      <c r="AA255" s="47">
        <f t="shared" si="30"/>
        <v>66821.73429</v>
      </c>
      <c r="AB255" s="45">
        <v>4005.0</v>
      </c>
      <c r="AC255" s="47">
        <f t="shared" si="31"/>
        <v>3412.400442</v>
      </c>
      <c r="AD255" s="79"/>
      <c r="AE255" s="64" t="str">
        <f t="shared" si="8"/>
        <v>ZF 5050 A  Medium Down Angle 0.9548</v>
      </c>
      <c r="AF255" s="65" t="str">
        <f t="shared" si="32"/>
        <v>3109 609 001</v>
      </c>
      <c r="AG255" s="66" t="s">
        <v>375</v>
      </c>
      <c r="AH255" s="52" t="str">
        <f t="shared" si="10"/>
        <v>3109 609 001</v>
      </c>
      <c r="AI255" s="81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  <c r="AX255" s="54"/>
      <c r="AY255" s="54"/>
      <c r="AZ255" s="54"/>
      <c r="BA255" s="15"/>
      <c r="BB255" s="15"/>
    </row>
    <row r="256" ht="14.25" customHeight="1">
      <c r="A256" s="54">
        <v>1010.0</v>
      </c>
      <c r="B256" s="14" t="s">
        <v>227</v>
      </c>
      <c r="C256" s="55"/>
      <c r="D256" s="14" t="str">
        <f t="shared" si="25"/>
        <v>ZF_5050_A_0.8945M</v>
      </c>
      <c r="E256" s="14" t="s">
        <v>46</v>
      </c>
      <c r="F256" s="72"/>
      <c r="G256" s="57" t="s">
        <v>371</v>
      </c>
      <c r="H256" s="65" t="s">
        <v>399</v>
      </c>
      <c r="I256" s="59">
        <v>5000.0</v>
      </c>
      <c r="J256" s="65" t="s">
        <v>238</v>
      </c>
      <c r="K256" s="58" t="s">
        <v>239</v>
      </c>
      <c r="L256" s="65" t="s">
        <v>211</v>
      </c>
      <c r="M256" s="60">
        <v>0.8945</v>
      </c>
      <c r="N256" s="61"/>
      <c r="O256" s="58" t="s">
        <v>402</v>
      </c>
      <c r="P256" s="61">
        <v>2600.0</v>
      </c>
      <c r="Q256" s="61">
        <v>1653.0</v>
      </c>
      <c r="R256" s="80" t="s">
        <v>409</v>
      </c>
      <c r="S256" s="45">
        <v>77860.0</v>
      </c>
      <c r="T256" s="45">
        <v>1.13</v>
      </c>
      <c r="U256" s="45">
        <v>47.0</v>
      </c>
      <c r="V256" s="45">
        <f t="shared" si="26"/>
        <v>0.53</v>
      </c>
      <c r="W256" s="45">
        <f t="shared" si="34"/>
        <v>46630.354</v>
      </c>
      <c r="X256" s="45">
        <f t="shared" si="28"/>
        <v>339</v>
      </c>
      <c r="Y256" s="45">
        <v>1.067</v>
      </c>
      <c r="Z256" s="45">
        <f t="shared" si="29"/>
        <v>50116.30072</v>
      </c>
      <c r="AA256" s="47">
        <f t="shared" si="30"/>
        <v>66821.73429</v>
      </c>
      <c r="AB256" s="45">
        <v>4005.0</v>
      </c>
      <c r="AC256" s="47">
        <f t="shared" si="31"/>
        <v>3412.400442</v>
      </c>
      <c r="AD256" s="79"/>
      <c r="AE256" s="64" t="str">
        <f t="shared" si="8"/>
        <v>ZF 5050 A  Medium Down Angle 0.8945</v>
      </c>
      <c r="AF256" s="65" t="str">
        <f t="shared" si="32"/>
        <v>3109 609 001</v>
      </c>
      <c r="AG256" s="66" t="s">
        <v>375</v>
      </c>
      <c r="AH256" s="52" t="str">
        <f t="shared" si="10"/>
        <v>3109 609 001</v>
      </c>
      <c r="AI256" s="81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15"/>
      <c r="BB256" s="15"/>
    </row>
    <row r="257" ht="14.25" customHeight="1">
      <c r="A257" s="54">
        <v>1010.0</v>
      </c>
      <c r="B257" s="14" t="s">
        <v>227</v>
      </c>
      <c r="C257" s="55"/>
      <c r="D257" s="14" t="str">
        <f t="shared" si="25"/>
        <v>ZF_5050_A_0.8474C</v>
      </c>
      <c r="E257" s="14" t="s">
        <v>46</v>
      </c>
      <c r="F257" s="72"/>
      <c r="G257" s="57" t="s">
        <v>371</v>
      </c>
      <c r="H257" s="65" t="s">
        <v>399</v>
      </c>
      <c r="I257" s="59">
        <v>5000.0</v>
      </c>
      <c r="J257" s="65" t="s">
        <v>242</v>
      </c>
      <c r="K257" s="58" t="s">
        <v>243</v>
      </c>
      <c r="L257" s="65" t="s">
        <v>211</v>
      </c>
      <c r="M257" s="60">
        <v>0.8474</v>
      </c>
      <c r="N257" s="61"/>
      <c r="O257" s="58" t="s">
        <v>373</v>
      </c>
      <c r="P257" s="61">
        <v>2000.0</v>
      </c>
      <c r="Q257" s="61">
        <v>1653.0</v>
      </c>
      <c r="R257" s="80" t="s">
        <v>410</v>
      </c>
      <c r="S257" s="45">
        <v>77860.0</v>
      </c>
      <c r="T257" s="45">
        <v>1.13</v>
      </c>
      <c r="U257" s="45">
        <v>47.0</v>
      </c>
      <c r="V257" s="45">
        <f t="shared" si="26"/>
        <v>0.53</v>
      </c>
      <c r="W257" s="45">
        <f t="shared" si="34"/>
        <v>46630.354</v>
      </c>
      <c r="X257" s="45">
        <f t="shared" si="28"/>
        <v>339</v>
      </c>
      <c r="Y257" s="45">
        <v>1.067</v>
      </c>
      <c r="Z257" s="45">
        <f t="shared" si="29"/>
        <v>50116.30072</v>
      </c>
      <c r="AA257" s="47">
        <f t="shared" si="30"/>
        <v>66821.73429</v>
      </c>
      <c r="AB257" s="45">
        <v>4005.0</v>
      </c>
      <c r="AC257" s="47">
        <f t="shared" si="31"/>
        <v>3412.400442</v>
      </c>
      <c r="AD257" s="79"/>
      <c r="AE257" s="64" t="str">
        <f t="shared" si="8"/>
        <v>ZF 5050 A  Continuous Down Angle 0.8474</v>
      </c>
      <c r="AF257" s="65" t="str">
        <f t="shared" si="32"/>
        <v>3109 609 001</v>
      </c>
      <c r="AG257" s="66" t="s">
        <v>375</v>
      </c>
      <c r="AH257" s="52" t="str">
        <f t="shared" si="10"/>
        <v>3109 609 001</v>
      </c>
      <c r="AI257" s="81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  <c r="BA257" s="15"/>
      <c r="BB257" s="15"/>
    </row>
    <row r="258" ht="14.25" customHeight="1">
      <c r="A258" s="54">
        <v>1010.0</v>
      </c>
      <c r="B258" s="14" t="s">
        <v>227</v>
      </c>
      <c r="C258" s="55"/>
      <c r="D258" s="14" t="str">
        <f t="shared" si="25"/>
        <v>ZF_5050_A_0.7864C</v>
      </c>
      <c r="E258" s="14" t="s">
        <v>46</v>
      </c>
      <c r="F258" s="72"/>
      <c r="G258" s="57" t="s">
        <v>371</v>
      </c>
      <c r="H258" s="65" t="s">
        <v>399</v>
      </c>
      <c r="I258" s="59">
        <v>5000.0</v>
      </c>
      <c r="J258" s="65" t="s">
        <v>242</v>
      </c>
      <c r="K258" s="58" t="s">
        <v>243</v>
      </c>
      <c r="L258" s="65" t="s">
        <v>211</v>
      </c>
      <c r="M258" s="60">
        <v>0.7864</v>
      </c>
      <c r="N258" s="61"/>
      <c r="O258" s="58" t="s">
        <v>377</v>
      </c>
      <c r="P258" s="61">
        <v>2000.0</v>
      </c>
      <c r="Q258" s="61">
        <v>1653.0</v>
      </c>
      <c r="R258" s="80" t="s">
        <v>411</v>
      </c>
      <c r="S258" s="45">
        <v>77860.0</v>
      </c>
      <c r="T258" s="45">
        <v>1.13</v>
      </c>
      <c r="U258" s="45">
        <v>47.0</v>
      </c>
      <c r="V258" s="45">
        <f t="shared" si="26"/>
        <v>0.53</v>
      </c>
      <c r="W258" s="45">
        <f t="shared" si="34"/>
        <v>46630.354</v>
      </c>
      <c r="X258" s="45">
        <f t="shared" si="28"/>
        <v>339</v>
      </c>
      <c r="Y258" s="45">
        <v>1.067</v>
      </c>
      <c r="Z258" s="45">
        <f t="shared" si="29"/>
        <v>50116.30072</v>
      </c>
      <c r="AA258" s="47">
        <f t="shared" si="30"/>
        <v>66821.73429</v>
      </c>
      <c r="AB258" s="45">
        <v>4005.0</v>
      </c>
      <c r="AC258" s="47">
        <f t="shared" si="31"/>
        <v>3412.400442</v>
      </c>
      <c r="AD258" s="79"/>
      <c r="AE258" s="64" t="str">
        <f t="shared" si="8"/>
        <v>ZF 5050 A  Continuous Down Angle 0.7864</v>
      </c>
      <c r="AF258" s="65" t="str">
        <f t="shared" si="32"/>
        <v>3109 609 001</v>
      </c>
      <c r="AG258" s="66" t="s">
        <v>375</v>
      </c>
      <c r="AH258" s="52" t="str">
        <f t="shared" si="10"/>
        <v>3109 609 001</v>
      </c>
      <c r="AI258" s="81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15"/>
      <c r="BB258" s="15"/>
    </row>
    <row r="259" ht="14.25" customHeight="1">
      <c r="A259" s="54">
        <v>1010.0</v>
      </c>
      <c r="B259" s="14" t="s">
        <v>227</v>
      </c>
      <c r="C259" s="55"/>
      <c r="D259" s="14" t="str">
        <f t="shared" si="25"/>
        <v>ZF_5050_A_0.7372C</v>
      </c>
      <c r="E259" s="14" t="s">
        <v>46</v>
      </c>
      <c r="F259" s="72"/>
      <c r="G259" s="57" t="s">
        <v>371</v>
      </c>
      <c r="H259" s="65" t="s">
        <v>399</v>
      </c>
      <c r="I259" s="59">
        <v>5000.0</v>
      </c>
      <c r="J259" s="65" t="s">
        <v>242</v>
      </c>
      <c r="K259" s="58" t="s">
        <v>243</v>
      </c>
      <c r="L259" s="65" t="s">
        <v>211</v>
      </c>
      <c r="M259" s="60">
        <v>0.7372</v>
      </c>
      <c r="N259" s="61"/>
      <c r="O259" s="58" t="s">
        <v>402</v>
      </c>
      <c r="P259" s="61">
        <v>2000.0</v>
      </c>
      <c r="Q259" s="61">
        <v>1653.0</v>
      </c>
      <c r="R259" s="80" t="s">
        <v>412</v>
      </c>
      <c r="S259" s="45">
        <v>77860.0</v>
      </c>
      <c r="T259" s="45">
        <v>1.13</v>
      </c>
      <c r="U259" s="45">
        <v>47.0</v>
      </c>
      <c r="V259" s="45">
        <f t="shared" si="26"/>
        <v>0.53</v>
      </c>
      <c r="W259" s="45">
        <f t="shared" si="34"/>
        <v>46630.354</v>
      </c>
      <c r="X259" s="45">
        <f t="shared" si="28"/>
        <v>339</v>
      </c>
      <c r="Y259" s="45">
        <v>1.067</v>
      </c>
      <c r="Z259" s="45">
        <f t="shared" si="29"/>
        <v>50116.30072</v>
      </c>
      <c r="AA259" s="47">
        <f t="shared" si="30"/>
        <v>66821.73429</v>
      </c>
      <c r="AB259" s="45">
        <v>4005.0</v>
      </c>
      <c r="AC259" s="47">
        <f t="shared" si="31"/>
        <v>3412.400442</v>
      </c>
      <c r="AD259" s="79"/>
      <c r="AE259" s="64" t="str">
        <f t="shared" si="8"/>
        <v>ZF 5050 A  Continuous Down Angle 0.7372</v>
      </c>
      <c r="AF259" s="65" t="str">
        <f t="shared" si="32"/>
        <v>3109 609 001</v>
      </c>
      <c r="AG259" s="66" t="s">
        <v>375</v>
      </c>
      <c r="AH259" s="52" t="str">
        <f t="shared" si="10"/>
        <v>3109 609 001</v>
      </c>
      <c r="AI259" s="81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/>
      <c r="AY259" s="54"/>
      <c r="AZ259" s="54"/>
      <c r="BA259" s="15"/>
      <c r="BB259" s="15"/>
    </row>
    <row r="260" ht="14.25" customHeight="1">
      <c r="A260" s="54">
        <v>1010.0</v>
      </c>
      <c r="B260" s="14" t="s">
        <v>227</v>
      </c>
      <c r="C260" s="55"/>
      <c r="D260" s="14" t="str">
        <f t="shared" si="25"/>
        <v>ZF_5050_D_1.2653P</v>
      </c>
      <c r="E260" s="14" t="s">
        <v>46</v>
      </c>
      <c r="F260" s="72"/>
      <c r="G260" s="57" t="s">
        <v>382</v>
      </c>
      <c r="H260" s="65" t="s">
        <v>413</v>
      </c>
      <c r="I260" s="59">
        <v>5000.0</v>
      </c>
      <c r="J260" s="65" t="s">
        <v>230</v>
      </c>
      <c r="K260" s="58" t="s">
        <v>231</v>
      </c>
      <c r="L260" s="65" t="s">
        <v>310</v>
      </c>
      <c r="M260" s="60">
        <v>1.2653</v>
      </c>
      <c r="N260" s="61"/>
      <c r="O260" s="58" t="s">
        <v>398</v>
      </c>
      <c r="P260" s="61">
        <v>2600.0</v>
      </c>
      <c r="Q260" s="61">
        <v>1687.0</v>
      </c>
      <c r="R260" s="78"/>
      <c r="S260" s="45">
        <v>66985.0</v>
      </c>
      <c r="T260" s="45">
        <v>1.13</v>
      </c>
      <c r="U260" s="45">
        <v>47.0</v>
      </c>
      <c r="V260" s="45">
        <f t="shared" si="26"/>
        <v>0.53</v>
      </c>
      <c r="W260" s="45">
        <f t="shared" ref="W260:W265" si="35">S260*V260*T260+(3560*T260)</f>
        <v>44140.1165</v>
      </c>
      <c r="X260" s="45">
        <f t="shared" si="28"/>
        <v>339</v>
      </c>
      <c r="Y260" s="45">
        <v>1.067</v>
      </c>
      <c r="Z260" s="45">
        <f t="shared" si="29"/>
        <v>47459.21731</v>
      </c>
      <c r="AA260" s="47">
        <f t="shared" si="30"/>
        <v>63278.95641</v>
      </c>
      <c r="AB260" s="45">
        <v>3550.0</v>
      </c>
      <c r="AC260" s="47">
        <f t="shared" si="31"/>
        <v>3024.724487</v>
      </c>
      <c r="AD260" s="79">
        <v>9.0</v>
      </c>
      <c r="AE260" s="64" t="str">
        <f t="shared" si="8"/>
        <v>ZF 5050 D Pleasure Diagonal Offset 1.2653</v>
      </c>
      <c r="AF260" s="65" t="str">
        <f t="shared" si="32"/>
        <v>3109 625 001 left</v>
      </c>
      <c r="AG260" s="66" t="s">
        <v>384</v>
      </c>
      <c r="AH260" s="52" t="str">
        <f t="shared" si="10"/>
        <v>3109 625 001 left</v>
      </c>
      <c r="AI260" s="81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  <c r="AZ260" s="54"/>
      <c r="BA260" s="15"/>
      <c r="BB260" s="15"/>
    </row>
    <row r="261" ht="14.25" customHeight="1">
      <c r="A261" s="54">
        <v>1010.0</v>
      </c>
      <c r="B261" s="14" t="s">
        <v>227</v>
      </c>
      <c r="C261" s="55"/>
      <c r="D261" s="14" t="str">
        <f t="shared" si="25"/>
        <v>ZF_5050_D_1.2111P</v>
      </c>
      <c r="E261" s="14" t="s">
        <v>46</v>
      </c>
      <c r="F261" s="72"/>
      <c r="G261" s="57" t="s">
        <v>382</v>
      </c>
      <c r="H261" s="65" t="s">
        <v>413</v>
      </c>
      <c r="I261" s="59">
        <v>5000.0</v>
      </c>
      <c r="J261" s="65" t="s">
        <v>230</v>
      </c>
      <c r="K261" s="58" t="s">
        <v>231</v>
      </c>
      <c r="L261" s="65" t="s">
        <v>310</v>
      </c>
      <c r="M261" s="60">
        <v>1.2111</v>
      </c>
      <c r="N261" s="61"/>
      <c r="O261" s="68">
        <v>2.963</v>
      </c>
      <c r="P261" s="61">
        <v>2600.0</v>
      </c>
      <c r="Q261" s="61">
        <v>1687.0</v>
      </c>
      <c r="R261" s="78"/>
      <c r="S261" s="45">
        <v>66985.0</v>
      </c>
      <c r="T261" s="45">
        <v>1.13</v>
      </c>
      <c r="U261" s="45">
        <v>47.0</v>
      </c>
      <c r="V261" s="45">
        <f t="shared" si="26"/>
        <v>0.53</v>
      </c>
      <c r="W261" s="45">
        <f t="shared" si="35"/>
        <v>44140.1165</v>
      </c>
      <c r="X261" s="45">
        <f t="shared" si="28"/>
        <v>339</v>
      </c>
      <c r="Y261" s="45">
        <v>1.067</v>
      </c>
      <c r="Z261" s="45">
        <f t="shared" si="29"/>
        <v>47459.21731</v>
      </c>
      <c r="AA261" s="47">
        <f t="shared" si="30"/>
        <v>63278.95641</v>
      </c>
      <c r="AB261" s="45">
        <v>3550.0</v>
      </c>
      <c r="AC261" s="47">
        <f t="shared" si="31"/>
        <v>3024.724487</v>
      </c>
      <c r="AD261" s="79">
        <v>9.0</v>
      </c>
      <c r="AE261" s="64" t="str">
        <f t="shared" si="8"/>
        <v>ZF 5050 D Pleasure Diagonal Offset 1.2111</v>
      </c>
      <c r="AF261" s="65" t="str">
        <f t="shared" si="32"/>
        <v>3109 625 001 left</v>
      </c>
      <c r="AG261" s="66" t="s">
        <v>384</v>
      </c>
      <c r="AH261" s="52" t="str">
        <f t="shared" si="10"/>
        <v>3109 625 001 left</v>
      </c>
      <c r="AI261" s="81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/>
      <c r="AY261" s="54"/>
      <c r="AZ261" s="54"/>
      <c r="BA261" s="15"/>
      <c r="BB261" s="15"/>
    </row>
    <row r="262" ht="14.25" customHeight="1">
      <c r="A262" s="54">
        <v>1010.0</v>
      </c>
      <c r="B262" s="14" t="s">
        <v>227</v>
      </c>
      <c r="C262" s="55"/>
      <c r="D262" s="14" t="str">
        <f t="shared" si="25"/>
        <v>ZF_5050_D_1.2217L</v>
      </c>
      <c r="E262" s="14" t="s">
        <v>46</v>
      </c>
      <c r="F262" s="72"/>
      <c r="G262" s="57" t="s">
        <v>382</v>
      </c>
      <c r="H262" s="65" t="s">
        <v>413</v>
      </c>
      <c r="I262" s="59">
        <v>5000.0</v>
      </c>
      <c r="J262" s="65" t="s">
        <v>235</v>
      </c>
      <c r="K262" s="58" t="s">
        <v>236</v>
      </c>
      <c r="L262" s="65" t="s">
        <v>310</v>
      </c>
      <c r="M262" s="60">
        <v>1.2217</v>
      </c>
      <c r="N262" s="61"/>
      <c r="O262" s="58" t="s">
        <v>398</v>
      </c>
      <c r="P262" s="61">
        <v>2600.0</v>
      </c>
      <c r="Q262" s="61">
        <v>1687.0</v>
      </c>
      <c r="R262" s="78"/>
      <c r="S262" s="45">
        <v>66985.0</v>
      </c>
      <c r="T262" s="45">
        <v>1.13</v>
      </c>
      <c r="U262" s="45">
        <v>47.0</v>
      </c>
      <c r="V262" s="45">
        <f t="shared" si="26"/>
        <v>0.53</v>
      </c>
      <c r="W262" s="45">
        <f t="shared" si="35"/>
        <v>44140.1165</v>
      </c>
      <c r="X262" s="45">
        <f t="shared" si="28"/>
        <v>339</v>
      </c>
      <c r="Y262" s="45">
        <v>1.067</v>
      </c>
      <c r="Z262" s="45">
        <f t="shared" si="29"/>
        <v>47459.21731</v>
      </c>
      <c r="AA262" s="47">
        <f t="shared" si="30"/>
        <v>63278.95641</v>
      </c>
      <c r="AB262" s="45">
        <v>3550.0</v>
      </c>
      <c r="AC262" s="47">
        <f t="shared" si="31"/>
        <v>3024.724487</v>
      </c>
      <c r="AD262" s="79">
        <v>9.0</v>
      </c>
      <c r="AE262" s="64" t="str">
        <f t="shared" si="8"/>
        <v>ZF 5050 D Light Diagonal Offset 1.2217</v>
      </c>
      <c r="AF262" s="65" t="str">
        <f t="shared" si="32"/>
        <v>3109 625 001 left</v>
      </c>
      <c r="AG262" s="66" t="s">
        <v>384</v>
      </c>
      <c r="AH262" s="52" t="str">
        <f t="shared" si="10"/>
        <v>3109 625 001 left</v>
      </c>
      <c r="AI262" s="81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X262" s="54"/>
      <c r="AY262" s="54"/>
      <c r="AZ262" s="54"/>
      <c r="BA262" s="15"/>
      <c r="BB262" s="15"/>
    </row>
    <row r="263" ht="14.25" customHeight="1">
      <c r="A263" s="54">
        <v>1010.0</v>
      </c>
      <c r="B263" s="14" t="s">
        <v>227</v>
      </c>
      <c r="C263" s="55"/>
      <c r="D263" s="14" t="str">
        <f t="shared" si="25"/>
        <v>ZF_5050_D_1.169L</v>
      </c>
      <c r="E263" s="14" t="s">
        <v>46</v>
      </c>
      <c r="F263" s="72"/>
      <c r="G263" s="57" t="s">
        <v>382</v>
      </c>
      <c r="H263" s="65" t="s">
        <v>413</v>
      </c>
      <c r="I263" s="59">
        <v>5000.0</v>
      </c>
      <c r="J263" s="65" t="s">
        <v>235</v>
      </c>
      <c r="K263" s="58" t="s">
        <v>236</v>
      </c>
      <c r="L263" s="65" t="s">
        <v>310</v>
      </c>
      <c r="M263" s="60">
        <v>1.169</v>
      </c>
      <c r="N263" s="61"/>
      <c r="O263" s="68">
        <v>2.963</v>
      </c>
      <c r="P263" s="61">
        <v>2600.0</v>
      </c>
      <c r="Q263" s="61">
        <v>1687.0</v>
      </c>
      <c r="R263" s="78"/>
      <c r="S263" s="45">
        <v>66985.0</v>
      </c>
      <c r="T263" s="45">
        <v>1.13</v>
      </c>
      <c r="U263" s="45">
        <v>47.0</v>
      </c>
      <c r="V263" s="45">
        <f t="shared" si="26"/>
        <v>0.53</v>
      </c>
      <c r="W263" s="45">
        <f t="shared" si="35"/>
        <v>44140.1165</v>
      </c>
      <c r="X263" s="45">
        <f t="shared" si="28"/>
        <v>339</v>
      </c>
      <c r="Y263" s="45">
        <v>1.067</v>
      </c>
      <c r="Z263" s="45">
        <f t="shared" si="29"/>
        <v>47459.21731</v>
      </c>
      <c r="AA263" s="47">
        <f t="shared" si="30"/>
        <v>63278.95641</v>
      </c>
      <c r="AB263" s="45">
        <v>3550.0</v>
      </c>
      <c r="AC263" s="47">
        <f t="shared" si="31"/>
        <v>3024.724487</v>
      </c>
      <c r="AD263" s="79">
        <v>9.0</v>
      </c>
      <c r="AE263" s="64" t="str">
        <f t="shared" si="8"/>
        <v>ZF 5050 D Light Diagonal Offset 1.169</v>
      </c>
      <c r="AF263" s="65" t="str">
        <f t="shared" si="32"/>
        <v>3109 625 001 left</v>
      </c>
      <c r="AG263" s="66" t="s">
        <v>384</v>
      </c>
      <c r="AH263" s="52" t="str">
        <f t="shared" si="10"/>
        <v>3109 625 001 left</v>
      </c>
      <c r="AI263" s="81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  <c r="AY263" s="54"/>
      <c r="AZ263" s="54"/>
      <c r="BA263" s="15"/>
      <c r="BB263" s="15"/>
    </row>
    <row r="264" ht="14.25" customHeight="1">
      <c r="A264" s="54">
        <v>1010.0</v>
      </c>
      <c r="B264" s="14" t="s">
        <v>227</v>
      </c>
      <c r="C264" s="55"/>
      <c r="D264" s="14" t="str">
        <f t="shared" si="25"/>
        <v>ZF_5050_D_1.0012M</v>
      </c>
      <c r="E264" s="14" t="s">
        <v>46</v>
      </c>
      <c r="F264" s="72"/>
      <c r="G264" s="57" t="s">
        <v>382</v>
      </c>
      <c r="H264" s="65" t="s">
        <v>413</v>
      </c>
      <c r="I264" s="59">
        <v>5000.0</v>
      </c>
      <c r="J264" s="65" t="s">
        <v>238</v>
      </c>
      <c r="K264" s="58" t="s">
        <v>239</v>
      </c>
      <c r="L264" s="65" t="s">
        <v>310</v>
      </c>
      <c r="M264" s="60">
        <v>1.0012</v>
      </c>
      <c r="N264" s="61"/>
      <c r="O264" s="58" t="s">
        <v>369</v>
      </c>
      <c r="P264" s="61">
        <v>2600.0</v>
      </c>
      <c r="Q264" s="61">
        <v>1687.0</v>
      </c>
      <c r="R264" s="78"/>
      <c r="S264" s="45">
        <v>66985.0</v>
      </c>
      <c r="T264" s="45">
        <v>1.13</v>
      </c>
      <c r="U264" s="45">
        <v>47.0</v>
      </c>
      <c r="V264" s="45">
        <f t="shared" si="26"/>
        <v>0.53</v>
      </c>
      <c r="W264" s="45">
        <f t="shared" si="35"/>
        <v>44140.1165</v>
      </c>
      <c r="X264" s="45">
        <f t="shared" si="28"/>
        <v>339</v>
      </c>
      <c r="Y264" s="45">
        <v>1.067</v>
      </c>
      <c r="Z264" s="45">
        <f t="shared" si="29"/>
        <v>47459.21731</v>
      </c>
      <c r="AA264" s="47">
        <f t="shared" si="30"/>
        <v>63278.95641</v>
      </c>
      <c r="AB264" s="45">
        <v>3550.0</v>
      </c>
      <c r="AC264" s="47">
        <f t="shared" si="31"/>
        <v>3024.724487</v>
      </c>
      <c r="AD264" s="79">
        <v>9.0</v>
      </c>
      <c r="AE264" s="64" t="str">
        <f t="shared" si="8"/>
        <v>ZF 5050 D Medium Diagonal Offset 1.0012</v>
      </c>
      <c r="AF264" s="65" t="str">
        <f t="shared" si="32"/>
        <v>3109 625 001 left</v>
      </c>
      <c r="AG264" s="66" t="s">
        <v>384</v>
      </c>
      <c r="AH264" s="52" t="str">
        <f t="shared" si="10"/>
        <v>3109 625 001 left</v>
      </c>
      <c r="AI264" s="81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15"/>
      <c r="BB264" s="15"/>
    </row>
    <row r="265" ht="14.25" customHeight="1">
      <c r="A265" s="54">
        <v>1010.0</v>
      </c>
      <c r="B265" s="14" t="s">
        <v>227</v>
      </c>
      <c r="C265" s="55"/>
      <c r="D265" s="14" t="str">
        <f t="shared" si="25"/>
        <v>ZF_5050_D_0.8474C</v>
      </c>
      <c r="E265" s="14" t="s">
        <v>46</v>
      </c>
      <c r="F265" s="72"/>
      <c r="G265" s="57" t="s">
        <v>382</v>
      </c>
      <c r="H265" s="65" t="s">
        <v>413</v>
      </c>
      <c r="I265" s="59">
        <v>5000.0</v>
      </c>
      <c r="J265" s="65" t="s">
        <v>242</v>
      </c>
      <c r="K265" s="58" t="s">
        <v>243</v>
      </c>
      <c r="L265" s="65" t="s">
        <v>310</v>
      </c>
      <c r="M265" s="60">
        <v>0.8474</v>
      </c>
      <c r="N265" s="61"/>
      <c r="O265" s="58" t="s">
        <v>369</v>
      </c>
      <c r="P265" s="61">
        <v>2000.0</v>
      </c>
      <c r="Q265" s="61">
        <v>1687.0</v>
      </c>
      <c r="R265" s="78"/>
      <c r="S265" s="45">
        <v>66985.0</v>
      </c>
      <c r="T265" s="45">
        <v>1.13</v>
      </c>
      <c r="U265" s="45">
        <v>47.0</v>
      </c>
      <c r="V265" s="45">
        <f t="shared" si="26"/>
        <v>0.53</v>
      </c>
      <c r="W265" s="45">
        <f t="shared" si="35"/>
        <v>44140.1165</v>
      </c>
      <c r="X265" s="45">
        <f t="shared" si="28"/>
        <v>339</v>
      </c>
      <c r="Y265" s="45">
        <v>1.067</v>
      </c>
      <c r="Z265" s="45">
        <f t="shared" si="29"/>
        <v>47459.21731</v>
      </c>
      <c r="AA265" s="47">
        <f t="shared" si="30"/>
        <v>63278.95641</v>
      </c>
      <c r="AB265" s="45">
        <v>3550.0</v>
      </c>
      <c r="AC265" s="47">
        <f t="shared" si="31"/>
        <v>3024.724487</v>
      </c>
      <c r="AD265" s="79">
        <v>9.0</v>
      </c>
      <c r="AE265" s="64" t="str">
        <f t="shared" si="8"/>
        <v>ZF 5050 D Continuous Diagonal Offset 0.8474</v>
      </c>
      <c r="AF265" s="65" t="str">
        <f t="shared" si="32"/>
        <v>3109 625 001 left</v>
      </c>
      <c r="AG265" s="66" t="s">
        <v>384</v>
      </c>
      <c r="AH265" s="52" t="str">
        <f t="shared" si="10"/>
        <v>3109 625 001 left</v>
      </c>
      <c r="AI265" s="81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  <c r="AX265" s="54"/>
      <c r="AY265" s="54"/>
      <c r="AZ265" s="54"/>
      <c r="BA265" s="15"/>
      <c r="BB265" s="15"/>
    </row>
    <row r="266" ht="14.25" customHeight="1">
      <c r="A266" s="54">
        <v>1010.0</v>
      </c>
      <c r="B266" s="14" t="s">
        <v>227</v>
      </c>
      <c r="C266" s="55"/>
      <c r="D266" s="14" t="str">
        <f t="shared" si="25"/>
        <v>ZF_5050_NR2H_1.2653P</v>
      </c>
      <c r="E266" s="14" t="s">
        <v>46</v>
      </c>
      <c r="F266" s="72"/>
      <c r="G266" s="57" t="s">
        <v>385</v>
      </c>
      <c r="H266" s="65" t="s">
        <v>414</v>
      </c>
      <c r="I266" s="59">
        <v>5000.0</v>
      </c>
      <c r="J266" s="65" t="s">
        <v>230</v>
      </c>
      <c r="K266" s="58" t="s">
        <v>231</v>
      </c>
      <c r="L266" s="65" t="s">
        <v>387</v>
      </c>
      <c r="M266" s="60">
        <v>1.2653</v>
      </c>
      <c r="N266" s="61"/>
      <c r="O266" s="58" t="s">
        <v>398</v>
      </c>
      <c r="P266" s="61">
        <v>2600.0</v>
      </c>
      <c r="Q266" s="61">
        <v>1356.0</v>
      </c>
      <c r="R266" s="78"/>
      <c r="S266" s="45">
        <v>56935.0</v>
      </c>
      <c r="T266" s="45">
        <v>1.13</v>
      </c>
      <c r="U266" s="45">
        <v>47.0</v>
      </c>
      <c r="V266" s="45">
        <f t="shared" si="26"/>
        <v>0.53</v>
      </c>
      <c r="W266" s="45">
        <f t="shared" ref="W266:W293" si="36">S266*V266*T266</f>
        <v>34098.3715</v>
      </c>
      <c r="X266" s="45">
        <f t="shared" si="28"/>
        <v>339</v>
      </c>
      <c r="Y266" s="45">
        <v>1.067</v>
      </c>
      <c r="Z266" s="45">
        <f t="shared" si="29"/>
        <v>36744.67539</v>
      </c>
      <c r="AA266" s="47">
        <f t="shared" si="30"/>
        <v>48992.90052</v>
      </c>
      <c r="AB266" s="45">
        <v>3550.0</v>
      </c>
      <c r="AC266" s="47">
        <f t="shared" si="31"/>
        <v>3024.724487</v>
      </c>
      <c r="AD266" s="79">
        <v>9.0</v>
      </c>
      <c r="AE266" s="64" t="str">
        <f t="shared" si="8"/>
        <v>ZF 5050 NR2H Pleasure Horizontal Offset 1.2653</v>
      </c>
      <c r="AF266" s="65" t="str">
        <f t="shared" si="32"/>
        <v>3109 671 001 left</v>
      </c>
      <c r="AG266" s="66" t="s">
        <v>388</v>
      </c>
      <c r="AH266" s="52" t="str">
        <f t="shared" si="10"/>
        <v>3109 671 001 left</v>
      </c>
      <c r="AI266" s="81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15"/>
      <c r="BB266" s="15"/>
    </row>
    <row r="267" ht="14.25" customHeight="1">
      <c r="A267" s="54">
        <v>1010.0</v>
      </c>
      <c r="B267" s="14" t="s">
        <v>227</v>
      </c>
      <c r="C267" s="55"/>
      <c r="D267" s="14" t="str">
        <f t="shared" si="25"/>
        <v>ZF_5050_NR2H_1.2111P</v>
      </c>
      <c r="E267" s="14" t="s">
        <v>46</v>
      </c>
      <c r="F267" s="72"/>
      <c r="G267" s="57" t="s">
        <v>385</v>
      </c>
      <c r="H267" s="65" t="s">
        <v>414</v>
      </c>
      <c r="I267" s="59">
        <v>5000.0</v>
      </c>
      <c r="J267" s="65" t="s">
        <v>230</v>
      </c>
      <c r="K267" s="58" t="s">
        <v>231</v>
      </c>
      <c r="L267" s="65" t="s">
        <v>387</v>
      </c>
      <c r="M267" s="60">
        <v>1.2111</v>
      </c>
      <c r="N267" s="61"/>
      <c r="O267" s="68">
        <v>2.963</v>
      </c>
      <c r="P267" s="61">
        <v>2600.0</v>
      </c>
      <c r="Q267" s="61">
        <v>1356.0</v>
      </c>
      <c r="R267" s="78"/>
      <c r="S267" s="45">
        <v>56935.0</v>
      </c>
      <c r="T267" s="45">
        <v>1.13</v>
      </c>
      <c r="U267" s="45">
        <v>47.0</v>
      </c>
      <c r="V267" s="45">
        <f t="shared" si="26"/>
        <v>0.53</v>
      </c>
      <c r="W267" s="45">
        <f t="shared" si="36"/>
        <v>34098.3715</v>
      </c>
      <c r="X267" s="45">
        <f t="shared" si="28"/>
        <v>339</v>
      </c>
      <c r="Y267" s="45">
        <v>1.067</v>
      </c>
      <c r="Z267" s="45">
        <f t="shared" si="29"/>
        <v>36744.67539</v>
      </c>
      <c r="AA267" s="47">
        <f t="shared" si="30"/>
        <v>48992.90052</v>
      </c>
      <c r="AB267" s="45">
        <v>3550.0</v>
      </c>
      <c r="AC267" s="47">
        <f t="shared" si="31"/>
        <v>3024.724487</v>
      </c>
      <c r="AD267" s="79">
        <v>9.0</v>
      </c>
      <c r="AE267" s="64" t="str">
        <f t="shared" si="8"/>
        <v>ZF 5050 NR2H Pleasure Horizontal Offset 1.2111</v>
      </c>
      <c r="AF267" s="65" t="str">
        <f t="shared" si="32"/>
        <v>3109 671 001 left</v>
      </c>
      <c r="AG267" s="66" t="s">
        <v>388</v>
      </c>
      <c r="AH267" s="52" t="str">
        <f t="shared" si="10"/>
        <v>3109 671 001 left</v>
      </c>
      <c r="AI267" s="81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/>
      <c r="AY267" s="54"/>
      <c r="AZ267" s="54"/>
      <c r="BA267" s="15"/>
      <c r="BB267" s="15"/>
    </row>
    <row r="268" ht="14.25" customHeight="1">
      <c r="A268" s="54">
        <v>1010.0</v>
      </c>
      <c r="B268" s="14" t="s">
        <v>227</v>
      </c>
      <c r="C268" s="55"/>
      <c r="D268" s="14" t="str">
        <f t="shared" si="25"/>
        <v>ZF_5050_NR2H_1.228L</v>
      </c>
      <c r="E268" s="14" t="s">
        <v>46</v>
      </c>
      <c r="F268" s="72"/>
      <c r="G268" s="57" t="s">
        <v>385</v>
      </c>
      <c r="H268" s="65" t="s">
        <v>414</v>
      </c>
      <c r="I268" s="59">
        <v>5000.0</v>
      </c>
      <c r="J268" s="65" t="s">
        <v>235</v>
      </c>
      <c r="K268" s="58" t="s">
        <v>236</v>
      </c>
      <c r="L268" s="65" t="s">
        <v>387</v>
      </c>
      <c r="M268" s="60">
        <v>1.228</v>
      </c>
      <c r="N268" s="61"/>
      <c r="O268" s="58" t="s">
        <v>398</v>
      </c>
      <c r="P268" s="61">
        <v>2600.0</v>
      </c>
      <c r="Q268" s="61">
        <v>1356.0</v>
      </c>
      <c r="R268" s="78"/>
      <c r="S268" s="45">
        <v>56935.0</v>
      </c>
      <c r="T268" s="45">
        <v>1.13</v>
      </c>
      <c r="U268" s="45">
        <v>47.0</v>
      </c>
      <c r="V268" s="45">
        <f t="shared" si="26"/>
        <v>0.53</v>
      </c>
      <c r="W268" s="45">
        <f t="shared" si="36"/>
        <v>34098.3715</v>
      </c>
      <c r="X268" s="45">
        <f t="shared" si="28"/>
        <v>339</v>
      </c>
      <c r="Y268" s="45">
        <v>1.067</v>
      </c>
      <c r="Z268" s="45">
        <f t="shared" si="29"/>
        <v>36744.67539</v>
      </c>
      <c r="AA268" s="47">
        <f t="shared" si="30"/>
        <v>48992.90052</v>
      </c>
      <c r="AB268" s="45">
        <v>3550.0</v>
      </c>
      <c r="AC268" s="47">
        <f t="shared" si="31"/>
        <v>3024.724487</v>
      </c>
      <c r="AD268" s="79">
        <v>9.0</v>
      </c>
      <c r="AE268" s="64" t="str">
        <f t="shared" si="8"/>
        <v>ZF 5050 NR2H Light Horizontal Offset 1.228</v>
      </c>
      <c r="AF268" s="65" t="str">
        <f t="shared" si="32"/>
        <v>3109 671 001 left</v>
      </c>
      <c r="AG268" s="66" t="s">
        <v>388</v>
      </c>
      <c r="AH268" s="52" t="str">
        <f t="shared" si="10"/>
        <v>3109 671 001 left</v>
      </c>
      <c r="AI268" s="81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15"/>
      <c r="BB268" s="15"/>
    </row>
    <row r="269" ht="14.25" customHeight="1">
      <c r="A269" s="54">
        <v>1010.0</v>
      </c>
      <c r="B269" s="14" t="s">
        <v>227</v>
      </c>
      <c r="C269" s="55"/>
      <c r="D269" s="14" t="str">
        <f t="shared" si="25"/>
        <v>ZF_5050_NR2H_1.169L</v>
      </c>
      <c r="E269" s="14" t="s">
        <v>46</v>
      </c>
      <c r="F269" s="72"/>
      <c r="G269" s="57" t="s">
        <v>385</v>
      </c>
      <c r="H269" s="65" t="s">
        <v>414</v>
      </c>
      <c r="I269" s="59">
        <v>5000.0</v>
      </c>
      <c r="J269" s="65" t="s">
        <v>235</v>
      </c>
      <c r="K269" s="58" t="s">
        <v>236</v>
      </c>
      <c r="L269" s="65" t="s">
        <v>387</v>
      </c>
      <c r="M269" s="60">
        <v>1.169</v>
      </c>
      <c r="N269" s="61"/>
      <c r="O269" s="68">
        <v>2.963</v>
      </c>
      <c r="P269" s="61">
        <v>2600.0</v>
      </c>
      <c r="Q269" s="61">
        <v>1356.0</v>
      </c>
      <c r="R269" s="78"/>
      <c r="S269" s="45">
        <v>56935.0</v>
      </c>
      <c r="T269" s="45">
        <v>1.13</v>
      </c>
      <c r="U269" s="45">
        <v>47.0</v>
      </c>
      <c r="V269" s="45">
        <f t="shared" si="26"/>
        <v>0.53</v>
      </c>
      <c r="W269" s="45">
        <f t="shared" si="36"/>
        <v>34098.3715</v>
      </c>
      <c r="X269" s="45">
        <f t="shared" si="28"/>
        <v>339</v>
      </c>
      <c r="Y269" s="45">
        <v>1.067</v>
      </c>
      <c r="Z269" s="45">
        <f t="shared" si="29"/>
        <v>36744.67539</v>
      </c>
      <c r="AA269" s="47">
        <f t="shared" si="30"/>
        <v>48992.90052</v>
      </c>
      <c r="AB269" s="45">
        <v>3550.0</v>
      </c>
      <c r="AC269" s="47">
        <f t="shared" si="31"/>
        <v>3024.724487</v>
      </c>
      <c r="AD269" s="79">
        <v>9.0</v>
      </c>
      <c r="AE269" s="64" t="str">
        <f t="shared" si="8"/>
        <v>ZF 5050 NR2H Light Horizontal Offset 1.169</v>
      </c>
      <c r="AF269" s="65" t="str">
        <f t="shared" si="32"/>
        <v>3109 671 001 left</v>
      </c>
      <c r="AG269" s="66" t="s">
        <v>388</v>
      </c>
      <c r="AH269" s="52" t="str">
        <f t="shared" si="10"/>
        <v>3109 671 001 left</v>
      </c>
      <c r="AI269" s="81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/>
      <c r="AY269" s="54"/>
      <c r="AZ269" s="54"/>
      <c r="BA269" s="15"/>
      <c r="BB269" s="15"/>
    </row>
    <row r="270" ht="14.25" customHeight="1">
      <c r="A270" s="54">
        <v>1010.0</v>
      </c>
      <c r="B270" s="14" t="s">
        <v>227</v>
      </c>
      <c r="C270" s="55"/>
      <c r="D270" s="14" t="str">
        <f t="shared" si="25"/>
        <v>ZF_5050_NR2H_1.0012M</v>
      </c>
      <c r="E270" s="14" t="s">
        <v>46</v>
      </c>
      <c r="F270" s="72"/>
      <c r="G270" s="57" t="s">
        <v>385</v>
      </c>
      <c r="H270" s="65" t="s">
        <v>414</v>
      </c>
      <c r="I270" s="59">
        <v>5000.0</v>
      </c>
      <c r="J270" s="65" t="s">
        <v>238</v>
      </c>
      <c r="K270" s="58" t="s">
        <v>239</v>
      </c>
      <c r="L270" s="65" t="s">
        <v>387</v>
      </c>
      <c r="M270" s="60">
        <v>1.0012</v>
      </c>
      <c r="N270" s="61"/>
      <c r="O270" s="58" t="s">
        <v>369</v>
      </c>
      <c r="P270" s="61">
        <v>2600.0</v>
      </c>
      <c r="Q270" s="61">
        <v>1356.0</v>
      </c>
      <c r="R270" s="78"/>
      <c r="S270" s="45">
        <v>56935.0</v>
      </c>
      <c r="T270" s="45">
        <v>1.13</v>
      </c>
      <c r="U270" s="45">
        <v>47.0</v>
      </c>
      <c r="V270" s="45">
        <f t="shared" si="26"/>
        <v>0.53</v>
      </c>
      <c r="W270" s="45">
        <f t="shared" si="36"/>
        <v>34098.3715</v>
      </c>
      <c r="X270" s="45">
        <f t="shared" si="28"/>
        <v>339</v>
      </c>
      <c r="Y270" s="45">
        <v>1.067</v>
      </c>
      <c r="Z270" s="45">
        <f t="shared" si="29"/>
        <v>36744.67539</v>
      </c>
      <c r="AA270" s="47">
        <f t="shared" si="30"/>
        <v>48992.90052</v>
      </c>
      <c r="AB270" s="45">
        <v>3550.0</v>
      </c>
      <c r="AC270" s="47">
        <f t="shared" si="31"/>
        <v>3024.724487</v>
      </c>
      <c r="AD270" s="79">
        <v>9.0</v>
      </c>
      <c r="AE270" s="64" t="str">
        <f t="shared" si="8"/>
        <v>ZF 5050 NR2H Medium Horizontal Offset 1.0012</v>
      </c>
      <c r="AF270" s="65" t="str">
        <f t="shared" si="32"/>
        <v>3109 671 001 left</v>
      </c>
      <c r="AG270" s="66" t="s">
        <v>388</v>
      </c>
      <c r="AH270" s="52" t="str">
        <f t="shared" si="10"/>
        <v>3109 671 001 left</v>
      </c>
      <c r="AI270" s="81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  <c r="AX270" s="54"/>
      <c r="AY270" s="54"/>
      <c r="AZ270" s="54"/>
      <c r="BA270" s="15"/>
      <c r="BB270" s="15"/>
    </row>
    <row r="271" ht="14.25" customHeight="1">
      <c r="A271" s="54">
        <v>1010.0</v>
      </c>
      <c r="B271" s="14" t="s">
        <v>227</v>
      </c>
      <c r="C271" s="55"/>
      <c r="D271" s="14" t="str">
        <f t="shared" si="25"/>
        <v>ZF_5050_NR2H_0.8474C</v>
      </c>
      <c r="E271" s="14" t="s">
        <v>46</v>
      </c>
      <c r="F271" s="72"/>
      <c r="G271" s="57" t="s">
        <v>385</v>
      </c>
      <c r="H271" s="65" t="s">
        <v>414</v>
      </c>
      <c r="I271" s="59">
        <v>5000.0</v>
      </c>
      <c r="J271" s="65" t="s">
        <v>242</v>
      </c>
      <c r="K271" s="58" t="s">
        <v>243</v>
      </c>
      <c r="L271" s="65" t="s">
        <v>387</v>
      </c>
      <c r="M271" s="60">
        <v>0.8474</v>
      </c>
      <c r="N271" s="61"/>
      <c r="O271" s="58" t="s">
        <v>369</v>
      </c>
      <c r="P271" s="61">
        <v>2000.0</v>
      </c>
      <c r="Q271" s="61">
        <v>1356.0</v>
      </c>
      <c r="R271" s="78"/>
      <c r="S271" s="45">
        <v>56935.0</v>
      </c>
      <c r="T271" s="45">
        <v>1.13</v>
      </c>
      <c r="U271" s="45">
        <v>47.0</v>
      </c>
      <c r="V271" s="45">
        <f t="shared" si="26"/>
        <v>0.53</v>
      </c>
      <c r="W271" s="45">
        <f t="shared" si="36"/>
        <v>34098.3715</v>
      </c>
      <c r="X271" s="45">
        <f t="shared" si="28"/>
        <v>339</v>
      </c>
      <c r="Y271" s="45">
        <v>1.067</v>
      </c>
      <c r="Z271" s="45">
        <f t="shared" si="29"/>
        <v>36744.67539</v>
      </c>
      <c r="AA271" s="47">
        <f t="shared" si="30"/>
        <v>48992.90052</v>
      </c>
      <c r="AB271" s="45">
        <v>3550.0</v>
      </c>
      <c r="AC271" s="47">
        <f t="shared" si="31"/>
        <v>3024.724487</v>
      </c>
      <c r="AD271" s="79">
        <v>9.0</v>
      </c>
      <c r="AE271" s="64" t="str">
        <f t="shared" si="8"/>
        <v>ZF 5050 NR2H Continuous Horizontal Offset 0.8474</v>
      </c>
      <c r="AF271" s="65" t="str">
        <f t="shared" si="32"/>
        <v>3109 671 001 left</v>
      </c>
      <c r="AG271" s="66" t="s">
        <v>388</v>
      </c>
      <c r="AH271" s="52" t="str">
        <f t="shared" si="10"/>
        <v>3109 671 001 left</v>
      </c>
      <c r="AI271" s="81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/>
      <c r="AY271" s="54"/>
      <c r="AZ271" s="54"/>
      <c r="BA271" s="15"/>
      <c r="BB271" s="15"/>
    </row>
    <row r="272" ht="14.25" customHeight="1">
      <c r="A272" s="54">
        <v>1010.0</v>
      </c>
      <c r="B272" s="14" t="s">
        <v>227</v>
      </c>
      <c r="C272" s="55"/>
      <c r="D272" s="14" t="str">
        <f t="shared" si="25"/>
        <v>ZF_5050_V_1.2653P</v>
      </c>
      <c r="E272" s="14" t="s">
        <v>46</v>
      </c>
      <c r="F272" s="72"/>
      <c r="G272" s="57" t="s">
        <v>389</v>
      </c>
      <c r="H272" s="65" t="s">
        <v>415</v>
      </c>
      <c r="I272" s="59">
        <v>5000.0</v>
      </c>
      <c r="J272" s="65" t="s">
        <v>230</v>
      </c>
      <c r="K272" s="58" t="s">
        <v>231</v>
      </c>
      <c r="L272" s="65" t="s">
        <v>253</v>
      </c>
      <c r="M272" s="60">
        <v>1.2653</v>
      </c>
      <c r="N272" s="61"/>
      <c r="O272" s="58" t="s">
        <v>373</v>
      </c>
      <c r="P272" s="61">
        <v>2600.0</v>
      </c>
      <c r="Q272" s="61">
        <v>1693.0</v>
      </c>
      <c r="R272" s="80" t="s">
        <v>416</v>
      </c>
      <c r="S272" s="45">
        <v>83325.0</v>
      </c>
      <c r="T272" s="45">
        <v>1.13</v>
      </c>
      <c r="U272" s="45">
        <v>47.0</v>
      </c>
      <c r="V272" s="45">
        <f t="shared" si="26"/>
        <v>0.53</v>
      </c>
      <c r="W272" s="45">
        <f t="shared" si="36"/>
        <v>49903.3425</v>
      </c>
      <c r="X272" s="45">
        <f t="shared" si="28"/>
        <v>339</v>
      </c>
      <c r="Y272" s="45">
        <v>1.067</v>
      </c>
      <c r="Z272" s="45">
        <f t="shared" si="29"/>
        <v>53608.57945</v>
      </c>
      <c r="AA272" s="47">
        <f t="shared" si="30"/>
        <v>71478.10593</v>
      </c>
      <c r="AB272" s="45">
        <v>4005.0</v>
      </c>
      <c r="AC272" s="47">
        <f t="shared" si="31"/>
        <v>3412.400442</v>
      </c>
      <c r="AD272" s="79"/>
      <c r="AE272" s="64" t="str">
        <f t="shared" si="8"/>
        <v>ZF 5050 V  Pleasure V-Drive 1.2653</v>
      </c>
      <c r="AF272" s="65" t="str">
        <f t="shared" si="32"/>
        <v>3109 609 001</v>
      </c>
      <c r="AG272" s="66" t="s">
        <v>375</v>
      </c>
      <c r="AH272" s="52" t="str">
        <f t="shared" si="10"/>
        <v>3109 609 001</v>
      </c>
      <c r="AI272" s="81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15"/>
      <c r="BB272" s="15"/>
    </row>
    <row r="273" ht="14.25" customHeight="1">
      <c r="A273" s="54">
        <v>1010.0</v>
      </c>
      <c r="B273" s="14" t="s">
        <v>227</v>
      </c>
      <c r="C273" s="55"/>
      <c r="D273" s="14" t="str">
        <f t="shared" si="25"/>
        <v>ZF_5050_V_1.1514P</v>
      </c>
      <c r="E273" s="14" t="s">
        <v>46</v>
      </c>
      <c r="F273" s="72"/>
      <c r="G273" s="57" t="s">
        <v>389</v>
      </c>
      <c r="H273" s="65" t="s">
        <v>415</v>
      </c>
      <c r="I273" s="59">
        <v>5000.0</v>
      </c>
      <c r="J273" s="65" t="s">
        <v>230</v>
      </c>
      <c r="K273" s="58" t="s">
        <v>231</v>
      </c>
      <c r="L273" s="65" t="s">
        <v>253</v>
      </c>
      <c r="M273" s="60">
        <v>1.1514</v>
      </c>
      <c r="N273" s="61"/>
      <c r="O273" s="58" t="s">
        <v>377</v>
      </c>
      <c r="P273" s="61">
        <v>2600.0</v>
      </c>
      <c r="Q273" s="61">
        <v>1693.0</v>
      </c>
      <c r="R273" s="80" t="s">
        <v>417</v>
      </c>
      <c r="S273" s="45">
        <v>83325.0</v>
      </c>
      <c r="T273" s="45">
        <v>1.13</v>
      </c>
      <c r="U273" s="45">
        <v>47.0</v>
      </c>
      <c r="V273" s="45">
        <f t="shared" si="26"/>
        <v>0.53</v>
      </c>
      <c r="W273" s="45">
        <f t="shared" si="36"/>
        <v>49903.3425</v>
      </c>
      <c r="X273" s="45">
        <f t="shared" si="28"/>
        <v>339</v>
      </c>
      <c r="Y273" s="45">
        <v>1.067</v>
      </c>
      <c r="Z273" s="45">
        <f t="shared" si="29"/>
        <v>53608.57945</v>
      </c>
      <c r="AA273" s="47">
        <f t="shared" si="30"/>
        <v>71478.10593</v>
      </c>
      <c r="AB273" s="45">
        <v>4005.0</v>
      </c>
      <c r="AC273" s="47">
        <f t="shared" si="31"/>
        <v>3412.400442</v>
      </c>
      <c r="AD273" s="79"/>
      <c r="AE273" s="64" t="str">
        <f t="shared" si="8"/>
        <v>ZF 5050 V  Pleasure V-Drive 1.1514</v>
      </c>
      <c r="AF273" s="65" t="str">
        <f t="shared" si="32"/>
        <v>3109 609 001</v>
      </c>
      <c r="AG273" s="66" t="s">
        <v>375</v>
      </c>
      <c r="AH273" s="52" t="str">
        <f t="shared" si="10"/>
        <v>3109 609 001</v>
      </c>
      <c r="AI273" s="81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15"/>
      <c r="BB273" s="15"/>
    </row>
    <row r="274" ht="14.25" customHeight="1">
      <c r="A274" s="54">
        <v>1010.0</v>
      </c>
      <c r="B274" s="14" t="s">
        <v>227</v>
      </c>
      <c r="C274" s="55"/>
      <c r="D274" s="14" t="str">
        <f t="shared" si="25"/>
        <v>ZF_5050_V_1.0621P</v>
      </c>
      <c r="E274" s="14" t="s">
        <v>46</v>
      </c>
      <c r="F274" s="72"/>
      <c r="G274" s="57" t="s">
        <v>389</v>
      </c>
      <c r="H274" s="65" t="s">
        <v>415</v>
      </c>
      <c r="I274" s="59">
        <v>5000.0</v>
      </c>
      <c r="J274" s="65" t="s">
        <v>230</v>
      </c>
      <c r="K274" s="58" t="s">
        <v>231</v>
      </c>
      <c r="L274" s="65" t="s">
        <v>253</v>
      </c>
      <c r="M274" s="60">
        <v>1.0621</v>
      </c>
      <c r="N274" s="61"/>
      <c r="O274" s="58" t="s">
        <v>402</v>
      </c>
      <c r="P274" s="61">
        <v>2600.0</v>
      </c>
      <c r="Q274" s="61">
        <v>1693.0</v>
      </c>
      <c r="R274" s="80" t="s">
        <v>418</v>
      </c>
      <c r="S274" s="45">
        <v>83325.0</v>
      </c>
      <c r="T274" s="45">
        <v>1.13</v>
      </c>
      <c r="U274" s="45">
        <v>47.0</v>
      </c>
      <c r="V274" s="45">
        <f t="shared" si="26"/>
        <v>0.53</v>
      </c>
      <c r="W274" s="45">
        <f t="shared" si="36"/>
        <v>49903.3425</v>
      </c>
      <c r="X274" s="45">
        <f t="shared" si="28"/>
        <v>339</v>
      </c>
      <c r="Y274" s="45">
        <v>1.067</v>
      </c>
      <c r="Z274" s="45">
        <f t="shared" si="29"/>
        <v>53608.57945</v>
      </c>
      <c r="AA274" s="47">
        <f t="shared" si="30"/>
        <v>71478.10593</v>
      </c>
      <c r="AB274" s="45">
        <v>4005.0</v>
      </c>
      <c r="AC274" s="47">
        <f t="shared" si="31"/>
        <v>3412.400442</v>
      </c>
      <c r="AD274" s="79"/>
      <c r="AE274" s="64" t="str">
        <f t="shared" si="8"/>
        <v>ZF 5050 V  Pleasure V-Drive 1.0621</v>
      </c>
      <c r="AF274" s="65" t="str">
        <f t="shared" si="32"/>
        <v>3109 617 001</v>
      </c>
      <c r="AG274" s="66" t="s">
        <v>392</v>
      </c>
      <c r="AH274" s="52" t="str">
        <f t="shared" si="10"/>
        <v>3109 617 001</v>
      </c>
      <c r="AI274" s="81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  <c r="AX274" s="54"/>
      <c r="AY274" s="54"/>
      <c r="AZ274" s="54"/>
      <c r="BA274" s="15"/>
      <c r="BB274" s="15"/>
    </row>
    <row r="275" ht="14.25" customHeight="1">
      <c r="A275" s="54">
        <v>1010.0</v>
      </c>
      <c r="B275" s="14" t="s">
        <v>227</v>
      </c>
      <c r="C275" s="55"/>
      <c r="D275" s="14" t="str">
        <f t="shared" si="25"/>
        <v>ZF_5050_V_1.228L</v>
      </c>
      <c r="E275" s="14" t="s">
        <v>46</v>
      </c>
      <c r="F275" s="72"/>
      <c r="G275" s="57" t="s">
        <v>389</v>
      </c>
      <c r="H275" s="65" t="s">
        <v>415</v>
      </c>
      <c r="I275" s="59">
        <v>5000.0</v>
      </c>
      <c r="J275" s="65" t="s">
        <v>235</v>
      </c>
      <c r="K275" s="58" t="s">
        <v>236</v>
      </c>
      <c r="L275" s="65" t="s">
        <v>253</v>
      </c>
      <c r="M275" s="60">
        <v>1.228</v>
      </c>
      <c r="N275" s="61"/>
      <c r="O275" s="58" t="s">
        <v>373</v>
      </c>
      <c r="P275" s="61">
        <v>2600.0</v>
      </c>
      <c r="Q275" s="61">
        <v>1693.0</v>
      </c>
      <c r="R275" s="80" t="s">
        <v>419</v>
      </c>
      <c r="S275" s="45">
        <v>83325.0</v>
      </c>
      <c r="T275" s="45">
        <v>1.13</v>
      </c>
      <c r="U275" s="45">
        <v>47.0</v>
      </c>
      <c r="V275" s="45">
        <f t="shared" si="26"/>
        <v>0.53</v>
      </c>
      <c r="W275" s="45">
        <f t="shared" si="36"/>
        <v>49903.3425</v>
      </c>
      <c r="X275" s="45">
        <f t="shared" si="28"/>
        <v>339</v>
      </c>
      <c r="Y275" s="45">
        <v>1.067</v>
      </c>
      <c r="Z275" s="45">
        <f t="shared" si="29"/>
        <v>53608.57945</v>
      </c>
      <c r="AA275" s="47">
        <f t="shared" si="30"/>
        <v>71478.10593</v>
      </c>
      <c r="AB275" s="45">
        <v>4005.0</v>
      </c>
      <c r="AC275" s="47">
        <f t="shared" si="31"/>
        <v>3412.400442</v>
      </c>
      <c r="AD275" s="79"/>
      <c r="AE275" s="64" t="str">
        <f t="shared" si="8"/>
        <v>ZF 5050 V  Light V-Drive 1.228</v>
      </c>
      <c r="AF275" s="65" t="str">
        <f t="shared" si="32"/>
        <v>3109 617 001</v>
      </c>
      <c r="AG275" s="66" t="s">
        <v>392</v>
      </c>
      <c r="AH275" s="52" t="str">
        <f t="shared" si="10"/>
        <v>3109 617 001</v>
      </c>
      <c r="AI275" s="81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  <c r="BA275" s="15"/>
      <c r="BB275" s="15"/>
    </row>
    <row r="276" ht="14.25" customHeight="1">
      <c r="A276" s="54">
        <v>1010.0</v>
      </c>
      <c r="B276" s="14" t="s">
        <v>227</v>
      </c>
      <c r="C276" s="55"/>
      <c r="D276" s="14" t="str">
        <f t="shared" si="25"/>
        <v>ZF_5050_V_1.1093L</v>
      </c>
      <c r="E276" s="14" t="s">
        <v>46</v>
      </c>
      <c r="F276" s="72"/>
      <c r="G276" s="57" t="s">
        <v>389</v>
      </c>
      <c r="H276" s="65" t="s">
        <v>415</v>
      </c>
      <c r="I276" s="59">
        <v>5000.0</v>
      </c>
      <c r="J276" s="65" t="s">
        <v>235</v>
      </c>
      <c r="K276" s="58" t="s">
        <v>236</v>
      </c>
      <c r="L276" s="65" t="s">
        <v>253</v>
      </c>
      <c r="M276" s="60">
        <v>1.1093</v>
      </c>
      <c r="N276" s="61"/>
      <c r="O276" s="58" t="s">
        <v>377</v>
      </c>
      <c r="P276" s="61">
        <v>2600.0</v>
      </c>
      <c r="Q276" s="61">
        <v>1693.0</v>
      </c>
      <c r="R276" s="80" t="s">
        <v>420</v>
      </c>
      <c r="S276" s="45">
        <v>83325.0</v>
      </c>
      <c r="T276" s="45">
        <v>1.13</v>
      </c>
      <c r="U276" s="45">
        <v>47.0</v>
      </c>
      <c r="V276" s="45">
        <f t="shared" si="26"/>
        <v>0.53</v>
      </c>
      <c r="W276" s="45">
        <f t="shared" si="36"/>
        <v>49903.3425</v>
      </c>
      <c r="X276" s="45">
        <f t="shared" si="28"/>
        <v>339</v>
      </c>
      <c r="Y276" s="45">
        <v>1.067</v>
      </c>
      <c r="Z276" s="45">
        <f t="shared" si="29"/>
        <v>53608.57945</v>
      </c>
      <c r="AA276" s="47">
        <f t="shared" si="30"/>
        <v>71478.10593</v>
      </c>
      <c r="AB276" s="45">
        <v>4005.0</v>
      </c>
      <c r="AC276" s="47">
        <f t="shared" si="31"/>
        <v>3412.400442</v>
      </c>
      <c r="AD276" s="79"/>
      <c r="AE276" s="64" t="str">
        <f t="shared" si="8"/>
        <v>ZF 5050 V  Light V-Drive 1.1093</v>
      </c>
      <c r="AF276" s="65" t="str">
        <f t="shared" si="32"/>
        <v>3109 617 001</v>
      </c>
      <c r="AG276" s="66" t="s">
        <v>392</v>
      </c>
      <c r="AH276" s="52" t="str">
        <f t="shared" si="10"/>
        <v>3109 617 001</v>
      </c>
      <c r="AI276" s="81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15"/>
      <c r="BB276" s="15"/>
    </row>
    <row r="277" ht="14.25" customHeight="1">
      <c r="A277" s="54">
        <v>1010.0</v>
      </c>
      <c r="B277" s="14" t="s">
        <v>227</v>
      </c>
      <c r="C277" s="55"/>
      <c r="D277" s="14" t="str">
        <f t="shared" si="25"/>
        <v>ZF_5050_V_1.0068L</v>
      </c>
      <c r="E277" s="14" t="s">
        <v>46</v>
      </c>
      <c r="F277" s="72"/>
      <c r="G277" s="57" t="s">
        <v>389</v>
      </c>
      <c r="H277" s="65" t="s">
        <v>415</v>
      </c>
      <c r="I277" s="59">
        <v>5000.0</v>
      </c>
      <c r="J277" s="65" t="s">
        <v>235</v>
      </c>
      <c r="K277" s="58" t="s">
        <v>236</v>
      </c>
      <c r="L277" s="65" t="s">
        <v>253</v>
      </c>
      <c r="M277" s="60">
        <v>1.0068</v>
      </c>
      <c r="N277" s="61"/>
      <c r="O277" s="58" t="s">
        <v>402</v>
      </c>
      <c r="P277" s="61">
        <v>2600.0</v>
      </c>
      <c r="Q277" s="61">
        <v>1693.0</v>
      </c>
      <c r="R277" s="80" t="s">
        <v>421</v>
      </c>
      <c r="S277" s="45">
        <v>83325.0</v>
      </c>
      <c r="T277" s="45">
        <v>1.13</v>
      </c>
      <c r="U277" s="45">
        <v>47.0</v>
      </c>
      <c r="V277" s="45">
        <f t="shared" si="26"/>
        <v>0.53</v>
      </c>
      <c r="W277" s="45">
        <f t="shared" si="36"/>
        <v>49903.3425</v>
      </c>
      <c r="X277" s="45">
        <f t="shared" si="28"/>
        <v>339</v>
      </c>
      <c r="Y277" s="45">
        <v>1.067</v>
      </c>
      <c r="Z277" s="45">
        <f t="shared" si="29"/>
        <v>53608.57945</v>
      </c>
      <c r="AA277" s="47">
        <f t="shared" si="30"/>
        <v>71478.10593</v>
      </c>
      <c r="AB277" s="45">
        <v>4005.0</v>
      </c>
      <c r="AC277" s="47">
        <f t="shared" si="31"/>
        <v>3412.400442</v>
      </c>
      <c r="AD277" s="79"/>
      <c r="AE277" s="64" t="str">
        <f t="shared" si="8"/>
        <v>ZF 5050 V  Light V-Drive 1.0068</v>
      </c>
      <c r="AF277" s="65" t="str">
        <f t="shared" si="32"/>
        <v>3109 617 001</v>
      </c>
      <c r="AG277" s="66" t="s">
        <v>392</v>
      </c>
      <c r="AH277" s="52" t="str">
        <f t="shared" si="10"/>
        <v>3109 617 001</v>
      </c>
      <c r="AI277" s="81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15"/>
      <c r="BB277" s="15"/>
    </row>
    <row r="278" ht="14.25" customHeight="1">
      <c r="A278" s="54">
        <v>1010.0</v>
      </c>
      <c r="B278" s="14" t="s">
        <v>227</v>
      </c>
      <c r="C278" s="55"/>
      <c r="D278" s="14" t="str">
        <f t="shared" si="25"/>
        <v>ZF_5050_V_1.0012M</v>
      </c>
      <c r="E278" s="14" t="s">
        <v>46</v>
      </c>
      <c r="F278" s="72"/>
      <c r="G278" s="57" t="s">
        <v>389</v>
      </c>
      <c r="H278" s="65" t="s">
        <v>415</v>
      </c>
      <c r="I278" s="59">
        <v>5000.0</v>
      </c>
      <c r="J278" s="65" t="s">
        <v>238</v>
      </c>
      <c r="K278" s="58" t="s">
        <v>239</v>
      </c>
      <c r="L278" s="65" t="s">
        <v>253</v>
      </c>
      <c r="M278" s="60">
        <v>1.0012</v>
      </c>
      <c r="N278" s="61"/>
      <c r="O278" s="58" t="s">
        <v>373</v>
      </c>
      <c r="P278" s="61">
        <v>2600.0</v>
      </c>
      <c r="Q278" s="61">
        <v>1693.0</v>
      </c>
      <c r="R278" s="80" t="s">
        <v>422</v>
      </c>
      <c r="S278" s="45">
        <v>83325.0</v>
      </c>
      <c r="T278" s="45">
        <v>1.13</v>
      </c>
      <c r="U278" s="45">
        <v>47.0</v>
      </c>
      <c r="V278" s="45">
        <f t="shared" si="26"/>
        <v>0.53</v>
      </c>
      <c r="W278" s="45">
        <f t="shared" si="36"/>
        <v>49903.3425</v>
      </c>
      <c r="X278" s="45">
        <f t="shared" si="28"/>
        <v>339</v>
      </c>
      <c r="Y278" s="45">
        <v>1.067</v>
      </c>
      <c r="Z278" s="45">
        <f t="shared" si="29"/>
        <v>53608.57945</v>
      </c>
      <c r="AA278" s="47">
        <f t="shared" si="30"/>
        <v>71478.10593</v>
      </c>
      <c r="AB278" s="45">
        <v>4005.0</v>
      </c>
      <c r="AC278" s="47">
        <f t="shared" si="31"/>
        <v>3412.400442</v>
      </c>
      <c r="AD278" s="79"/>
      <c r="AE278" s="64" t="str">
        <f t="shared" si="8"/>
        <v>ZF 5050 V  Medium V-Drive 1.0012</v>
      </c>
      <c r="AF278" s="65" t="str">
        <f t="shared" si="32"/>
        <v>3109 617 001</v>
      </c>
      <c r="AG278" s="66" t="s">
        <v>392</v>
      </c>
      <c r="AH278" s="52" t="str">
        <f t="shared" si="10"/>
        <v>3109 617 001</v>
      </c>
      <c r="AI278" s="81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15"/>
      <c r="BB278" s="15"/>
    </row>
    <row r="279" ht="14.25" customHeight="1">
      <c r="A279" s="54">
        <v>1010.0</v>
      </c>
      <c r="B279" s="14" t="s">
        <v>227</v>
      </c>
      <c r="C279" s="55"/>
      <c r="D279" s="14" t="str">
        <f t="shared" si="25"/>
        <v>ZF_5050_V_0.9548M</v>
      </c>
      <c r="E279" s="14" t="s">
        <v>46</v>
      </c>
      <c r="F279" s="72"/>
      <c r="G279" s="57" t="s">
        <v>389</v>
      </c>
      <c r="H279" s="65" t="s">
        <v>415</v>
      </c>
      <c r="I279" s="59">
        <v>5000.0</v>
      </c>
      <c r="J279" s="65" t="s">
        <v>238</v>
      </c>
      <c r="K279" s="58" t="s">
        <v>239</v>
      </c>
      <c r="L279" s="65" t="s">
        <v>253</v>
      </c>
      <c r="M279" s="60">
        <v>0.9548</v>
      </c>
      <c r="N279" s="61"/>
      <c r="O279" s="58" t="s">
        <v>377</v>
      </c>
      <c r="P279" s="61">
        <v>2600.0</v>
      </c>
      <c r="Q279" s="61">
        <v>1693.0</v>
      </c>
      <c r="R279" s="80" t="s">
        <v>423</v>
      </c>
      <c r="S279" s="45">
        <v>83325.0</v>
      </c>
      <c r="T279" s="45">
        <v>1.13</v>
      </c>
      <c r="U279" s="45">
        <v>47.0</v>
      </c>
      <c r="V279" s="45">
        <f t="shared" si="26"/>
        <v>0.53</v>
      </c>
      <c r="W279" s="45">
        <f t="shared" si="36"/>
        <v>49903.3425</v>
      </c>
      <c r="X279" s="45">
        <f t="shared" si="28"/>
        <v>339</v>
      </c>
      <c r="Y279" s="45">
        <v>1.067</v>
      </c>
      <c r="Z279" s="45">
        <f t="shared" si="29"/>
        <v>53608.57945</v>
      </c>
      <c r="AA279" s="47">
        <f t="shared" si="30"/>
        <v>71478.10593</v>
      </c>
      <c r="AB279" s="45">
        <v>4005.0</v>
      </c>
      <c r="AC279" s="47">
        <f t="shared" si="31"/>
        <v>3412.400442</v>
      </c>
      <c r="AD279" s="79"/>
      <c r="AE279" s="64" t="str">
        <f t="shared" si="8"/>
        <v>ZF 5050 V  Medium V-Drive 0.9548</v>
      </c>
      <c r="AF279" s="65" t="str">
        <f t="shared" si="32"/>
        <v>3109 617 001</v>
      </c>
      <c r="AG279" s="66" t="s">
        <v>392</v>
      </c>
      <c r="AH279" s="52" t="str">
        <f t="shared" si="10"/>
        <v>3109 617 001</v>
      </c>
      <c r="AI279" s="81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15"/>
      <c r="BB279" s="15"/>
    </row>
    <row r="280" ht="14.25" customHeight="1">
      <c r="A280" s="54">
        <v>1010.0</v>
      </c>
      <c r="B280" s="14" t="s">
        <v>227</v>
      </c>
      <c r="C280" s="55"/>
      <c r="D280" s="14" t="str">
        <f t="shared" si="25"/>
        <v>ZF_5050_V_0.8945M</v>
      </c>
      <c r="E280" s="14" t="s">
        <v>46</v>
      </c>
      <c r="F280" s="72"/>
      <c r="G280" s="57" t="s">
        <v>389</v>
      </c>
      <c r="H280" s="65" t="s">
        <v>415</v>
      </c>
      <c r="I280" s="59">
        <v>5000.0</v>
      </c>
      <c r="J280" s="65" t="s">
        <v>238</v>
      </c>
      <c r="K280" s="58" t="s">
        <v>239</v>
      </c>
      <c r="L280" s="65" t="s">
        <v>253</v>
      </c>
      <c r="M280" s="60">
        <v>0.8945</v>
      </c>
      <c r="N280" s="61"/>
      <c r="O280" s="58" t="s">
        <v>402</v>
      </c>
      <c r="P280" s="61">
        <v>2600.0</v>
      </c>
      <c r="Q280" s="61">
        <v>1693.0</v>
      </c>
      <c r="R280" s="80" t="s">
        <v>424</v>
      </c>
      <c r="S280" s="45">
        <v>83325.0</v>
      </c>
      <c r="T280" s="45">
        <v>1.13</v>
      </c>
      <c r="U280" s="45">
        <v>47.0</v>
      </c>
      <c r="V280" s="45">
        <f t="shared" si="26"/>
        <v>0.53</v>
      </c>
      <c r="W280" s="45">
        <f t="shared" si="36"/>
        <v>49903.3425</v>
      </c>
      <c r="X280" s="45">
        <f t="shared" si="28"/>
        <v>339</v>
      </c>
      <c r="Y280" s="45">
        <v>1.067</v>
      </c>
      <c r="Z280" s="45">
        <f t="shared" si="29"/>
        <v>53608.57945</v>
      </c>
      <c r="AA280" s="47">
        <f t="shared" si="30"/>
        <v>71478.10593</v>
      </c>
      <c r="AB280" s="45">
        <v>4005.0</v>
      </c>
      <c r="AC280" s="47">
        <f t="shared" si="31"/>
        <v>3412.400442</v>
      </c>
      <c r="AD280" s="79"/>
      <c r="AE280" s="64" t="str">
        <f t="shared" si="8"/>
        <v>ZF 5050 V  Medium V-Drive 0.8945</v>
      </c>
      <c r="AF280" s="65" t="str">
        <f t="shared" si="32"/>
        <v>3109 617 001</v>
      </c>
      <c r="AG280" s="66" t="s">
        <v>392</v>
      </c>
      <c r="AH280" s="52" t="str">
        <f t="shared" si="10"/>
        <v>3109 617 001</v>
      </c>
      <c r="AI280" s="81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15"/>
      <c r="BB280" s="15"/>
    </row>
    <row r="281" ht="14.25" customHeight="1">
      <c r="A281" s="54">
        <v>1010.0</v>
      </c>
      <c r="B281" s="14" t="s">
        <v>227</v>
      </c>
      <c r="C281" s="55"/>
      <c r="D281" s="14" t="str">
        <f t="shared" si="25"/>
        <v>ZF_5050_V_0.8474C</v>
      </c>
      <c r="E281" s="14" t="s">
        <v>46</v>
      </c>
      <c r="F281" s="72"/>
      <c r="G281" s="57" t="s">
        <v>389</v>
      </c>
      <c r="H281" s="65" t="s">
        <v>415</v>
      </c>
      <c r="I281" s="59">
        <v>5000.0</v>
      </c>
      <c r="J281" s="65" t="s">
        <v>242</v>
      </c>
      <c r="K281" s="58" t="s">
        <v>243</v>
      </c>
      <c r="L281" s="65" t="s">
        <v>253</v>
      </c>
      <c r="M281" s="60">
        <v>0.8474</v>
      </c>
      <c r="N281" s="61"/>
      <c r="O281" s="58" t="s">
        <v>373</v>
      </c>
      <c r="P281" s="61">
        <v>2000.0</v>
      </c>
      <c r="Q281" s="61">
        <v>1693.0</v>
      </c>
      <c r="R281" s="80" t="s">
        <v>425</v>
      </c>
      <c r="S281" s="45">
        <v>83325.0</v>
      </c>
      <c r="T281" s="45">
        <v>1.13</v>
      </c>
      <c r="U281" s="45">
        <v>47.0</v>
      </c>
      <c r="V281" s="45">
        <f t="shared" si="26"/>
        <v>0.53</v>
      </c>
      <c r="W281" s="45">
        <f t="shared" si="36"/>
        <v>49903.3425</v>
      </c>
      <c r="X281" s="45">
        <f t="shared" si="28"/>
        <v>339</v>
      </c>
      <c r="Y281" s="45">
        <v>1.067</v>
      </c>
      <c r="Z281" s="45">
        <f t="shared" si="29"/>
        <v>53608.57945</v>
      </c>
      <c r="AA281" s="47">
        <f t="shared" si="30"/>
        <v>71478.10593</v>
      </c>
      <c r="AB281" s="45">
        <v>4005.0</v>
      </c>
      <c r="AC281" s="47">
        <f t="shared" si="31"/>
        <v>3412.400442</v>
      </c>
      <c r="AD281" s="79"/>
      <c r="AE281" s="64" t="str">
        <f t="shared" si="8"/>
        <v>ZF 5050 V  Continuous V-Drive 0.8474</v>
      </c>
      <c r="AF281" s="65" t="str">
        <f t="shared" si="32"/>
        <v>3109 617 001</v>
      </c>
      <c r="AG281" s="66" t="s">
        <v>392</v>
      </c>
      <c r="AH281" s="52" t="str">
        <f t="shared" si="10"/>
        <v>3109 617 001</v>
      </c>
      <c r="AI281" s="81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15"/>
      <c r="BB281" s="15"/>
    </row>
    <row r="282" ht="14.25" customHeight="1">
      <c r="A282" s="54">
        <v>1010.0</v>
      </c>
      <c r="B282" s="14" t="s">
        <v>227</v>
      </c>
      <c r="C282" s="55"/>
      <c r="D282" s="14" t="str">
        <f t="shared" si="25"/>
        <v>ZF_5050_V_0.7864C</v>
      </c>
      <c r="E282" s="14" t="s">
        <v>46</v>
      </c>
      <c r="F282" s="72"/>
      <c r="G282" s="57" t="s">
        <v>389</v>
      </c>
      <c r="H282" s="65" t="s">
        <v>415</v>
      </c>
      <c r="I282" s="59">
        <v>5000.0</v>
      </c>
      <c r="J282" s="65" t="s">
        <v>242</v>
      </c>
      <c r="K282" s="58" t="s">
        <v>243</v>
      </c>
      <c r="L282" s="65" t="s">
        <v>253</v>
      </c>
      <c r="M282" s="60">
        <v>0.7864</v>
      </c>
      <c r="N282" s="61"/>
      <c r="O282" s="58" t="s">
        <v>377</v>
      </c>
      <c r="P282" s="61">
        <v>2000.0</v>
      </c>
      <c r="Q282" s="61">
        <v>1693.0</v>
      </c>
      <c r="R282" s="80" t="s">
        <v>426</v>
      </c>
      <c r="S282" s="45">
        <v>83325.0</v>
      </c>
      <c r="T282" s="45">
        <v>1.13</v>
      </c>
      <c r="U282" s="45">
        <v>47.0</v>
      </c>
      <c r="V282" s="45">
        <f t="shared" si="26"/>
        <v>0.53</v>
      </c>
      <c r="W282" s="45">
        <f t="shared" si="36"/>
        <v>49903.3425</v>
      </c>
      <c r="X282" s="45">
        <f t="shared" si="28"/>
        <v>339</v>
      </c>
      <c r="Y282" s="45">
        <v>1.067</v>
      </c>
      <c r="Z282" s="45">
        <f t="shared" si="29"/>
        <v>53608.57945</v>
      </c>
      <c r="AA282" s="47">
        <f t="shared" si="30"/>
        <v>71478.10593</v>
      </c>
      <c r="AB282" s="45">
        <v>4005.0</v>
      </c>
      <c r="AC282" s="47">
        <f t="shared" si="31"/>
        <v>3412.400442</v>
      </c>
      <c r="AD282" s="79"/>
      <c r="AE282" s="64" t="str">
        <f t="shared" si="8"/>
        <v>ZF 5050 V  Continuous V-Drive 0.7864</v>
      </c>
      <c r="AF282" s="65" t="str">
        <f t="shared" si="32"/>
        <v>3109 617 001</v>
      </c>
      <c r="AG282" s="66" t="s">
        <v>392</v>
      </c>
      <c r="AH282" s="52" t="str">
        <f t="shared" si="10"/>
        <v>3109 617 001</v>
      </c>
      <c r="AI282" s="81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15"/>
      <c r="BB282" s="15"/>
    </row>
    <row r="283" ht="14.25" customHeight="1">
      <c r="A283" s="54">
        <v>1010.0</v>
      </c>
      <c r="B283" s="14" t="s">
        <v>227</v>
      </c>
      <c r="C283" s="55"/>
      <c r="D283" s="14" t="str">
        <f t="shared" si="25"/>
        <v>ZF_5050_V_0.7372C</v>
      </c>
      <c r="E283" s="14" t="s">
        <v>46</v>
      </c>
      <c r="F283" s="72"/>
      <c r="G283" s="57" t="s">
        <v>389</v>
      </c>
      <c r="H283" s="65" t="s">
        <v>415</v>
      </c>
      <c r="I283" s="59">
        <v>5000.0</v>
      </c>
      <c r="J283" s="65" t="s">
        <v>242</v>
      </c>
      <c r="K283" s="58" t="s">
        <v>243</v>
      </c>
      <c r="L283" s="65" t="s">
        <v>253</v>
      </c>
      <c r="M283" s="60">
        <v>0.7372</v>
      </c>
      <c r="N283" s="61"/>
      <c r="O283" s="58" t="s">
        <v>402</v>
      </c>
      <c r="P283" s="61">
        <v>2000.0</v>
      </c>
      <c r="Q283" s="61">
        <v>1693.0</v>
      </c>
      <c r="R283" s="80" t="s">
        <v>427</v>
      </c>
      <c r="S283" s="45">
        <v>83325.0</v>
      </c>
      <c r="T283" s="45">
        <v>1.13</v>
      </c>
      <c r="U283" s="45">
        <v>47.0</v>
      </c>
      <c r="V283" s="45">
        <f t="shared" si="26"/>
        <v>0.53</v>
      </c>
      <c r="W283" s="45">
        <f t="shared" si="36"/>
        <v>49903.3425</v>
      </c>
      <c r="X283" s="45">
        <f t="shared" si="28"/>
        <v>339</v>
      </c>
      <c r="Y283" s="45">
        <v>1.067</v>
      </c>
      <c r="Z283" s="45">
        <f t="shared" si="29"/>
        <v>53608.57945</v>
      </c>
      <c r="AA283" s="47">
        <f t="shared" si="30"/>
        <v>71478.10593</v>
      </c>
      <c r="AB283" s="45">
        <v>4005.0</v>
      </c>
      <c r="AC283" s="47">
        <f t="shared" si="31"/>
        <v>3412.400442</v>
      </c>
      <c r="AD283" s="79"/>
      <c r="AE283" s="64" t="str">
        <f t="shared" si="8"/>
        <v>ZF 5050 V  Continuous V-Drive 0.7372</v>
      </c>
      <c r="AF283" s="65" t="str">
        <f t="shared" si="32"/>
        <v>3109 617 001</v>
      </c>
      <c r="AG283" s="66" t="s">
        <v>392</v>
      </c>
      <c r="AH283" s="52" t="str">
        <f t="shared" si="10"/>
        <v>3109 617 001</v>
      </c>
      <c r="AI283" s="81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15"/>
      <c r="BB283" s="15"/>
    </row>
    <row r="284" ht="14.25" customHeight="1">
      <c r="A284" s="54">
        <v>1010.0</v>
      </c>
      <c r="B284" s="14" t="s">
        <v>227</v>
      </c>
      <c r="C284" s="55"/>
      <c r="D284" s="14" t="str">
        <f t="shared" si="25"/>
        <v>ZF_5055_1.1943M</v>
      </c>
      <c r="E284" s="14" t="s">
        <v>46</v>
      </c>
      <c r="F284" s="72"/>
      <c r="G284" s="57" t="s">
        <v>367</v>
      </c>
      <c r="H284" s="65" t="s">
        <v>428</v>
      </c>
      <c r="I284" s="59">
        <v>5000.0</v>
      </c>
      <c r="J284" s="65" t="s">
        <v>238</v>
      </c>
      <c r="K284" s="58" t="s">
        <v>239</v>
      </c>
      <c r="L284" s="65" t="s">
        <v>232</v>
      </c>
      <c r="M284" s="60">
        <v>1.1943</v>
      </c>
      <c r="N284" s="61"/>
      <c r="O284" s="58" t="s">
        <v>398</v>
      </c>
      <c r="P284" s="61">
        <v>2600.0</v>
      </c>
      <c r="Q284" s="61">
        <v>1631.0</v>
      </c>
      <c r="R284" s="78"/>
      <c r="S284" s="45">
        <v>70305.0</v>
      </c>
      <c r="T284" s="45">
        <v>1.13</v>
      </c>
      <c r="U284" s="45">
        <v>47.0</v>
      </c>
      <c r="V284" s="45">
        <f t="shared" si="26"/>
        <v>0.53</v>
      </c>
      <c r="W284" s="45">
        <f t="shared" si="36"/>
        <v>42105.6645</v>
      </c>
      <c r="X284" s="45">
        <f t="shared" si="28"/>
        <v>339</v>
      </c>
      <c r="Y284" s="45">
        <v>1.067</v>
      </c>
      <c r="Z284" s="45">
        <f t="shared" si="29"/>
        <v>45288.45702</v>
      </c>
      <c r="AA284" s="47">
        <f t="shared" si="30"/>
        <v>60384.60936</v>
      </c>
      <c r="AB284" s="45">
        <v>3550.0</v>
      </c>
      <c r="AC284" s="47">
        <f t="shared" si="31"/>
        <v>3024.724487</v>
      </c>
      <c r="AD284" s="79"/>
      <c r="AE284" s="64" t="str">
        <f t="shared" si="8"/>
        <v>ZF 5055  Medium Vertical Offset 1.1943</v>
      </c>
      <c r="AF284" s="65" t="str">
        <f t="shared" si="32"/>
        <v>3109 601 001</v>
      </c>
      <c r="AG284" s="66" t="s">
        <v>370</v>
      </c>
      <c r="AH284" s="52" t="str">
        <f t="shared" si="10"/>
        <v>3109 601 001</v>
      </c>
      <c r="AI284" s="81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15"/>
      <c r="BB284" s="15"/>
    </row>
    <row r="285" ht="14.25" customHeight="1">
      <c r="A285" s="54">
        <v>1010.0</v>
      </c>
      <c r="B285" s="14" t="s">
        <v>227</v>
      </c>
      <c r="C285" s="55"/>
      <c r="D285" s="14" t="str">
        <f t="shared" si="25"/>
        <v>ZF_5055_1.1114M</v>
      </c>
      <c r="E285" s="14" t="s">
        <v>46</v>
      </c>
      <c r="F285" s="72"/>
      <c r="G285" s="57" t="s">
        <v>367</v>
      </c>
      <c r="H285" s="65" t="s">
        <v>428</v>
      </c>
      <c r="I285" s="59">
        <v>5000.0</v>
      </c>
      <c r="J285" s="65" t="s">
        <v>238</v>
      </c>
      <c r="K285" s="58" t="s">
        <v>239</v>
      </c>
      <c r="L285" s="65" t="s">
        <v>232</v>
      </c>
      <c r="M285" s="60">
        <v>1.1114</v>
      </c>
      <c r="N285" s="61"/>
      <c r="O285" s="68">
        <v>2.963</v>
      </c>
      <c r="P285" s="61">
        <v>2600.0</v>
      </c>
      <c r="Q285" s="61">
        <v>1631.0</v>
      </c>
      <c r="R285" s="78"/>
      <c r="S285" s="45">
        <v>70305.0</v>
      </c>
      <c r="T285" s="45">
        <v>1.13</v>
      </c>
      <c r="U285" s="45">
        <v>47.0</v>
      </c>
      <c r="V285" s="45">
        <f t="shared" si="26"/>
        <v>0.53</v>
      </c>
      <c r="W285" s="45">
        <f t="shared" si="36"/>
        <v>42105.6645</v>
      </c>
      <c r="X285" s="45">
        <f t="shared" si="28"/>
        <v>339</v>
      </c>
      <c r="Y285" s="45">
        <v>1.067</v>
      </c>
      <c r="Z285" s="45">
        <f t="shared" si="29"/>
        <v>45288.45702</v>
      </c>
      <c r="AA285" s="47">
        <f t="shared" si="30"/>
        <v>60384.60936</v>
      </c>
      <c r="AB285" s="45">
        <v>3550.0</v>
      </c>
      <c r="AC285" s="47">
        <f t="shared" si="31"/>
        <v>3024.724487</v>
      </c>
      <c r="AD285" s="79"/>
      <c r="AE285" s="64" t="str">
        <f t="shared" si="8"/>
        <v>ZF 5055  Medium Vertical Offset 1.1114</v>
      </c>
      <c r="AF285" s="65" t="str">
        <f t="shared" si="32"/>
        <v>3109 601 001</v>
      </c>
      <c r="AG285" s="66" t="s">
        <v>370</v>
      </c>
      <c r="AH285" s="52" t="str">
        <f t="shared" si="10"/>
        <v>3109 601 001</v>
      </c>
      <c r="AI285" s="81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15"/>
      <c r="BB285" s="15"/>
    </row>
    <row r="286" ht="14.25" customHeight="1">
      <c r="A286" s="54">
        <v>1010.0</v>
      </c>
      <c r="B286" s="14" t="s">
        <v>227</v>
      </c>
      <c r="C286" s="55"/>
      <c r="D286" s="14" t="str">
        <f t="shared" si="25"/>
        <v>ZF_5055_0.9831C</v>
      </c>
      <c r="E286" s="14" t="s">
        <v>46</v>
      </c>
      <c r="F286" s="72"/>
      <c r="G286" s="57" t="s">
        <v>367</v>
      </c>
      <c r="H286" s="65" t="s">
        <v>428</v>
      </c>
      <c r="I286" s="59">
        <v>5000.0</v>
      </c>
      <c r="J286" s="65" t="s">
        <v>242</v>
      </c>
      <c r="K286" s="58" t="s">
        <v>243</v>
      </c>
      <c r="L286" s="65" t="s">
        <v>232</v>
      </c>
      <c r="M286" s="60">
        <v>0.9831</v>
      </c>
      <c r="N286" s="61"/>
      <c r="O286" s="58" t="s">
        <v>398</v>
      </c>
      <c r="P286" s="61">
        <v>2000.0</v>
      </c>
      <c r="Q286" s="61">
        <v>1631.0</v>
      </c>
      <c r="R286" s="78"/>
      <c r="S286" s="45">
        <v>70305.0</v>
      </c>
      <c r="T286" s="45">
        <v>1.13</v>
      </c>
      <c r="U286" s="45">
        <v>47.0</v>
      </c>
      <c r="V286" s="45">
        <f t="shared" si="26"/>
        <v>0.53</v>
      </c>
      <c r="W286" s="45">
        <f t="shared" si="36"/>
        <v>42105.6645</v>
      </c>
      <c r="X286" s="45">
        <f t="shared" si="28"/>
        <v>339</v>
      </c>
      <c r="Y286" s="45">
        <v>1.067</v>
      </c>
      <c r="Z286" s="45">
        <f t="shared" si="29"/>
        <v>45288.45702</v>
      </c>
      <c r="AA286" s="47">
        <f t="shared" si="30"/>
        <v>60384.60936</v>
      </c>
      <c r="AB286" s="45">
        <v>3550.0</v>
      </c>
      <c r="AC286" s="47">
        <f t="shared" si="31"/>
        <v>3024.724487</v>
      </c>
      <c r="AD286" s="79"/>
      <c r="AE286" s="64" t="str">
        <f t="shared" si="8"/>
        <v>ZF 5055  Continuous Vertical Offset 0.9831</v>
      </c>
      <c r="AF286" s="65" t="str">
        <f t="shared" si="32"/>
        <v>3109 601 001</v>
      </c>
      <c r="AG286" s="66" t="s">
        <v>370</v>
      </c>
      <c r="AH286" s="52" t="str">
        <f t="shared" si="10"/>
        <v>3109 601 001</v>
      </c>
      <c r="AI286" s="81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  <c r="AX286" s="54"/>
      <c r="AY286" s="54"/>
      <c r="AZ286" s="54"/>
      <c r="BA286" s="15"/>
      <c r="BB286" s="15"/>
    </row>
    <row r="287" ht="14.25" customHeight="1">
      <c r="A287" s="54">
        <v>1010.0</v>
      </c>
      <c r="B287" s="14" t="s">
        <v>227</v>
      </c>
      <c r="C287" s="55"/>
      <c r="D287" s="14" t="str">
        <f t="shared" si="25"/>
        <v>ZF_5055_0.9226C</v>
      </c>
      <c r="E287" s="14" t="s">
        <v>46</v>
      </c>
      <c r="F287" s="72"/>
      <c r="G287" s="57" t="s">
        <v>367</v>
      </c>
      <c r="H287" s="65" t="s">
        <v>428</v>
      </c>
      <c r="I287" s="59">
        <v>5000.0</v>
      </c>
      <c r="J287" s="65" t="s">
        <v>242</v>
      </c>
      <c r="K287" s="58" t="s">
        <v>243</v>
      </c>
      <c r="L287" s="65" t="s">
        <v>232</v>
      </c>
      <c r="M287" s="60">
        <v>0.9226</v>
      </c>
      <c r="N287" s="61"/>
      <c r="O287" s="68">
        <v>2.963</v>
      </c>
      <c r="P287" s="61">
        <v>2000.0</v>
      </c>
      <c r="Q287" s="61">
        <v>1631.0</v>
      </c>
      <c r="R287" s="78"/>
      <c r="S287" s="45">
        <v>70305.0</v>
      </c>
      <c r="T287" s="45">
        <v>1.13</v>
      </c>
      <c r="U287" s="45">
        <v>47.0</v>
      </c>
      <c r="V287" s="45">
        <f t="shared" si="26"/>
        <v>0.53</v>
      </c>
      <c r="W287" s="45">
        <f t="shared" si="36"/>
        <v>42105.6645</v>
      </c>
      <c r="X287" s="45">
        <f t="shared" si="28"/>
        <v>339</v>
      </c>
      <c r="Y287" s="45">
        <v>1.067</v>
      </c>
      <c r="Z287" s="45">
        <f t="shared" si="29"/>
        <v>45288.45702</v>
      </c>
      <c r="AA287" s="47">
        <f t="shared" si="30"/>
        <v>60384.60936</v>
      </c>
      <c r="AB287" s="45">
        <v>3550.0</v>
      </c>
      <c r="AC287" s="47">
        <f t="shared" si="31"/>
        <v>3024.724487</v>
      </c>
      <c r="AD287" s="79"/>
      <c r="AE287" s="64" t="str">
        <f t="shared" si="8"/>
        <v>ZF 5055  Continuous Vertical Offset 0.9226</v>
      </c>
      <c r="AF287" s="65" t="str">
        <f t="shared" si="32"/>
        <v>3109 601 001</v>
      </c>
      <c r="AG287" s="66" t="s">
        <v>370</v>
      </c>
      <c r="AH287" s="52" t="str">
        <f t="shared" si="10"/>
        <v>3109 601 001</v>
      </c>
      <c r="AI287" s="81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15"/>
      <c r="BB287" s="15"/>
    </row>
    <row r="288" ht="14.25" customHeight="1">
      <c r="A288" s="54">
        <v>1010.0</v>
      </c>
      <c r="B288" s="14" t="s">
        <v>227</v>
      </c>
      <c r="C288" s="55"/>
      <c r="D288" s="14" t="str">
        <f t="shared" si="25"/>
        <v>ZF_5055_A_1.1943M</v>
      </c>
      <c r="E288" s="14" t="s">
        <v>46</v>
      </c>
      <c r="F288" s="72"/>
      <c r="G288" s="57" t="s">
        <v>371</v>
      </c>
      <c r="H288" s="65" t="s">
        <v>429</v>
      </c>
      <c r="I288" s="59">
        <v>5000.0</v>
      </c>
      <c r="J288" s="65" t="s">
        <v>238</v>
      </c>
      <c r="K288" s="58" t="s">
        <v>239</v>
      </c>
      <c r="L288" s="65" t="s">
        <v>211</v>
      </c>
      <c r="M288" s="60">
        <v>1.1943</v>
      </c>
      <c r="N288" s="61"/>
      <c r="O288" s="58" t="s">
        <v>373</v>
      </c>
      <c r="P288" s="61">
        <v>2600.0</v>
      </c>
      <c r="Q288" s="61">
        <v>1653.0</v>
      </c>
      <c r="R288" s="80" t="s">
        <v>430</v>
      </c>
      <c r="S288" s="45">
        <v>80890.0</v>
      </c>
      <c r="T288" s="45">
        <v>1.13</v>
      </c>
      <c r="U288" s="45">
        <v>47.0</v>
      </c>
      <c r="V288" s="45">
        <f t="shared" si="26"/>
        <v>0.53</v>
      </c>
      <c r="W288" s="45">
        <f t="shared" si="36"/>
        <v>48445.021</v>
      </c>
      <c r="X288" s="45">
        <f t="shared" si="28"/>
        <v>339</v>
      </c>
      <c r="Y288" s="45">
        <v>1.067</v>
      </c>
      <c r="Z288" s="45">
        <f t="shared" si="29"/>
        <v>52052.55041</v>
      </c>
      <c r="AA288" s="47">
        <f t="shared" si="30"/>
        <v>69403.40054</v>
      </c>
      <c r="AB288" s="45">
        <v>4005.0</v>
      </c>
      <c r="AC288" s="47">
        <f t="shared" si="31"/>
        <v>3412.400442</v>
      </c>
      <c r="AD288" s="79"/>
      <c r="AE288" s="64" t="str">
        <f t="shared" si="8"/>
        <v>ZF 5055 A  Medium Down Angle 1.1943</v>
      </c>
      <c r="AF288" s="65" t="str">
        <f t="shared" si="32"/>
        <v>3109 609 001</v>
      </c>
      <c r="AG288" s="66" t="s">
        <v>375</v>
      </c>
      <c r="AH288" s="52" t="str">
        <f t="shared" si="10"/>
        <v>3109 609 001</v>
      </c>
      <c r="AI288" s="81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  <c r="BA288" s="15"/>
      <c r="BB288" s="15"/>
    </row>
    <row r="289" ht="14.25" customHeight="1">
      <c r="A289" s="54">
        <v>1010.0</v>
      </c>
      <c r="B289" s="14" t="s">
        <v>227</v>
      </c>
      <c r="C289" s="55"/>
      <c r="D289" s="14" t="str">
        <f t="shared" si="25"/>
        <v>ZF_5055_A_1.0813M</v>
      </c>
      <c r="E289" s="14" t="s">
        <v>46</v>
      </c>
      <c r="F289" s="72"/>
      <c r="G289" s="57" t="s">
        <v>371</v>
      </c>
      <c r="H289" s="65" t="s">
        <v>429</v>
      </c>
      <c r="I289" s="59">
        <v>5000.0</v>
      </c>
      <c r="J289" s="65" t="s">
        <v>238</v>
      </c>
      <c r="K289" s="58" t="s">
        <v>239</v>
      </c>
      <c r="L289" s="65" t="s">
        <v>211</v>
      </c>
      <c r="M289" s="60">
        <v>1.0813</v>
      </c>
      <c r="N289" s="61"/>
      <c r="O289" s="65" t="s">
        <v>377</v>
      </c>
      <c r="P289" s="61">
        <v>2600.0</v>
      </c>
      <c r="Q289" s="61">
        <v>1653.0</v>
      </c>
      <c r="R289" s="80" t="s">
        <v>431</v>
      </c>
      <c r="S289" s="45">
        <v>80890.0</v>
      </c>
      <c r="T289" s="45">
        <v>1.13</v>
      </c>
      <c r="U289" s="45">
        <v>47.0</v>
      </c>
      <c r="V289" s="45">
        <f t="shared" si="26"/>
        <v>0.53</v>
      </c>
      <c r="W289" s="45">
        <f t="shared" si="36"/>
        <v>48445.021</v>
      </c>
      <c r="X289" s="45">
        <f t="shared" si="28"/>
        <v>339</v>
      </c>
      <c r="Y289" s="45">
        <v>1.067</v>
      </c>
      <c r="Z289" s="45">
        <f t="shared" si="29"/>
        <v>52052.55041</v>
      </c>
      <c r="AA289" s="47">
        <f t="shared" si="30"/>
        <v>69403.40054</v>
      </c>
      <c r="AB289" s="45">
        <v>4005.0</v>
      </c>
      <c r="AC289" s="47">
        <f t="shared" si="31"/>
        <v>3412.400442</v>
      </c>
      <c r="AD289" s="79"/>
      <c r="AE289" s="64" t="str">
        <f t="shared" si="8"/>
        <v>ZF 5055 A  Medium Down Angle 1.0813</v>
      </c>
      <c r="AF289" s="65" t="str">
        <f t="shared" si="32"/>
        <v>3109 609 001</v>
      </c>
      <c r="AG289" s="66" t="s">
        <v>375</v>
      </c>
      <c r="AH289" s="52" t="str">
        <f t="shared" si="10"/>
        <v>3109 609 001</v>
      </c>
      <c r="AI289" s="81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  <c r="AX289" s="54"/>
      <c r="AY289" s="54"/>
      <c r="AZ289" s="54"/>
      <c r="BA289" s="15"/>
      <c r="BB289" s="15"/>
    </row>
    <row r="290" ht="14.25" customHeight="1">
      <c r="A290" s="54">
        <v>1010.0</v>
      </c>
      <c r="B290" s="14" t="s">
        <v>227</v>
      </c>
      <c r="C290" s="55"/>
      <c r="D290" s="14" t="str">
        <f t="shared" si="25"/>
        <v>ZF_5055_A_0.9689M</v>
      </c>
      <c r="E290" s="14" t="s">
        <v>46</v>
      </c>
      <c r="F290" s="72"/>
      <c r="G290" s="57" t="s">
        <v>371</v>
      </c>
      <c r="H290" s="65" t="s">
        <v>429</v>
      </c>
      <c r="I290" s="59">
        <v>5000.0</v>
      </c>
      <c r="J290" s="65" t="s">
        <v>238</v>
      </c>
      <c r="K290" s="58" t="s">
        <v>239</v>
      </c>
      <c r="L290" s="65" t="s">
        <v>211</v>
      </c>
      <c r="M290" s="60">
        <v>0.9689</v>
      </c>
      <c r="N290" s="61"/>
      <c r="O290" s="58" t="s">
        <v>402</v>
      </c>
      <c r="P290" s="61">
        <v>2600.0</v>
      </c>
      <c r="Q290" s="61">
        <v>1653.0</v>
      </c>
      <c r="R290" s="80" t="s">
        <v>432</v>
      </c>
      <c r="S290" s="45">
        <v>80890.0</v>
      </c>
      <c r="T290" s="45">
        <v>1.13</v>
      </c>
      <c r="U290" s="45">
        <v>47.0</v>
      </c>
      <c r="V290" s="45">
        <f t="shared" si="26"/>
        <v>0.53</v>
      </c>
      <c r="W290" s="45">
        <f t="shared" si="36"/>
        <v>48445.021</v>
      </c>
      <c r="X290" s="45">
        <f t="shared" si="28"/>
        <v>339</v>
      </c>
      <c r="Y290" s="45">
        <v>1.067</v>
      </c>
      <c r="Z290" s="45">
        <f t="shared" si="29"/>
        <v>52052.55041</v>
      </c>
      <c r="AA290" s="47">
        <f t="shared" si="30"/>
        <v>69403.40054</v>
      </c>
      <c r="AB290" s="45">
        <v>4005.0</v>
      </c>
      <c r="AC290" s="47">
        <f t="shared" si="31"/>
        <v>3412.400442</v>
      </c>
      <c r="AD290" s="79"/>
      <c r="AE290" s="64" t="str">
        <f t="shared" si="8"/>
        <v>ZF 5055 A  Medium Down Angle 0.9689</v>
      </c>
      <c r="AF290" s="65" t="str">
        <f t="shared" si="32"/>
        <v>3109 609 001</v>
      </c>
      <c r="AG290" s="66" t="s">
        <v>375</v>
      </c>
      <c r="AH290" s="52" t="str">
        <f t="shared" si="10"/>
        <v>3109 609 001</v>
      </c>
      <c r="AI290" s="81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15"/>
      <c r="BB290" s="15"/>
    </row>
    <row r="291" ht="14.25" customHeight="1">
      <c r="A291" s="54">
        <v>1010.0</v>
      </c>
      <c r="B291" s="14" t="s">
        <v>227</v>
      </c>
      <c r="C291" s="55"/>
      <c r="D291" s="14" t="str">
        <f t="shared" si="25"/>
        <v>ZF_5055_A_0.9831C</v>
      </c>
      <c r="E291" s="14" t="s">
        <v>46</v>
      </c>
      <c r="F291" s="72"/>
      <c r="G291" s="57" t="s">
        <v>371</v>
      </c>
      <c r="H291" s="65" t="s">
        <v>429</v>
      </c>
      <c r="I291" s="59">
        <v>5000.0</v>
      </c>
      <c r="J291" s="65" t="s">
        <v>242</v>
      </c>
      <c r="K291" s="58" t="s">
        <v>243</v>
      </c>
      <c r="L291" s="65" t="s">
        <v>211</v>
      </c>
      <c r="M291" s="60">
        <v>0.9831</v>
      </c>
      <c r="N291" s="61"/>
      <c r="O291" s="58" t="s">
        <v>373</v>
      </c>
      <c r="P291" s="61">
        <v>2000.0</v>
      </c>
      <c r="Q291" s="61">
        <v>1653.0</v>
      </c>
      <c r="R291" s="80" t="s">
        <v>433</v>
      </c>
      <c r="S291" s="45">
        <v>80890.0</v>
      </c>
      <c r="T291" s="45">
        <v>1.13</v>
      </c>
      <c r="U291" s="45">
        <v>47.0</v>
      </c>
      <c r="V291" s="45">
        <f t="shared" si="26"/>
        <v>0.53</v>
      </c>
      <c r="W291" s="45">
        <f t="shared" si="36"/>
        <v>48445.021</v>
      </c>
      <c r="X291" s="45">
        <f t="shared" si="28"/>
        <v>339</v>
      </c>
      <c r="Y291" s="45">
        <v>1.067</v>
      </c>
      <c r="Z291" s="45">
        <f t="shared" si="29"/>
        <v>52052.55041</v>
      </c>
      <c r="AA291" s="47">
        <f t="shared" si="30"/>
        <v>69403.40054</v>
      </c>
      <c r="AB291" s="45">
        <v>4005.0</v>
      </c>
      <c r="AC291" s="47">
        <f t="shared" si="31"/>
        <v>3412.400442</v>
      </c>
      <c r="AD291" s="79"/>
      <c r="AE291" s="64" t="str">
        <f t="shared" si="8"/>
        <v>ZF 5055 A  Continuous Down Angle 0.9831</v>
      </c>
      <c r="AF291" s="65" t="str">
        <f t="shared" si="32"/>
        <v>3109 609 001</v>
      </c>
      <c r="AG291" s="66" t="s">
        <v>375</v>
      </c>
      <c r="AH291" s="52" t="str">
        <f t="shared" si="10"/>
        <v>3109 609 001</v>
      </c>
      <c r="AI291" s="81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  <c r="AY291" s="54"/>
      <c r="AZ291" s="54"/>
      <c r="BA291" s="15"/>
      <c r="BB291" s="15"/>
    </row>
    <row r="292" ht="14.25" customHeight="1">
      <c r="A292" s="54">
        <v>1010.0</v>
      </c>
      <c r="B292" s="14" t="s">
        <v>227</v>
      </c>
      <c r="C292" s="55"/>
      <c r="D292" s="14" t="str">
        <f t="shared" si="25"/>
        <v>ZF_5055_A_0.9226C</v>
      </c>
      <c r="E292" s="14" t="s">
        <v>46</v>
      </c>
      <c r="F292" s="72"/>
      <c r="G292" s="57" t="s">
        <v>371</v>
      </c>
      <c r="H292" s="65" t="s">
        <v>429</v>
      </c>
      <c r="I292" s="59">
        <v>5000.0</v>
      </c>
      <c r="J292" s="65" t="s">
        <v>242</v>
      </c>
      <c r="K292" s="58" t="s">
        <v>243</v>
      </c>
      <c r="L292" s="65" t="s">
        <v>211</v>
      </c>
      <c r="M292" s="60">
        <v>0.9226</v>
      </c>
      <c r="N292" s="61"/>
      <c r="O292" s="58" t="s">
        <v>377</v>
      </c>
      <c r="P292" s="61">
        <v>2000.0</v>
      </c>
      <c r="Q292" s="61">
        <v>1653.0</v>
      </c>
      <c r="R292" s="80" t="s">
        <v>434</v>
      </c>
      <c r="S292" s="45">
        <v>80890.0</v>
      </c>
      <c r="T292" s="45">
        <v>1.13</v>
      </c>
      <c r="U292" s="45">
        <v>47.0</v>
      </c>
      <c r="V292" s="45">
        <f t="shared" si="26"/>
        <v>0.53</v>
      </c>
      <c r="W292" s="45">
        <f t="shared" si="36"/>
        <v>48445.021</v>
      </c>
      <c r="X292" s="45">
        <f t="shared" si="28"/>
        <v>339</v>
      </c>
      <c r="Y292" s="45">
        <v>1.067</v>
      </c>
      <c r="Z292" s="45">
        <f t="shared" si="29"/>
        <v>52052.55041</v>
      </c>
      <c r="AA292" s="47">
        <f t="shared" si="30"/>
        <v>69403.40054</v>
      </c>
      <c r="AB292" s="45">
        <v>4005.0</v>
      </c>
      <c r="AC292" s="47">
        <f t="shared" si="31"/>
        <v>3412.400442</v>
      </c>
      <c r="AD292" s="79"/>
      <c r="AE292" s="64" t="str">
        <f t="shared" si="8"/>
        <v>ZF 5055 A  Continuous Down Angle 0.9226</v>
      </c>
      <c r="AF292" s="65" t="str">
        <f t="shared" si="32"/>
        <v>3109 609 001</v>
      </c>
      <c r="AG292" s="66" t="s">
        <v>375</v>
      </c>
      <c r="AH292" s="52" t="str">
        <f t="shared" si="10"/>
        <v>3109 609 001</v>
      </c>
      <c r="AI292" s="81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  <c r="BA292" s="15"/>
      <c r="BB292" s="15"/>
    </row>
    <row r="293" ht="14.25" customHeight="1">
      <c r="A293" s="54">
        <v>1010.0</v>
      </c>
      <c r="B293" s="14" t="s">
        <v>227</v>
      </c>
      <c r="C293" s="55"/>
      <c r="D293" s="14" t="str">
        <f t="shared" si="25"/>
        <v>ZF_5055_A_0.8474C</v>
      </c>
      <c r="E293" s="14" t="s">
        <v>46</v>
      </c>
      <c r="F293" s="72"/>
      <c r="G293" s="57" t="s">
        <v>371</v>
      </c>
      <c r="H293" s="65" t="s">
        <v>429</v>
      </c>
      <c r="I293" s="59">
        <v>5000.0</v>
      </c>
      <c r="J293" s="65" t="s">
        <v>242</v>
      </c>
      <c r="K293" s="58" t="s">
        <v>243</v>
      </c>
      <c r="L293" s="65" t="s">
        <v>211</v>
      </c>
      <c r="M293" s="60">
        <v>0.8474</v>
      </c>
      <c r="N293" s="61"/>
      <c r="O293" s="58" t="s">
        <v>402</v>
      </c>
      <c r="P293" s="61">
        <v>2000.0</v>
      </c>
      <c r="Q293" s="61">
        <v>1653.0</v>
      </c>
      <c r="R293" s="80" t="s">
        <v>435</v>
      </c>
      <c r="S293" s="45">
        <v>80890.0</v>
      </c>
      <c r="T293" s="45">
        <v>1.13</v>
      </c>
      <c r="U293" s="45">
        <v>47.0</v>
      </c>
      <c r="V293" s="45">
        <f t="shared" si="26"/>
        <v>0.53</v>
      </c>
      <c r="W293" s="45">
        <f t="shared" si="36"/>
        <v>48445.021</v>
      </c>
      <c r="X293" s="45">
        <f t="shared" si="28"/>
        <v>339</v>
      </c>
      <c r="Y293" s="45">
        <v>1.067</v>
      </c>
      <c r="Z293" s="45">
        <f t="shared" si="29"/>
        <v>52052.55041</v>
      </c>
      <c r="AA293" s="47">
        <f t="shared" si="30"/>
        <v>69403.40054</v>
      </c>
      <c r="AB293" s="45">
        <v>4005.0</v>
      </c>
      <c r="AC293" s="47">
        <f t="shared" si="31"/>
        <v>3412.400442</v>
      </c>
      <c r="AD293" s="79"/>
      <c r="AE293" s="64" t="str">
        <f t="shared" si="8"/>
        <v>ZF 5055 A  Continuous Down Angle 0.8474</v>
      </c>
      <c r="AF293" s="65" t="str">
        <f t="shared" si="32"/>
        <v>3109 609 001</v>
      </c>
      <c r="AG293" s="66" t="s">
        <v>375</v>
      </c>
      <c r="AH293" s="52" t="str">
        <f t="shared" si="10"/>
        <v>3109 609 001</v>
      </c>
      <c r="AI293" s="81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  <c r="AY293" s="54"/>
      <c r="AZ293" s="54"/>
      <c r="BA293" s="15"/>
      <c r="BB293" s="15"/>
    </row>
    <row r="294" ht="14.25" customHeight="1">
      <c r="A294" s="54">
        <v>1010.0</v>
      </c>
      <c r="B294" s="14" t="s">
        <v>227</v>
      </c>
      <c r="C294" s="55"/>
      <c r="D294" s="14" t="str">
        <f t="shared" si="25"/>
        <v>ZF_5055_D_1.1093M</v>
      </c>
      <c r="E294" s="14" t="s">
        <v>46</v>
      </c>
      <c r="F294" s="72"/>
      <c r="G294" s="57" t="s">
        <v>382</v>
      </c>
      <c r="H294" s="65" t="s">
        <v>436</v>
      </c>
      <c r="I294" s="59">
        <v>5000.0</v>
      </c>
      <c r="J294" s="65" t="s">
        <v>238</v>
      </c>
      <c r="K294" s="58" t="s">
        <v>239</v>
      </c>
      <c r="L294" s="65" t="s">
        <v>310</v>
      </c>
      <c r="M294" s="60">
        <v>1.1093</v>
      </c>
      <c r="N294" s="61"/>
      <c r="O294" s="58" t="s">
        <v>369</v>
      </c>
      <c r="P294" s="61">
        <v>2600.0</v>
      </c>
      <c r="Q294" s="61">
        <v>1687.0</v>
      </c>
      <c r="R294" s="78"/>
      <c r="S294" s="45">
        <v>70305.0</v>
      </c>
      <c r="T294" s="45">
        <v>1.13</v>
      </c>
      <c r="U294" s="45">
        <v>47.0</v>
      </c>
      <c r="V294" s="45">
        <f t="shared" si="26"/>
        <v>0.53</v>
      </c>
      <c r="W294" s="45">
        <f t="shared" ref="W294:W296" si="37">S294*V294*T294+(3560*T294)</f>
        <v>46128.4645</v>
      </c>
      <c r="X294" s="45">
        <f t="shared" si="28"/>
        <v>339</v>
      </c>
      <c r="Y294" s="45">
        <v>1.067</v>
      </c>
      <c r="Z294" s="45">
        <f t="shared" si="29"/>
        <v>49580.78462</v>
      </c>
      <c r="AA294" s="47">
        <f t="shared" si="30"/>
        <v>66107.71283</v>
      </c>
      <c r="AB294" s="45">
        <v>3550.0</v>
      </c>
      <c r="AC294" s="47">
        <f t="shared" si="31"/>
        <v>3024.724487</v>
      </c>
      <c r="AD294" s="79">
        <v>9.0</v>
      </c>
      <c r="AE294" s="64" t="str">
        <f t="shared" si="8"/>
        <v>ZF 5055 D Medium Diagonal Offset 1.1093</v>
      </c>
      <c r="AF294" s="65" t="str">
        <f t="shared" si="32"/>
        <v>3109 625 001 left</v>
      </c>
      <c r="AG294" s="66" t="s">
        <v>384</v>
      </c>
      <c r="AH294" s="52" t="str">
        <f t="shared" si="10"/>
        <v>3109 625 001 left</v>
      </c>
      <c r="AI294" s="81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  <c r="AY294" s="54"/>
      <c r="AZ294" s="54"/>
      <c r="BA294" s="15"/>
      <c r="BB294" s="15"/>
    </row>
    <row r="295" ht="14.25" customHeight="1">
      <c r="A295" s="54">
        <v>1010.0</v>
      </c>
      <c r="B295" s="14" t="s">
        <v>227</v>
      </c>
      <c r="C295" s="55"/>
      <c r="D295" s="14" t="str">
        <f t="shared" si="25"/>
        <v>ZF_5055_D_0.9831C</v>
      </c>
      <c r="E295" s="14" t="s">
        <v>46</v>
      </c>
      <c r="F295" s="72"/>
      <c r="G295" s="57" t="s">
        <v>382</v>
      </c>
      <c r="H295" s="65" t="s">
        <v>436</v>
      </c>
      <c r="I295" s="59">
        <v>5000.0</v>
      </c>
      <c r="J295" s="65" t="s">
        <v>242</v>
      </c>
      <c r="K295" s="58" t="s">
        <v>243</v>
      </c>
      <c r="L295" s="65" t="s">
        <v>310</v>
      </c>
      <c r="M295" s="60">
        <v>0.9831</v>
      </c>
      <c r="N295" s="61"/>
      <c r="O295" s="58" t="s">
        <v>398</v>
      </c>
      <c r="P295" s="61">
        <v>2000.0</v>
      </c>
      <c r="Q295" s="61">
        <v>1687.0</v>
      </c>
      <c r="R295" s="78"/>
      <c r="S295" s="45">
        <v>70305.0</v>
      </c>
      <c r="T295" s="45">
        <v>1.13</v>
      </c>
      <c r="U295" s="45">
        <v>47.0</v>
      </c>
      <c r="V295" s="45">
        <f t="shared" si="26"/>
        <v>0.53</v>
      </c>
      <c r="W295" s="45">
        <f t="shared" si="37"/>
        <v>46128.4645</v>
      </c>
      <c r="X295" s="45">
        <f t="shared" si="28"/>
        <v>339</v>
      </c>
      <c r="Y295" s="45">
        <v>1.067</v>
      </c>
      <c r="Z295" s="45">
        <f t="shared" si="29"/>
        <v>49580.78462</v>
      </c>
      <c r="AA295" s="47">
        <f t="shared" si="30"/>
        <v>66107.71283</v>
      </c>
      <c r="AB295" s="45">
        <v>3550.0</v>
      </c>
      <c r="AC295" s="47">
        <f t="shared" si="31"/>
        <v>3024.724487</v>
      </c>
      <c r="AD295" s="79">
        <v>9.0</v>
      </c>
      <c r="AE295" s="64" t="str">
        <f t="shared" si="8"/>
        <v>ZF 5055 D Continuous Diagonal Offset 0.9831</v>
      </c>
      <c r="AF295" s="65" t="str">
        <f t="shared" si="32"/>
        <v>3109 625 001 left</v>
      </c>
      <c r="AG295" s="66" t="s">
        <v>384</v>
      </c>
      <c r="AH295" s="52" t="str">
        <f t="shared" si="10"/>
        <v>3109 625 001 left</v>
      </c>
      <c r="AI295" s="81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  <c r="AY295" s="54"/>
      <c r="AZ295" s="54"/>
      <c r="BA295" s="15"/>
      <c r="BB295" s="15"/>
    </row>
    <row r="296" ht="14.25" customHeight="1">
      <c r="A296" s="54">
        <v>1010.0</v>
      </c>
      <c r="B296" s="14" t="s">
        <v>227</v>
      </c>
      <c r="C296" s="55"/>
      <c r="D296" s="14" t="str">
        <f t="shared" si="25"/>
        <v>ZF_5055_D_0.9226C</v>
      </c>
      <c r="E296" s="14" t="s">
        <v>46</v>
      </c>
      <c r="F296" s="72"/>
      <c r="G296" s="57" t="s">
        <v>382</v>
      </c>
      <c r="H296" s="65" t="s">
        <v>436</v>
      </c>
      <c r="I296" s="59">
        <v>5000.0</v>
      </c>
      <c r="J296" s="65" t="s">
        <v>242</v>
      </c>
      <c r="K296" s="58" t="s">
        <v>243</v>
      </c>
      <c r="L296" s="65" t="s">
        <v>310</v>
      </c>
      <c r="M296" s="60">
        <v>0.9226</v>
      </c>
      <c r="N296" s="61"/>
      <c r="O296" s="68">
        <v>2.963</v>
      </c>
      <c r="P296" s="61">
        <v>2000.0</v>
      </c>
      <c r="Q296" s="61">
        <v>1687.0</v>
      </c>
      <c r="R296" s="78"/>
      <c r="S296" s="45">
        <v>70305.0</v>
      </c>
      <c r="T296" s="45">
        <v>1.13</v>
      </c>
      <c r="U296" s="45">
        <v>47.0</v>
      </c>
      <c r="V296" s="45">
        <f t="shared" si="26"/>
        <v>0.53</v>
      </c>
      <c r="W296" s="45">
        <f t="shared" si="37"/>
        <v>46128.4645</v>
      </c>
      <c r="X296" s="45">
        <f t="shared" si="28"/>
        <v>339</v>
      </c>
      <c r="Y296" s="45">
        <v>1.067</v>
      </c>
      <c r="Z296" s="45">
        <f t="shared" si="29"/>
        <v>49580.78462</v>
      </c>
      <c r="AA296" s="47">
        <f t="shared" si="30"/>
        <v>66107.71283</v>
      </c>
      <c r="AB296" s="45">
        <v>3550.0</v>
      </c>
      <c r="AC296" s="47">
        <f t="shared" si="31"/>
        <v>3024.724487</v>
      </c>
      <c r="AD296" s="79">
        <v>9.0</v>
      </c>
      <c r="AE296" s="64" t="str">
        <f t="shared" si="8"/>
        <v>ZF 5055 D Continuous Diagonal Offset 0.9226</v>
      </c>
      <c r="AF296" s="65" t="str">
        <f t="shared" si="32"/>
        <v>3109 625 001 left</v>
      </c>
      <c r="AG296" s="66" t="s">
        <v>384</v>
      </c>
      <c r="AH296" s="52" t="str">
        <f t="shared" si="10"/>
        <v>3109 625 001 left</v>
      </c>
      <c r="AI296" s="81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  <c r="BA296" s="15"/>
      <c r="BB296" s="15"/>
    </row>
    <row r="297" ht="14.25" customHeight="1">
      <c r="A297" s="54">
        <v>1010.0</v>
      </c>
      <c r="B297" s="14" t="s">
        <v>227</v>
      </c>
      <c r="C297" s="55"/>
      <c r="D297" s="14" t="str">
        <f t="shared" si="25"/>
        <v>ZF_5055_NR2H_1.1943M</v>
      </c>
      <c r="E297" s="14" t="s">
        <v>46</v>
      </c>
      <c r="F297" s="72"/>
      <c r="G297" s="57" t="s">
        <v>385</v>
      </c>
      <c r="H297" s="65" t="s">
        <v>437</v>
      </c>
      <c r="I297" s="59">
        <v>5000.0</v>
      </c>
      <c r="J297" s="65" t="s">
        <v>238</v>
      </c>
      <c r="K297" s="58" t="s">
        <v>239</v>
      </c>
      <c r="L297" s="65" t="s">
        <v>387</v>
      </c>
      <c r="M297" s="60">
        <v>1.1943</v>
      </c>
      <c r="N297" s="61"/>
      <c r="O297" s="58" t="s">
        <v>398</v>
      </c>
      <c r="P297" s="61">
        <v>2600.0</v>
      </c>
      <c r="Q297" s="61">
        <v>1356.0</v>
      </c>
      <c r="R297" s="78"/>
      <c r="S297" s="45">
        <v>59765.0</v>
      </c>
      <c r="T297" s="45">
        <v>1.13</v>
      </c>
      <c r="U297" s="45">
        <v>47.0</v>
      </c>
      <c r="V297" s="45">
        <f t="shared" si="26"/>
        <v>0.53</v>
      </c>
      <c r="W297" s="45">
        <f t="shared" ref="W297:W316" si="38">S297*V297*T297</f>
        <v>35793.2585</v>
      </c>
      <c r="X297" s="45">
        <f t="shared" si="28"/>
        <v>339</v>
      </c>
      <c r="Y297" s="45">
        <v>1.067</v>
      </c>
      <c r="Z297" s="45">
        <f t="shared" si="29"/>
        <v>38553.11982</v>
      </c>
      <c r="AA297" s="47">
        <f t="shared" si="30"/>
        <v>51404.15976</v>
      </c>
      <c r="AB297" s="45">
        <v>3550.0</v>
      </c>
      <c r="AC297" s="47">
        <f t="shared" si="31"/>
        <v>3024.724487</v>
      </c>
      <c r="AD297" s="79">
        <v>9.0</v>
      </c>
      <c r="AE297" s="64" t="str">
        <f t="shared" si="8"/>
        <v>ZF 5055 NR2H Medium Horizontal Offset 1.1943</v>
      </c>
      <c r="AF297" s="65" t="str">
        <f t="shared" si="32"/>
        <v>3109 671 001 left</v>
      </c>
      <c r="AG297" s="66" t="s">
        <v>388</v>
      </c>
      <c r="AH297" s="52" t="str">
        <f t="shared" si="10"/>
        <v>3109 671 001 left</v>
      </c>
      <c r="AI297" s="81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  <c r="AY297" s="54"/>
      <c r="AZ297" s="54"/>
      <c r="BA297" s="15"/>
      <c r="BB297" s="15"/>
    </row>
    <row r="298" ht="14.25" customHeight="1">
      <c r="A298" s="54">
        <v>1010.0</v>
      </c>
      <c r="B298" s="14" t="s">
        <v>227</v>
      </c>
      <c r="C298" s="55"/>
      <c r="D298" s="14" t="str">
        <f t="shared" si="25"/>
        <v>ZF_5055_NR2H_1.1114M</v>
      </c>
      <c r="E298" s="14" t="s">
        <v>46</v>
      </c>
      <c r="F298" s="72"/>
      <c r="G298" s="57" t="s">
        <v>385</v>
      </c>
      <c r="H298" s="65" t="s">
        <v>437</v>
      </c>
      <c r="I298" s="59">
        <v>5000.0</v>
      </c>
      <c r="J298" s="65" t="s">
        <v>238</v>
      </c>
      <c r="K298" s="58" t="s">
        <v>239</v>
      </c>
      <c r="L298" s="65" t="s">
        <v>387</v>
      </c>
      <c r="M298" s="60">
        <v>1.1114</v>
      </c>
      <c r="N298" s="61"/>
      <c r="O298" s="68">
        <v>2.963</v>
      </c>
      <c r="P298" s="61">
        <v>2600.0</v>
      </c>
      <c r="Q298" s="61">
        <v>1356.0</v>
      </c>
      <c r="R298" s="78"/>
      <c r="S298" s="45">
        <v>59765.0</v>
      </c>
      <c r="T298" s="45">
        <v>1.13</v>
      </c>
      <c r="U298" s="45">
        <v>47.0</v>
      </c>
      <c r="V298" s="45">
        <f t="shared" si="26"/>
        <v>0.53</v>
      </c>
      <c r="W298" s="45">
        <f t="shared" si="38"/>
        <v>35793.2585</v>
      </c>
      <c r="X298" s="45">
        <f t="shared" si="28"/>
        <v>339</v>
      </c>
      <c r="Y298" s="45">
        <v>1.067</v>
      </c>
      <c r="Z298" s="45">
        <f t="shared" si="29"/>
        <v>38553.11982</v>
      </c>
      <c r="AA298" s="47">
        <f t="shared" si="30"/>
        <v>51404.15976</v>
      </c>
      <c r="AB298" s="45">
        <v>3550.0</v>
      </c>
      <c r="AC298" s="47">
        <f t="shared" si="31"/>
        <v>3024.724487</v>
      </c>
      <c r="AD298" s="79">
        <v>9.0</v>
      </c>
      <c r="AE298" s="64" t="str">
        <f t="shared" si="8"/>
        <v>ZF 5055 NR2H Medium Horizontal Offset 1.1114</v>
      </c>
      <c r="AF298" s="65" t="str">
        <f t="shared" si="32"/>
        <v>3109 671 001 left</v>
      </c>
      <c r="AG298" s="66" t="s">
        <v>388</v>
      </c>
      <c r="AH298" s="52" t="str">
        <f t="shared" si="10"/>
        <v>3109 671 001 left</v>
      </c>
      <c r="AI298" s="81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  <c r="AY298" s="54"/>
      <c r="AZ298" s="54"/>
      <c r="BA298" s="15"/>
      <c r="BB298" s="15"/>
    </row>
    <row r="299" ht="14.25" customHeight="1">
      <c r="A299" s="54">
        <v>1010.0</v>
      </c>
      <c r="B299" s="14" t="s">
        <v>227</v>
      </c>
      <c r="C299" s="55"/>
      <c r="D299" s="14" t="str">
        <f t="shared" si="25"/>
        <v>ZF_5055_NR2H_0.9831C</v>
      </c>
      <c r="E299" s="14" t="s">
        <v>46</v>
      </c>
      <c r="F299" s="72"/>
      <c r="G299" s="57" t="s">
        <v>385</v>
      </c>
      <c r="H299" s="65" t="s">
        <v>437</v>
      </c>
      <c r="I299" s="59">
        <v>5000.0</v>
      </c>
      <c r="J299" s="65" t="s">
        <v>242</v>
      </c>
      <c r="K299" s="58" t="s">
        <v>243</v>
      </c>
      <c r="L299" s="65" t="s">
        <v>387</v>
      </c>
      <c r="M299" s="60">
        <v>0.9831</v>
      </c>
      <c r="N299" s="61"/>
      <c r="O299" s="58" t="s">
        <v>398</v>
      </c>
      <c r="P299" s="61">
        <v>2000.0</v>
      </c>
      <c r="Q299" s="61">
        <v>1356.0</v>
      </c>
      <c r="R299" s="78"/>
      <c r="S299" s="45">
        <v>59765.0</v>
      </c>
      <c r="T299" s="45">
        <v>1.13</v>
      </c>
      <c r="U299" s="45">
        <v>47.0</v>
      </c>
      <c r="V299" s="45">
        <f t="shared" si="26"/>
        <v>0.53</v>
      </c>
      <c r="W299" s="45">
        <f t="shared" si="38"/>
        <v>35793.2585</v>
      </c>
      <c r="X299" s="45">
        <f t="shared" si="28"/>
        <v>339</v>
      </c>
      <c r="Y299" s="45">
        <v>1.067</v>
      </c>
      <c r="Z299" s="45">
        <f t="shared" si="29"/>
        <v>38553.11982</v>
      </c>
      <c r="AA299" s="47">
        <f t="shared" si="30"/>
        <v>51404.15976</v>
      </c>
      <c r="AB299" s="45">
        <v>3550.0</v>
      </c>
      <c r="AC299" s="47">
        <f t="shared" si="31"/>
        <v>3024.724487</v>
      </c>
      <c r="AD299" s="79">
        <v>9.0</v>
      </c>
      <c r="AE299" s="64" t="str">
        <f t="shared" si="8"/>
        <v>ZF 5055 NR2H Continuous Horizontal Offset 0.9831</v>
      </c>
      <c r="AF299" s="65" t="str">
        <f t="shared" si="32"/>
        <v>3109 671 001 left</v>
      </c>
      <c r="AG299" s="66" t="s">
        <v>388</v>
      </c>
      <c r="AH299" s="52" t="str">
        <f t="shared" si="10"/>
        <v>3109 671 001 left</v>
      </c>
      <c r="AI299" s="81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/>
      <c r="AY299" s="54"/>
      <c r="AZ299" s="54"/>
      <c r="BA299" s="15"/>
      <c r="BB299" s="15"/>
    </row>
    <row r="300" ht="14.25" customHeight="1">
      <c r="A300" s="54">
        <v>1010.0</v>
      </c>
      <c r="B300" s="14" t="s">
        <v>227</v>
      </c>
      <c r="C300" s="55"/>
      <c r="D300" s="14" t="str">
        <f t="shared" si="25"/>
        <v>ZF_5055_NR2H_0.9226C</v>
      </c>
      <c r="E300" s="14" t="s">
        <v>46</v>
      </c>
      <c r="F300" s="72"/>
      <c r="G300" s="57" t="s">
        <v>385</v>
      </c>
      <c r="H300" s="65" t="s">
        <v>437</v>
      </c>
      <c r="I300" s="59">
        <v>5000.0</v>
      </c>
      <c r="J300" s="65" t="s">
        <v>242</v>
      </c>
      <c r="K300" s="58" t="s">
        <v>243</v>
      </c>
      <c r="L300" s="65" t="s">
        <v>387</v>
      </c>
      <c r="M300" s="60">
        <v>0.9226</v>
      </c>
      <c r="N300" s="61"/>
      <c r="O300" s="68">
        <v>2.963</v>
      </c>
      <c r="P300" s="61">
        <v>2000.0</v>
      </c>
      <c r="Q300" s="61">
        <v>1356.0</v>
      </c>
      <c r="R300" s="78"/>
      <c r="S300" s="45">
        <v>59765.0</v>
      </c>
      <c r="T300" s="45">
        <v>1.13</v>
      </c>
      <c r="U300" s="45">
        <v>47.0</v>
      </c>
      <c r="V300" s="45">
        <f t="shared" si="26"/>
        <v>0.53</v>
      </c>
      <c r="W300" s="45">
        <f t="shared" si="38"/>
        <v>35793.2585</v>
      </c>
      <c r="X300" s="45">
        <f t="shared" si="28"/>
        <v>339</v>
      </c>
      <c r="Y300" s="45">
        <v>1.067</v>
      </c>
      <c r="Z300" s="45">
        <f t="shared" si="29"/>
        <v>38553.11982</v>
      </c>
      <c r="AA300" s="47">
        <f t="shared" si="30"/>
        <v>51404.15976</v>
      </c>
      <c r="AB300" s="45">
        <v>3550.0</v>
      </c>
      <c r="AC300" s="47">
        <f t="shared" si="31"/>
        <v>3024.724487</v>
      </c>
      <c r="AD300" s="79">
        <v>9.0</v>
      </c>
      <c r="AE300" s="64" t="str">
        <f t="shared" si="8"/>
        <v>ZF 5055 NR2H Continuous Horizontal Offset 0.9226</v>
      </c>
      <c r="AF300" s="65" t="str">
        <f t="shared" si="32"/>
        <v>3109 671 001 left</v>
      </c>
      <c r="AG300" s="66" t="s">
        <v>388</v>
      </c>
      <c r="AH300" s="52" t="str">
        <f t="shared" si="10"/>
        <v>3109 671 001 left</v>
      </c>
      <c r="AI300" s="81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  <c r="AX300" s="54"/>
      <c r="AY300" s="54"/>
      <c r="AZ300" s="54"/>
      <c r="BA300" s="15"/>
      <c r="BB300" s="15"/>
    </row>
    <row r="301" ht="14.25" customHeight="1">
      <c r="A301" s="54">
        <v>1010.0</v>
      </c>
      <c r="B301" s="14" t="s">
        <v>227</v>
      </c>
      <c r="C301" s="55"/>
      <c r="D301" s="14" t="str">
        <f t="shared" si="25"/>
        <v>ZF_5055_V_1.1943M</v>
      </c>
      <c r="E301" s="14" t="s">
        <v>46</v>
      </c>
      <c r="F301" s="72"/>
      <c r="G301" s="57" t="s">
        <v>389</v>
      </c>
      <c r="H301" s="65" t="s">
        <v>438</v>
      </c>
      <c r="I301" s="59">
        <v>5000.0</v>
      </c>
      <c r="J301" s="65" t="s">
        <v>238</v>
      </c>
      <c r="K301" s="58" t="s">
        <v>239</v>
      </c>
      <c r="L301" s="65" t="s">
        <v>253</v>
      </c>
      <c r="M301" s="60">
        <v>1.1943</v>
      </c>
      <c r="N301" s="61"/>
      <c r="O301" s="58" t="s">
        <v>373</v>
      </c>
      <c r="P301" s="61">
        <v>2600.0</v>
      </c>
      <c r="Q301" s="61">
        <v>1693.0</v>
      </c>
      <c r="R301" s="80" t="s">
        <v>439</v>
      </c>
      <c r="S301" s="45">
        <v>86785.0</v>
      </c>
      <c r="T301" s="45">
        <v>1.13</v>
      </c>
      <c r="U301" s="45">
        <v>47.0</v>
      </c>
      <c r="V301" s="45">
        <f t="shared" si="26"/>
        <v>0.53</v>
      </c>
      <c r="W301" s="45">
        <f t="shared" si="38"/>
        <v>51975.5365</v>
      </c>
      <c r="X301" s="45">
        <f t="shared" si="28"/>
        <v>339</v>
      </c>
      <c r="Y301" s="45">
        <v>1.067</v>
      </c>
      <c r="Z301" s="45">
        <f t="shared" si="29"/>
        <v>55819.61045</v>
      </c>
      <c r="AA301" s="47">
        <f t="shared" si="30"/>
        <v>74426.14726</v>
      </c>
      <c r="AB301" s="45">
        <v>4005.0</v>
      </c>
      <c r="AC301" s="47">
        <f t="shared" si="31"/>
        <v>3412.400442</v>
      </c>
      <c r="AD301" s="79"/>
      <c r="AE301" s="64" t="str">
        <f t="shared" si="8"/>
        <v>ZF 5055 V  Medium V-Drive 1.1943</v>
      </c>
      <c r="AF301" s="65" t="str">
        <f t="shared" si="32"/>
        <v>3109 617 001</v>
      </c>
      <c r="AG301" s="66" t="s">
        <v>392</v>
      </c>
      <c r="AH301" s="52" t="str">
        <f t="shared" si="10"/>
        <v>3109 617 001</v>
      </c>
      <c r="AI301" s="81"/>
      <c r="AJ301" s="54"/>
      <c r="AK301" s="54"/>
      <c r="AL301" s="54"/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AW301" s="54"/>
      <c r="AX301" s="54"/>
      <c r="AY301" s="54"/>
      <c r="AZ301" s="54"/>
      <c r="BA301" s="15"/>
      <c r="BB301" s="15"/>
    </row>
    <row r="302" ht="14.25" customHeight="1">
      <c r="A302" s="54">
        <v>1010.0</v>
      </c>
      <c r="B302" s="14" t="s">
        <v>227</v>
      </c>
      <c r="C302" s="55"/>
      <c r="D302" s="14" t="str">
        <f t="shared" si="25"/>
        <v>ZF_5055_V_1.0813M</v>
      </c>
      <c r="E302" s="14" t="s">
        <v>46</v>
      </c>
      <c r="F302" s="72"/>
      <c r="G302" s="57" t="s">
        <v>389</v>
      </c>
      <c r="H302" s="65" t="s">
        <v>438</v>
      </c>
      <c r="I302" s="59">
        <v>5000.0</v>
      </c>
      <c r="J302" s="65" t="s">
        <v>238</v>
      </c>
      <c r="K302" s="58" t="s">
        <v>239</v>
      </c>
      <c r="L302" s="65" t="s">
        <v>253</v>
      </c>
      <c r="M302" s="60">
        <v>1.0813</v>
      </c>
      <c r="N302" s="61"/>
      <c r="O302" s="58" t="s">
        <v>377</v>
      </c>
      <c r="P302" s="61">
        <v>2600.0</v>
      </c>
      <c r="Q302" s="61">
        <v>1693.0</v>
      </c>
      <c r="R302" s="80" t="s">
        <v>440</v>
      </c>
      <c r="S302" s="45">
        <v>86785.0</v>
      </c>
      <c r="T302" s="45">
        <v>1.13</v>
      </c>
      <c r="U302" s="45">
        <v>47.0</v>
      </c>
      <c r="V302" s="45">
        <f t="shared" si="26"/>
        <v>0.53</v>
      </c>
      <c r="W302" s="45">
        <f t="shared" si="38"/>
        <v>51975.5365</v>
      </c>
      <c r="X302" s="45">
        <f t="shared" si="28"/>
        <v>339</v>
      </c>
      <c r="Y302" s="45">
        <v>1.067</v>
      </c>
      <c r="Z302" s="45">
        <f t="shared" si="29"/>
        <v>55819.61045</v>
      </c>
      <c r="AA302" s="47">
        <f t="shared" si="30"/>
        <v>74426.14726</v>
      </c>
      <c r="AB302" s="45">
        <v>4005.0</v>
      </c>
      <c r="AC302" s="47">
        <f t="shared" si="31"/>
        <v>3412.400442</v>
      </c>
      <c r="AD302" s="79"/>
      <c r="AE302" s="64" t="str">
        <f t="shared" si="8"/>
        <v>ZF 5055 V  Medium V-Drive 1.0813</v>
      </c>
      <c r="AF302" s="65" t="str">
        <f t="shared" si="32"/>
        <v>3109 617 001</v>
      </c>
      <c r="AG302" s="66" t="s">
        <v>392</v>
      </c>
      <c r="AH302" s="52" t="str">
        <f t="shared" si="10"/>
        <v>3109 617 001</v>
      </c>
      <c r="AI302" s="81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  <c r="AX302" s="54"/>
      <c r="AY302" s="54"/>
      <c r="AZ302" s="54"/>
      <c r="BA302" s="15"/>
      <c r="BB302" s="15"/>
    </row>
    <row r="303" ht="14.25" customHeight="1">
      <c r="A303" s="54">
        <v>1010.0</v>
      </c>
      <c r="B303" s="14" t="s">
        <v>227</v>
      </c>
      <c r="C303" s="55"/>
      <c r="D303" s="14" t="str">
        <f t="shared" si="25"/>
        <v>ZF_5055_V_0.9689M</v>
      </c>
      <c r="E303" s="14" t="s">
        <v>46</v>
      </c>
      <c r="F303" s="72"/>
      <c r="G303" s="57" t="s">
        <v>389</v>
      </c>
      <c r="H303" s="65" t="s">
        <v>438</v>
      </c>
      <c r="I303" s="59">
        <v>5000.0</v>
      </c>
      <c r="J303" s="65" t="s">
        <v>238</v>
      </c>
      <c r="K303" s="58" t="s">
        <v>239</v>
      </c>
      <c r="L303" s="65" t="s">
        <v>253</v>
      </c>
      <c r="M303" s="60">
        <v>0.9689</v>
      </c>
      <c r="N303" s="61"/>
      <c r="O303" s="58" t="s">
        <v>402</v>
      </c>
      <c r="P303" s="61">
        <v>2600.0</v>
      </c>
      <c r="Q303" s="61">
        <v>1693.0</v>
      </c>
      <c r="R303" s="80" t="s">
        <v>441</v>
      </c>
      <c r="S303" s="45">
        <v>86785.0</v>
      </c>
      <c r="T303" s="45">
        <v>1.13</v>
      </c>
      <c r="U303" s="45">
        <v>47.0</v>
      </c>
      <c r="V303" s="45">
        <f t="shared" si="26"/>
        <v>0.53</v>
      </c>
      <c r="W303" s="45">
        <f t="shared" si="38"/>
        <v>51975.5365</v>
      </c>
      <c r="X303" s="45">
        <f t="shared" si="28"/>
        <v>339</v>
      </c>
      <c r="Y303" s="45">
        <v>1.067</v>
      </c>
      <c r="Z303" s="45">
        <f t="shared" si="29"/>
        <v>55819.61045</v>
      </c>
      <c r="AA303" s="47">
        <f t="shared" si="30"/>
        <v>74426.14726</v>
      </c>
      <c r="AB303" s="45">
        <v>4005.0</v>
      </c>
      <c r="AC303" s="47">
        <f t="shared" si="31"/>
        <v>3412.400442</v>
      </c>
      <c r="AD303" s="79"/>
      <c r="AE303" s="64" t="str">
        <f t="shared" si="8"/>
        <v>ZF 5055 V  Medium V-Drive 0.9689</v>
      </c>
      <c r="AF303" s="65" t="str">
        <f t="shared" si="32"/>
        <v>3109 617 001</v>
      </c>
      <c r="AG303" s="66" t="s">
        <v>392</v>
      </c>
      <c r="AH303" s="52" t="str">
        <f t="shared" si="10"/>
        <v>3109 617 001</v>
      </c>
      <c r="AI303" s="81"/>
      <c r="AJ303" s="54"/>
      <c r="AK303" s="54"/>
      <c r="AL303" s="54"/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AW303" s="54"/>
      <c r="AX303" s="54"/>
      <c r="AY303" s="54"/>
      <c r="AZ303" s="54"/>
      <c r="BA303" s="15"/>
      <c r="BB303" s="15"/>
    </row>
    <row r="304" ht="14.25" customHeight="1">
      <c r="A304" s="54">
        <v>1010.0</v>
      </c>
      <c r="B304" s="14" t="s">
        <v>227</v>
      </c>
      <c r="C304" s="55"/>
      <c r="D304" s="14" t="str">
        <f t="shared" si="25"/>
        <v>ZF_5055_V_0.9831C</v>
      </c>
      <c r="E304" s="14" t="s">
        <v>46</v>
      </c>
      <c r="F304" s="72"/>
      <c r="G304" s="57" t="s">
        <v>389</v>
      </c>
      <c r="H304" s="65" t="s">
        <v>438</v>
      </c>
      <c r="I304" s="59">
        <v>5000.0</v>
      </c>
      <c r="J304" s="65" t="s">
        <v>242</v>
      </c>
      <c r="K304" s="58" t="s">
        <v>243</v>
      </c>
      <c r="L304" s="65" t="s">
        <v>253</v>
      </c>
      <c r="M304" s="60">
        <v>0.9831</v>
      </c>
      <c r="N304" s="61"/>
      <c r="O304" s="58" t="s">
        <v>373</v>
      </c>
      <c r="P304" s="61">
        <v>2000.0</v>
      </c>
      <c r="Q304" s="61">
        <v>1693.0</v>
      </c>
      <c r="R304" s="80" t="s">
        <v>442</v>
      </c>
      <c r="S304" s="45">
        <v>86785.0</v>
      </c>
      <c r="T304" s="45">
        <v>1.13</v>
      </c>
      <c r="U304" s="45">
        <v>47.0</v>
      </c>
      <c r="V304" s="45">
        <f t="shared" si="26"/>
        <v>0.53</v>
      </c>
      <c r="W304" s="45">
        <f t="shared" si="38"/>
        <v>51975.5365</v>
      </c>
      <c r="X304" s="45">
        <f t="shared" si="28"/>
        <v>339</v>
      </c>
      <c r="Y304" s="45">
        <v>1.067</v>
      </c>
      <c r="Z304" s="45">
        <f t="shared" si="29"/>
        <v>55819.61045</v>
      </c>
      <c r="AA304" s="47">
        <f t="shared" si="30"/>
        <v>74426.14726</v>
      </c>
      <c r="AB304" s="45">
        <v>4005.0</v>
      </c>
      <c r="AC304" s="47">
        <f t="shared" si="31"/>
        <v>3412.400442</v>
      </c>
      <c r="AD304" s="79"/>
      <c r="AE304" s="64" t="str">
        <f t="shared" si="8"/>
        <v>ZF 5055 V  Continuous V-Drive 0.9831</v>
      </c>
      <c r="AF304" s="65" t="str">
        <f t="shared" si="32"/>
        <v>3109 617 001</v>
      </c>
      <c r="AG304" s="66" t="s">
        <v>392</v>
      </c>
      <c r="AH304" s="52" t="str">
        <f t="shared" si="10"/>
        <v>3109 617 001</v>
      </c>
      <c r="AI304" s="81"/>
      <c r="AJ304" s="54"/>
      <c r="AK304" s="54"/>
      <c r="AL304" s="54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15"/>
      <c r="BB304" s="15"/>
    </row>
    <row r="305" ht="14.25" customHeight="1">
      <c r="A305" s="54">
        <v>1010.0</v>
      </c>
      <c r="B305" s="14" t="s">
        <v>227</v>
      </c>
      <c r="C305" s="55"/>
      <c r="D305" s="14" t="str">
        <f t="shared" si="25"/>
        <v>ZF_5055_V_0.9226C</v>
      </c>
      <c r="E305" s="14" t="s">
        <v>46</v>
      </c>
      <c r="F305" s="72"/>
      <c r="G305" s="57" t="s">
        <v>389</v>
      </c>
      <c r="H305" s="65" t="s">
        <v>438</v>
      </c>
      <c r="I305" s="59">
        <v>5000.0</v>
      </c>
      <c r="J305" s="65" t="s">
        <v>242</v>
      </c>
      <c r="K305" s="58" t="s">
        <v>243</v>
      </c>
      <c r="L305" s="65" t="s">
        <v>253</v>
      </c>
      <c r="M305" s="60">
        <v>0.9226</v>
      </c>
      <c r="N305" s="61"/>
      <c r="O305" s="58" t="s">
        <v>377</v>
      </c>
      <c r="P305" s="61">
        <v>2000.0</v>
      </c>
      <c r="Q305" s="61">
        <v>1693.0</v>
      </c>
      <c r="R305" s="80" t="s">
        <v>443</v>
      </c>
      <c r="S305" s="45">
        <v>86785.0</v>
      </c>
      <c r="T305" s="45">
        <v>1.13</v>
      </c>
      <c r="U305" s="45">
        <v>47.0</v>
      </c>
      <c r="V305" s="45">
        <f t="shared" si="26"/>
        <v>0.53</v>
      </c>
      <c r="W305" s="45">
        <f t="shared" si="38"/>
        <v>51975.5365</v>
      </c>
      <c r="X305" s="45">
        <f t="shared" si="28"/>
        <v>339</v>
      </c>
      <c r="Y305" s="45">
        <v>1.067</v>
      </c>
      <c r="Z305" s="45">
        <f t="shared" si="29"/>
        <v>55819.61045</v>
      </c>
      <c r="AA305" s="47">
        <f t="shared" si="30"/>
        <v>74426.14726</v>
      </c>
      <c r="AB305" s="45">
        <v>4005.0</v>
      </c>
      <c r="AC305" s="47">
        <f t="shared" si="31"/>
        <v>3412.400442</v>
      </c>
      <c r="AD305" s="79"/>
      <c r="AE305" s="64" t="str">
        <f t="shared" si="8"/>
        <v>ZF 5055 V  Continuous V-Drive 0.9226</v>
      </c>
      <c r="AF305" s="65" t="str">
        <f t="shared" si="32"/>
        <v>3109 617 001</v>
      </c>
      <c r="AG305" s="66" t="s">
        <v>392</v>
      </c>
      <c r="AH305" s="52" t="str">
        <f t="shared" si="10"/>
        <v>3109 617 001</v>
      </c>
      <c r="AI305" s="81"/>
      <c r="AJ305" s="54"/>
      <c r="AK305" s="54"/>
      <c r="AL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  <c r="AX305" s="54"/>
      <c r="AY305" s="54"/>
      <c r="AZ305" s="54"/>
      <c r="BA305" s="15"/>
      <c r="BB305" s="15"/>
    </row>
    <row r="306" ht="14.25" customHeight="1">
      <c r="A306" s="54">
        <v>1010.0</v>
      </c>
      <c r="B306" s="14" t="s">
        <v>227</v>
      </c>
      <c r="C306" s="55"/>
      <c r="D306" s="14" t="str">
        <f t="shared" si="25"/>
        <v>ZF_5055_V_0.8474C</v>
      </c>
      <c r="E306" s="14" t="s">
        <v>46</v>
      </c>
      <c r="F306" s="72"/>
      <c r="G306" s="57" t="s">
        <v>389</v>
      </c>
      <c r="H306" s="65" t="s">
        <v>438</v>
      </c>
      <c r="I306" s="59">
        <v>5000.0</v>
      </c>
      <c r="J306" s="65" t="s">
        <v>242</v>
      </c>
      <c r="K306" s="58" t="s">
        <v>243</v>
      </c>
      <c r="L306" s="65" t="s">
        <v>253</v>
      </c>
      <c r="M306" s="60">
        <v>0.8474</v>
      </c>
      <c r="N306" s="61"/>
      <c r="O306" s="58" t="s">
        <v>402</v>
      </c>
      <c r="P306" s="61">
        <v>2000.0</v>
      </c>
      <c r="Q306" s="61">
        <v>1693.0</v>
      </c>
      <c r="R306" s="80" t="s">
        <v>444</v>
      </c>
      <c r="S306" s="45">
        <v>86785.0</v>
      </c>
      <c r="T306" s="45">
        <v>1.13</v>
      </c>
      <c r="U306" s="45">
        <v>47.0</v>
      </c>
      <c r="V306" s="45">
        <f t="shared" si="26"/>
        <v>0.53</v>
      </c>
      <c r="W306" s="45">
        <f t="shared" si="38"/>
        <v>51975.5365</v>
      </c>
      <c r="X306" s="45">
        <f t="shared" si="28"/>
        <v>339</v>
      </c>
      <c r="Y306" s="45">
        <v>1.067</v>
      </c>
      <c r="Z306" s="45">
        <f t="shared" si="29"/>
        <v>55819.61045</v>
      </c>
      <c r="AA306" s="47">
        <f t="shared" si="30"/>
        <v>74426.14726</v>
      </c>
      <c r="AB306" s="45">
        <v>4005.0</v>
      </c>
      <c r="AC306" s="47">
        <f t="shared" si="31"/>
        <v>3412.400442</v>
      </c>
      <c r="AD306" s="79"/>
      <c r="AE306" s="64" t="str">
        <f t="shared" si="8"/>
        <v>ZF 5055 V  Continuous V-Drive 0.8474</v>
      </c>
      <c r="AF306" s="65" t="str">
        <f t="shared" si="32"/>
        <v>3109 617 001</v>
      </c>
      <c r="AG306" s="66" t="s">
        <v>392</v>
      </c>
      <c r="AH306" s="52" t="str">
        <f t="shared" si="10"/>
        <v>3109 617 001</v>
      </c>
      <c r="AI306" s="81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15"/>
      <c r="BB306" s="15"/>
    </row>
    <row r="307" ht="14.25" customHeight="1">
      <c r="A307" s="54">
        <v>1010.0</v>
      </c>
      <c r="B307" s="14" t="s">
        <v>227</v>
      </c>
      <c r="C307" s="55"/>
      <c r="D307" s="14" t="str">
        <f t="shared" si="25"/>
        <v>ZF_5060_1.348P</v>
      </c>
      <c r="E307" s="14" t="s">
        <v>46</v>
      </c>
      <c r="F307" s="72"/>
      <c r="G307" s="57" t="s">
        <v>367</v>
      </c>
      <c r="H307" s="65" t="s">
        <v>445</v>
      </c>
      <c r="I307" s="59">
        <v>5000.0</v>
      </c>
      <c r="J307" s="65" t="s">
        <v>230</v>
      </c>
      <c r="K307" s="58" t="s">
        <v>231</v>
      </c>
      <c r="L307" s="65" t="s">
        <v>232</v>
      </c>
      <c r="M307" s="60">
        <v>1.348</v>
      </c>
      <c r="N307" s="61"/>
      <c r="O307" s="58" t="s">
        <v>398</v>
      </c>
      <c r="P307" s="61">
        <v>2600.0</v>
      </c>
      <c r="Q307" s="61">
        <v>1631.0</v>
      </c>
      <c r="R307" s="78"/>
      <c r="S307" s="45">
        <v>71710.0</v>
      </c>
      <c r="T307" s="45">
        <v>1.13</v>
      </c>
      <c r="U307" s="45">
        <v>47.0</v>
      </c>
      <c r="V307" s="45">
        <f t="shared" si="26"/>
        <v>0.53</v>
      </c>
      <c r="W307" s="45">
        <f t="shared" si="38"/>
        <v>42947.119</v>
      </c>
      <c r="X307" s="45">
        <f t="shared" si="28"/>
        <v>339</v>
      </c>
      <c r="Y307" s="45">
        <v>1.067</v>
      </c>
      <c r="Z307" s="45">
        <f t="shared" si="29"/>
        <v>46186.28897</v>
      </c>
      <c r="AA307" s="47">
        <f t="shared" si="30"/>
        <v>61581.71863</v>
      </c>
      <c r="AB307" s="45">
        <v>3550.0</v>
      </c>
      <c r="AC307" s="47">
        <f t="shared" si="31"/>
        <v>3024.724487</v>
      </c>
      <c r="AD307" s="79"/>
      <c r="AE307" s="64" t="str">
        <f t="shared" si="8"/>
        <v>ZF 5060  Pleasure Vertical Offset 1.348</v>
      </c>
      <c r="AF307" s="65" t="str">
        <f t="shared" si="32"/>
        <v>3109 601 001</v>
      </c>
      <c r="AG307" s="66" t="s">
        <v>370</v>
      </c>
      <c r="AH307" s="52" t="str">
        <f t="shared" si="10"/>
        <v>3109 601 001</v>
      </c>
      <c r="AI307" s="81"/>
      <c r="AJ307" s="54"/>
      <c r="AK307" s="54"/>
      <c r="AL307" s="54"/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AW307" s="54"/>
      <c r="AX307" s="54"/>
      <c r="AY307" s="54"/>
      <c r="AZ307" s="54"/>
      <c r="BA307" s="15"/>
      <c r="BB307" s="15"/>
    </row>
    <row r="308" ht="14.25" customHeight="1">
      <c r="A308" s="54">
        <v>1010.0</v>
      </c>
      <c r="B308" s="14" t="s">
        <v>227</v>
      </c>
      <c r="C308" s="55"/>
      <c r="D308" s="14" t="str">
        <f t="shared" si="25"/>
        <v>ZF_5060_1.2653P</v>
      </c>
      <c r="E308" s="14" t="s">
        <v>46</v>
      </c>
      <c r="F308" s="72"/>
      <c r="G308" s="57" t="s">
        <v>367</v>
      </c>
      <c r="H308" s="65" t="s">
        <v>445</v>
      </c>
      <c r="I308" s="59">
        <v>5000.0</v>
      </c>
      <c r="J308" s="65" t="s">
        <v>230</v>
      </c>
      <c r="K308" s="58" t="s">
        <v>231</v>
      </c>
      <c r="L308" s="65" t="s">
        <v>232</v>
      </c>
      <c r="M308" s="60">
        <v>1.2653</v>
      </c>
      <c r="N308" s="61"/>
      <c r="O308" s="68">
        <v>2.963</v>
      </c>
      <c r="P308" s="61">
        <v>2600.0</v>
      </c>
      <c r="Q308" s="61">
        <v>1631.0</v>
      </c>
      <c r="R308" s="78"/>
      <c r="S308" s="45">
        <v>71710.0</v>
      </c>
      <c r="T308" s="45">
        <v>1.13</v>
      </c>
      <c r="U308" s="45">
        <v>47.0</v>
      </c>
      <c r="V308" s="45">
        <f t="shared" si="26"/>
        <v>0.53</v>
      </c>
      <c r="W308" s="45">
        <f t="shared" si="38"/>
        <v>42947.119</v>
      </c>
      <c r="X308" s="45">
        <f t="shared" si="28"/>
        <v>339</v>
      </c>
      <c r="Y308" s="45">
        <v>1.067</v>
      </c>
      <c r="Z308" s="45">
        <f t="shared" si="29"/>
        <v>46186.28897</v>
      </c>
      <c r="AA308" s="47">
        <f t="shared" si="30"/>
        <v>61581.71863</v>
      </c>
      <c r="AB308" s="45">
        <v>3550.0</v>
      </c>
      <c r="AC308" s="47">
        <f t="shared" si="31"/>
        <v>3024.724487</v>
      </c>
      <c r="AD308" s="79"/>
      <c r="AE308" s="64" t="str">
        <f t="shared" si="8"/>
        <v>ZF 5060  Pleasure Vertical Offset 1.2653</v>
      </c>
      <c r="AF308" s="65" t="str">
        <f t="shared" si="32"/>
        <v>3109 601 001</v>
      </c>
      <c r="AG308" s="66" t="s">
        <v>370</v>
      </c>
      <c r="AH308" s="52" t="str">
        <f t="shared" si="10"/>
        <v>3109 601 001</v>
      </c>
      <c r="AI308" s="81"/>
      <c r="AJ308" s="54"/>
      <c r="AK308" s="54"/>
      <c r="AL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15"/>
      <c r="BB308" s="15"/>
    </row>
    <row r="309" ht="14.25" customHeight="1">
      <c r="A309" s="54">
        <v>1010.0</v>
      </c>
      <c r="B309" s="14" t="s">
        <v>227</v>
      </c>
      <c r="C309" s="55"/>
      <c r="D309" s="14" t="str">
        <f t="shared" si="25"/>
        <v>ZF_5060_1.3059L</v>
      </c>
      <c r="E309" s="14" t="s">
        <v>46</v>
      </c>
      <c r="F309" s="72"/>
      <c r="G309" s="57" t="s">
        <v>367</v>
      </c>
      <c r="H309" s="65" t="s">
        <v>445</v>
      </c>
      <c r="I309" s="59">
        <v>5000.0</v>
      </c>
      <c r="J309" s="65" t="s">
        <v>235</v>
      </c>
      <c r="K309" s="58" t="s">
        <v>236</v>
      </c>
      <c r="L309" s="65" t="s">
        <v>232</v>
      </c>
      <c r="M309" s="60">
        <v>1.3059</v>
      </c>
      <c r="N309" s="61"/>
      <c r="O309" s="58" t="s">
        <v>398</v>
      </c>
      <c r="P309" s="61">
        <v>2600.0</v>
      </c>
      <c r="Q309" s="61">
        <v>1631.0</v>
      </c>
      <c r="R309" s="78"/>
      <c r="S309" s="45">
        <v>71710.0</v>
      </c>
      <c r="T309" s="45">
        <v>1.13</v>
      </c>
      <c r="U309" s="45">
        <v>47.0</v>
      </c>
      <c r="V309" s="45">
        <f t="shared" si="26"/>
        <v>0.53</v>
      </c>
      <c r="W309" s="45">
        <f t="shared" si="38"/>
        <v>42947.119</v>
      </c>
      <c r="X309" s="45">
        <f t="shared" si="28"/>
        <v>339</v>
      </c>
      <c r="Y309" s="45">
        <v>1.067</v>
      </c>
      <c r="Z309" s="45">
        <f t="shared" si="29"/>
        <v>46186.28897</v>
      </c>
      <c r="AA309" s="47">
        <f t="shared" si="30"/>
        <v>61581.71863</v>
      </c>
      <c r="AB309" s="45">
        <v>3550.0</v>
      </c>
      <c r="AC309" s="47">
        <f t="shared" si="31"/>
        <v>3024.724487</v>
      </c>
      <c r="AD309" s="79"/>
      <c r="AE309" s="64" t="str">
        <f t="shared" si="8"/>
        <v>ZF 5060  Light Vertical Offset 1.3059</v>
      </c>
      <c r="AF309" s="65" t="str">
        <f t="shared" si="32"/>
        <v>3109 601 001</v>
      </c>
      <c r="AG309" s="66" t="s">
        <v>370</v>
      </c>
      <c r="AH309" s="52" t="str">
        <f t="shared" si="10"/>
        <v>3109 601 001</v>
      </c>
      <c r="AI309" s="81"/>
      <c r="AJ309" s="54"/>
      <c r="AK309" s="54"/>
      <c r="AL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  <c r="AX309" s="54"/>
      <c r="AY309" s="54"/>
      <c r="AZ309" s="54"/>
      <c r="BA309" s="15"/>
      <c r="BB309" s="15"/>
    </row>
    <row r="310" ht="14.25" customHeight="1">
      <c r="A310" s="54">
        <v>1010.0</v>
      </c>
      <c r="B310" s="14" t="s">
        <v>227</v>
      </c>
      <c r="C310" s="55"/>
      <c r="D310" s="14" t="str">
        <f t="shared" si="25"/>
        <v>ZF_5060_1.2653L</v>
      </c>
      <c r="E310" s="14" t="s">
        <v>46</v>
      </c>
      <c r="F310" s="72"/>
      <c r="G310" s="57" t="s">
        <v>367</v>
      </c>
      <c r="H310" s="65" t="s">
        <v>445</v>
      </c>
      <c r="I310" s="59">
        <v>5000.0</v>
      </c>
      <c r="J310" s="65" t="s">
        <v>235</v>
      </c>
      <c r="K310" s="58" t="s">
        <v>236</v>
      </c>
      <c r="L310" s="65" t="s">
        <v>232</v>
      </c>
      <c r="M310" s="60">
        <v>1.2653</v>
      </c>
      <c r="N310" s="61"/>
      <c r="O310" s="68">
        <v>2.963</v>
      </c>
      <c r="P310" s="61">
        <v>2600.0</v>
      </c>
      <c r="Q310" s="61">
        <v>1631.0</v>
      </c>
      <c r="R310" s="78"/>
      <c r="S310" s="45">
        <v>71710.0</v>
      </c>
      <c r="T310" s="45">
        <v>1.13</v>
      </c>
      <c r="U310" s="45">
        <v>47.0</v>
      </c>
      <c r="V310" s="45">
        <f t="shared" si="26"/>
        <v>0.53</v>
      </c>
      <c r="W310" s="45">
        <f t="shared" si="38"/>
        <v>42947.119</v>
      </c>
      <c r="X310" s="45">
        <f t="shared" si="28"/>
        <v>339</v>
      </c>
      <c r="Y310" s="45">
        <v>1.067</v>
      </c>
      <c r="Z310" s="45">
        <f t="shared" si="29"/>
        <v>46186.28897</v>
      </c>
      <c r="AA310" s="47">
        <f t="shared" si="30"/>
        <v>61581.71863</v>
      </c>
      <c r="AB310" s="45">
        <v>3550.0</v>
      </c>
      <c r="AC310" s="47">
        <f t="shared" si="31"/>
        <v>3024.724487</v>
      </c>
      <c r="AD310" s="79"/>
      <c r="AE310" s="64" t="str">
        <f t="shared" si="8"/>
        <v>ZF 5060  Light Vertical Offset 1.2653</v>
      </c>
      <c r="AF310" s="65" t="str">
        <f t="shared" si="32"/>
        <v>3109 601 001</v>
      </c>
      <c r="AG310" s="66" t="s">
        <v>370</v>
      </c>
      <c r="AH310" s="52" t="str">
        <f t="shared" si="10"/>
        <v>3109 601 001</v>
      </c>
      <c r="AI310" s="81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  <c r="AX310" s="54"/>
      <c r="AY310" s="54"/>
      <c r="AZ310" s="54"/>
      <c r="BA310" s="15"/>
      <c r="BB310" s="15"/>
    </row>
    <row r="311" ht="14.25" customHeight="1">
      <c r="A311" s="54">
        <v>1010.0</v>
      </c>
      <c r="B311" s="14" t="s">
        <v>227</v>
      </c>
      <c r="C311" s="55"/>
      <c r="D311" s="14" t="str">
        <f t="shared" si="25"/>
        <v>ZF_5060_A_1.348P</v>
      </c>
      <c r="E311" s="14" t="s">
        <v>46</v>
      </c>
      <c r="F311" s="72"/>
      <c r="G311" s="57" t="s">
        <v>371</v>
      </c>
      <c r="H311" s="65" t="s">
        <v>446</v>
      </c>
      <c r="I311" s="59">
        <v>5000.0</v>
      </c>
      <c r="J311" s="65" t="s">
        <v>230</v>
      </c>
      <c r="K311" s="58" t="s">
        <v>231</v>
      </c>
      <c r="L311" s="65" t="s">
        <v>211</v>
      </c>
      <c r="M311" s="60">
        <v>1.348</v>
      </c>
      <c r="N311" s="61"/>
      <c r="O311" s="58" t="s">
        <v>373</v>
      </c>
      <c r="P311" s="61">
        <v>2600.0</v>
      </c>
      <c r="Q311" s="61">
        <v>1653.0</v>
      </c>
      <c r="R311" s="80" t="s">
        <v>447</v>
      </c>
      <c r="S311" s="45">
        <v>82505.0</v>
      </c>
      <c r="T311" s="45">
        <v>1.13</v>
      </c>
      <c r="U311" s="45">
        <v>47.0</v>
      </c>
      <c r="V311" s="45">
        <f t="shared" si="26"/>
        <v>0.53</v>
      </c>
      <c r="W311" s="45">
        <f t="shared" si="38"/>
        <v>49412.2445</v>
      </c>
      <c r="X311" s="45">
        <f t="shared" si="28"/>
        <v>339</v>
      </c>
      <c r="Y311" s="45">
        <v>1.067</v>
      </c>
      <c r="Z311" s="45">
        <f t="shared" si="29"/>
        <v>53084.57788</v>
      </c>
      <c r="AA311" s="47">
        <f t="shared" si="30"/>
        <v>70779.43718</v>
      </c>
      <c r="AB311" s="45">
        <v>4005.0</v>
      </c>
      <c r="AC311" s="47">
        <f t="shared" si="31"/>
        <v>3412.400442</v>
      </c>
      <c r="AD311" s="79"/>
      <c r="AE311" s="64" t="str">
        <f t="shared" si="8"/>
        <v>ZF 5060 A  Pleasure Down Angle 1.348</v>
      </c>
      <c r="AF311" s="65" t="str">
        <f t="shared" si="32"/>
        <v>3109 609 001</v>
      </c>
      <c r="AG311" s="66" t="s">
        <v>375</v>
      </c>
      <c r="AH311" s="52" t="str">
        <f t="shared" si="10"/>
        <v>3109 609 001</v>
      </c>
      <c r="AI311" s="81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15"/>
      <c r="BB311" s="15"/>
    </row>
    <row r="312" ht="14.25" customHeight="1">
      <c r="A312" s="54">
        <v>1010.0</v>
      </c>
      <c r="B312" s="14" t="s">
        <v>227</v>
      </c>
      <c r="C312" s="55"/>
      <c r="D312" s="14" t="str">
        <f t="shared" si="25"/>
        <v>ZF_5060_A_1.2653P</v>
      </c>
      <c r="E312" s="14" t="s">
        <v>46</v>
      </c>
      <c r="F312" s="72"/>
      <c r="G312" s="57" t="s">
        <v>371</v>
      </c>
      <c r="H312" s="65" t="s">
        <v>446</v>
      </c>
      <c r="I312" s="59">
        <v>5000.0</v>
      </c>
      <c r="J312" s="65" t="s">
        <v>230</v>
      </c>
      <c r="K312" s="58" t="s">
        <v>231</v>
      </c>
      <c r="L312" s="65" t="s">
        <v>211</v>
      </c>
      <c r="M312" s="60">
        <v>1.2653</v>
      </c>
      <c r="N312" s="61"/>
      <c r="O312" s="58" t="s">
        <v>377</v>
      </c>
      <c r="P312" s="61">
        <v>2600.0</v>
      </c>
      <c r="Q312" s="61">
        <v>1653.0</v>
      </c>
      <c r="R312" s="80" t="s">
        <v>448</v>
      </c>
      <c r="S312" s="45">
        <v>82505.0</v>
      </c>
      <c r="T312" s="45">
        <v>1.13</v>
      </c>
      <c r="U312" s="45">
        <v>47.0</v>
      </c>
      <c r="V312" s="45">
        <f t="shared" si="26"/>
        <v>0.53</v>
      </c>
      <c r="W312" s="45">
        <f t="shared" si="38"/>
        <v>49412.2445</v>
      </c>
      <c r="X312" s="45">
        <f t="shared" si="28"/>
        <v>339</v>
      </c>
      <c r="Y312" s="45">
        <v>1.067</v>
      </c>
      <c r="Z312" s="45">
        <f t="shared" si="29"/>
        <v>53084.57788</v>
      </c>
      <c r="AA312" s="47">
        <f t="shared" si="30"/>
        <v>70779.43718</v>
      </c>
      <c r="AB312" s="45">
        <v>4005.0</v>
      </c>
      <c r="AC312" s="47">
        <f t="shared" si="31"/>
        <v>3412.400442</v>
      </c>
      <c r="AD312" s="79"/>
      <c r="AE312" s="64" t="str">
        <f t="shared" si="8"/>
        <v>ZF 5060 A  Pleasure Down Angle 1.2653</v>
      </c>
      <c r="AF312" s="65" t="str">
        <f t="shared" si="32"/>
        <v>3109 609 001</v>
      </c>
      <c r="AG312" s="66" t="s">
        <v>375</v>
      </c>
      <c r="AH312" s="52" t="str">
        <f t="shared" si="10"/>
        <v>3109 609 001</v>
      </c>
      <c r="AI312" s="81"/>
      <c r="AJ312" s="54"/>
      <c r="AK312" s="54"/>
      <c r="AL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15"/>
      <c r="BB312" s="15"/>
    </row>
    <row r="313" ht="14.25" customHeight="1">
      <c r="A313" s="54">
        <v>1010.0</v>
      </c>
      <c r="B313" s="14" t="s">
        <v>227</v>
      </c>
      <c r="C313" s="55"/>
      <c r="D313" s="14" t="str">
        <f t="shared" si="25"/>
        <v>ZF_5060_A_1.2261P</v>
      </c>
      <c r="E313" s="14" t="s">
        <v>46</v>
      </c>
      <c r="F313" s="72"/>
      <c r="G313" s="57" t="s">
        <v>371</v>
      </c>
      <c r="H313" s="65" t="s">
        <v>446</v>
      </c>
      <c r="I313" s="59">
        <v>5000.0</v>
      </c>
      <c r="J313" s="65" t="s">
        <v>230</v>
      </c>
      <c r="K313" s="58" t="s">
        <v>231</v>
      </c>
      <c r="L313" s="65" t="s">
        <v>211</v>
      </c>
      <c r="M313" s="60">
        <v>1.2261</v>
      </c>
      <c r="N313" s="61"/>
      <c r="O313" s="58" t="s">
        <v>402</v>
      </c>
      <c r="P313" s="61">
        <v>2600.0</v>
      </c>
      <c r="Q313" s="61">
        <v>1653.0</v>
      </c>
      <c r="R313" s="78"/>
      <c r="S313" s="45">
        <v>82505.0</v>
      </c>
      <c r="T313" s="45">
        <v>1.13</v>
      </c>
      <c r="U313" s="45">
        <v>47.0</v>
      </c>
      <c r="V313" s="45">
        <f t="shared" si="26"/>
        <v>0.53</v>
      </c>
      <c r="W313" s="45">
        <f t="shared" si="38"/>
        <v>49412.2445</v>
      </c>
      <c r="X313" s="45">
        <f t="shared" si="28"/>
        <v>339</v>
      </c>
      <c r="Y313" s="45">
        <v>1.067</v>
      </c>
      <c r="Z313" s="45">
        <f t="shared" si="29"/>
        <v>53084.57788</v>
      </c>
      <c r="AA313" s="47">
        <f t="shared" si="30"/>
        <v>70779.43718</v>
      </c>
      <c r="AB313" s="45">
        <v>4005.0</v>
      </c>
      <c r="AC313" s="47">
        <f t="shared" si="31"/>
        <v>3412.400442</v>
      </c>
      <c r="AD313" s="79"/>
      <c r="AE313" s="64" t="str">
        <f t="shared" si="8"/>
        <v>ZF 5060 A  Pleasure Down Angle 1.2261</v>
      </c>
      <c r="AF313" s="65" t="str">
        <f t="shared" si="32"/>
        <v>3109 609 001</v>
      </c>
      <c r="AG313" s="66" t="s">
        <v>375</v>
      </c>
      <c r="AH313" s="52" t="str">
        <f t="shared" si="10"/>
        <v>3109 609 001</v>
      </c>
      <c r="AI313" s="81"/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s="54"/>
      <c r="AX313" s="54"/>
      <c r="AY313" s="54"/>
      <c r="AZ313" s="54"/>
      <c r="BA313" s="15"/>
      <c r="BB313" s="15"/>
    </row>
    <row r="314" ht="14.25" customHeight="1">
      <c r="A314" s="54">
        <v>1010.0</v>
      </c>
      <c r="B314" s="14" t="s">
        <v>227</v>
      </c>
      <c r="C314" s="55"/>
      <c r="D314" s="14" t="str">
        <f t="shared" si="25"/>
        <v>ZF_5060_A_1.3059L</v>
      </c>
      <c r="E314" s="14" t="s">
        <v>46</v>
      </c>
      <c r="F314" s="72"/>
      <c r="G314" s="57" t="s">
        <v>371</v>
      </c>
      <c r="H314" s="65" t="s">
        <v>446</v>
      </c>
      <c r="I314" s="59">
        <v>5000.0</v>
      </c>
      <c r="J314" s="65" t="s">
        <v>235</v>
      </c>
      <c r="K314" s="58" t="s">
        <v>236</v>
      </c>
      <c r="L314" s="65" t="s">
        <v>211</v>
      </c>
      <c r="M314" s="60">
        <v>1.3059</v>
      </c>
      <c r="N314" s="61"/>
      <c r="O314" s="58" t="s">
        <v>373</v>
      </c>
      <c r="P314" s="61">
        <v>2600.0</v>
      </c>
      <c r="Q314" s="61">
        <v>1653.0</v>
      </c>
      <c r="R314" s="78"/>
      <c r="S314" s="45">
        <v>82505.0</v>
      </c>
      <c r="T314" s="45">
        <v>1.13</v>
      </c>
      <c r="U314" s="45">
        <v>47.0</v>
      </c>
      <c r="V314" s="45">
        <f t="shared" si="26"/>
        <v>0.53</v>
      </c>
      <c r="W314" s="45">
        <f t="shared" si="38"/>
        <v>49412.2445</v>
      </c>
      <c r="X314" s="45">
        <f t="shared" si="28"/>
        <v>339</v>
      </c>
      <c r="Y314" s="45">
        <v>1.067</v>
      </c>
      <c r="Z314" s="45">
        <f t="shared" si="29"/>
        <v>53084.57788</v>
      </c>
      <c r="AA314" s="47">
        <f t="shared" si="30"/>
        <v>70779.43718</v>
      </c>
      <c r="AB314" s="45">
        <v>4005.0</v>
      </c>
      <c r="AC314" s="47">
        <f t="shared" si="31"/>
        <v>3412.400442</v>
      </c>
      <c r="AD314" s="79"/>
      <c r="AE314" s="64" t="str">
        <f t="shared" si="8"/>
        <v>ZF 5060 A  Light Down Angle 1.3059</v>
      </c>
      <c r="AF314" s="65" t="str">
        <f t="shared" si="32"/>
        <v>3109 609 001</v>
      </c>
      <c r="AG314" s="66" t="s">
        <v>375</v>
      </c>
      <c r="AH314" s="52" t="str">
        <f t="shared" si="10"/>
        <v>3109 609 001</v>
      </c>
      <c r="AI314" s="81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15"/>
      <c r="BB314" s="15"/>
    </row>
    <row r="315" ht="14.25" customHeight="1">
      <c r="A315" s="54">
        <v>1010.0</v>
      </c>
      <c r="B315" s="14" t="s">
        <v>227</v>
      </c>
      <c r="C315" s="55"/>
      <c r="D315" s="14" t="str">
        <f t="shared" si="25"/>
        <v>ZF_5060_A_1.228L</v>
      </c>
      <c r="E315" s="14" t="s">
        <v>46</v>
      </c>
      <c r="F315" s="72"/>
      <c r="G315" s="57" t="s">
        <v>371</v>
      </c>
      <c r="H315" s="65" t="s">
        <v>446</v>
      </c>
      <c r="I315" s="59">
        <v>5000.0</v>
      </c>
      <c r="J315" s="65" t="s">
        <v>235</v>
      </c>
      <c r="K315" s="58" t="s">
        <v>236</v>
      </c>
      <c r="L315" s="65" t="s">
        <v>211</v>
      </c>
      <c r="M315" s="60">
        <v>1.228</v>
      </c>
      <c r="N315" s="61"/>
      <c r="O315" s="58" t="s">
        <v>377</v>
      </c>
      <c r="P315" s="61">
        <v>2600.0</v>
      </c>
      <c r="Q315" s="61">
        <v>1653.0</v>
      </c>
      <c r="R315" s="78"/>
      <c r="S315" s="45">
        <v>82505.0</v>
      </c>
      <c r="T315" s="45">
        <v>1.13</v>
      </c>
      <c r="U315" s="45">
        <v>47.0</v>
      </c>
      <c r="V315" s="45">
        <f t="shared" si="26"/>
        <v>0.53</v>
      </c>
      <c r="W315" s="45">
        <f t="shared" si="38"/>
        <v>49412.2445</v>
      </c>
      <c r="X315" s="45">
        <f t="shared" si="28"/>
        <v>339</v>
      </c>
      <c r="Y315" s="45">
        <v>1.067</v>
      </c>
      <c r="Z315" s="45">
        <f t="shared" si="29"/>
        <v>53084.57788</v>
      </c>
      <c r="AA315" s="47">
        <f t="shared" si="30"/>
        <v>70779.43718</v>
      </c>
      <c r="AB315" s="45">
        <v>4005.0</v>
      </c>
      <c r="AC315" s="47">
        <f t="shared" si="31"/>
        <v>3412.400442</v>
      </c>
      <c r="AD315" s="79"/>
      <c r="AE315" s="64" t="str">
        <f t="shared" si="8"/>
        <v>ZF 5060 A  Light Down Angle 1.228</v>
      </c>
      <c r="AF315" s="65" t="str">
        <f t="shared" si="32"/>
        <v>3109 609 001</v>
      </c>
      <c r="AG315" s="66" t="s">
        <v>375</v>
      </c>
      <c r="AH315" s="52" t="str">
        <f t="shared" si="10"/>
        <v>3109 609 001</v>
      </c>
      <c r="AI315" s="81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15"/>
      <c r="BB315" s="15"/>
    </row>
    <row r="316" ht="14.25" customHeight="1">
      <c r="A316" s="54">
        <v>1010.0</v>
      </c>
      <c r="B316" s="14" t="s">
        <v>227</v>
      </c>
      <c r="C316" s="55"/>
      <c r="D316" s="14" t="str">
        <f t="shared" si="25"/>
        <v>ZF_5060_A_1.1376L</v>
      </c>
      <c r="E316" s="14" t="s">
        <v>46</v>
      </c>
      <c r="F316" s="72"/>
      <c r="G316" s="57" t="s">
        <v>371</v>
      </c>
      <c r="H316" s="65" t="s">
        <v>446</v>
      </c>
      <c r="I316" s="59">
        <v>5000.0</v>
      </c>
      <c r="J316" s="65" t="s">
        <v>235</v>
      </c>
      <c r="K316" s="58" t="s">
        <v>236</v>
      </c>
      <c r="L316" s="65" t="s">
        <v>211</v>
      </c>
      <c r="M316" s="60">
        <v>1.1376</v>
      </c>
      <c r="N316" s="61"/>
      <c r="O316" s="58" t="s">
        <v>402</v>
      </c>
      <c r="P316" s="61">
        <v>2600.0</v>
      </c>
      <c r="Q316" s="61">
        <v>1653.0</v>
      </c>
      <c r="R316" s="78"/>
      <c r="S316" s="45">
        <v>82505.0</v>
      </c>
      <c r="T316" s="45">
        <v>1.13</v>
      </c>
      <c r="U316" s="45">
        <v>47.0</v>
      </c>
      <c r="V316" s="45">
        <f t="shared" si="26"/>
        <v>0.53</v>
      </c>
      <c r="W316" s="45">
        <f t="shared" si="38"/>
        <v>49412.2445</v>
      </c>
      <c r="X316" s="45">
        <f t="shared" si="28"/>
        <v>339</v>
      </c>
      <c r="Y316" s="45">
        <v>1.067</v>
      </c>
      <c r="Z316" s="45">
        <f t="shared" si="29"/>
        <v>53084.57788</v>
      </c>
      <c r="AA316" s="47">
        <f t="shared" si="30"/>
        <v>70779.43718</v>
      </c>
      <c r="AB316" s="45">
        <v>4005.0</v>
      </c>
      <c r="AC316" s="47">
        <f t="shared" si="31"/>
        <v>3412.400442</v>
      </c>
      <c r="AD316" s="79"/>
      <c r="AE316" s="64" t="str">
        <f t="shared" si="8"/>
        <v>ZF 5060 A  Light Down Angle 1.1376</v>
      </c>
      <c r="AF316" s="65" t="str">
        <f t="shared" si="32"/>
        <v>3109 609 001</v>
      </c>
      <c r="AG316" s="66" t="s">
        <v>375</v>
      </c>
      <c r="AH316" s="52" t="str">
        <f t="shared" si="10"/>
        <v>3109 609 001</v>
      </c>
      <c r="AI316" s="81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15"/>
      <c r="BB316" s="15"/>
    </row>
    <row r="317" ht="14.25" customHeight="1">
      <c r="A317" s="54">
        <v>1010.0</v>
      </c>
      <c r="B317" s="14" t="s">
        <v>227</v>
      </c>
      <c r="C317" s="55"/>
      <c r="D317" s="14" t="str">
        <f t="shared" si="25"/>
        <v>ZF_5060_D_1.348P</v>
      </c>
      <c r="E317" s="14" t="s">
        <v>46</v>
      </c>
      <c r="F317" s="72"/>
      <c r="G317" s="57" t="s">
        <v>382</v>
      </c>
      <c r="H317" s="65" t="s">
        <v>449</v>
      </c>
      <c r="I317" s="59">
        <v>5000.0</v>
      </c>
      <c r="J317" s="65" t="s">
        <v>230</v>
      </c>
      <c r="K317" s="58" t="s">
        <v>231</v>
      </c>
      <c r="L317" s="65" t="s">
        <v>310</v>
      </c>
      <c r="M317" s="60">
        <v>1.348</v>
      </c>
      <c r="N317" s="61"/>
      <c r="O317" s="58" t="s">
        <v>398</v>
      </c>
      <c r="P317" s="61">
        <v>2600.0</v>
      </c>
      <c r="Q317" s="61">
        <v>1687.0</v>
      </c>
      <c r="R317" s="78"/>
      <c r="S317" s="45">
        <v>71710.0</v>
      </c>
      <c r="T317" s="45">
        <v>1.13</v>
      </c>
      <c r="U317" s="45">
        <v>47.0</v>
      </c>
      <c r="V317" s="45">
        <f t="shared" si="26"/>
        <v>0.53</v>
      </c>
      <c r="W317" s="45">
        <f t="shared" ref="W317:W318" si="39">S317*V317*T317+(3560*T317)</f>
        <v>46969.919</v>
      </c>
      <c r="X317" s="45">
        <f t="shared" si="28"/>
        <v>339</v>
      </c>
      <c r="Y317" s="45">
        <v>1.067</v>
      </c>
      <c r="Z317" s="45">
        <f t="shared" si="29"/>
        <v>50478.61657</v>
      </c>
      <c r="AA317" s="47">
        <f t="shared" si="30"/>
        <v>67304.8221</v>
      </c>
      <c r="AB317" s="45">
        <v>3550.0</v>
      </c>
      <c r="AC317" s="47">
        <f t="shared" si="31"/>
        <v>3024.724487</v>
      </c>
      <c r="AD317" s="79">
        <v>9.0</v>
      </c>
      <c r="AE317" s="64" t="str">
        <f t="shared" si="8"/>
        <v>ZF 5060 D Pleasure Diagonal Offset 1.348</v>
      </c>
      <c r="AF317" s="65" t="str">
        <f t="shared" si="32"/>
        <v>3109 625 001 left</v>
      </c>
      <c r="AG317" s="66" t="s">
        <v>384</v>
      </c>
      <c r="AH317" s="52" t="str">
        <f t="shared" si="10"/>
        <v>3109 625 001 left</v>
      </c>
      <c r="AI317" s="81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15"/>
      <c r="BB317" s="15"/>
    </row>
    <row r="318" ht="14.25" customHeight="1">
      <c r="A318" s="54">
        <v>1010.0</v>
      </c>
      <c r="B318" s="14" t="s">
        <v>227</v>
      </c>
      <c r="C318" s="55"/>
      <c r="D318" s="14" t="str">
        <f t="shared" si="25"/>
        <v>ZF_5060_D_1.2653P</v>
      </c>
      <c r="E318" s="14" t="s">
        <v>46</v>
      </c>
      <c r="F318" s="72"/>
      <c r="G318" s="57" t="s">
        <v>382</v>
      </c>
      <c r="H318" s="65" t="s">
        <v>449</v>
      </c>
      <c r="I318" s="59">
        <v>5000.0</v>
      </c>
      <c r="J318" s="65" t="s">
        <v>230</v>
      </c>
      <c r="K318" s="58" t="s">
        <v>231</v>
      </c>
      <c r="L318" s="65" t="s">
        <v>310</v>
      </c>
      <c r="M318" s="60">
        <v>1.2653</v>
      </c>
      <c r="N318" s="61"/>
      <c r="O318" s="68">
        <v>2.963</v>
      </c>
      <c r="P318" s="61">
        <v>2600.0</v>
      </c>
      <c r="Q318" s="61">
        <v>1687.0</v>
      </c>
      <c r="R318" s="78"/>
      <c r="S318" s="45">
        <v>71710.0</v>
      </c>
      <c r="T318" s="45">
        <v>1.13</v>
      </c>
      <c r="U318" s="45">
        <v>47.0</v>
      </c>
      <c r="V318" s="45">
        <f t="shared" si="26"/>
        <v>0.53</v>
      </c>
      <c r="W318" s="45">
        <f t="shared" si="39"/>
        <v>46969.919</v>
      </c>
      <c r="X318" s="45">
        <f t="shared" si="28"/>
        <v>339</v>
      </c>
      <c r="Y318" s="45">
        <v>1.067</v>
      </c>
      <c r="Z318" s="45">
        <f t="shared" si="29"/>
        <v>50478.61657</v>
      </c>
      <c r="AA318" s="47">
        <f t="shared" si="30"/>
        <v>67304.8221</v>
      </c>
      <c r="AB318" s="45">
        <v>3550.0</v>
      </c>
      <c r="AC318" s="47">
        <f t="shared" si="31"/>
        <v>3024.724487</v>
      </c>
      <c r="AD318" s="79">
        <v>9.0</v>
      </c>
      <c r="AE318" s="64" t="str">
        <f t="shared" si="8"/>
        <v>ZF 5060 D Pleasure Diagonal Offset 1.2653</v>
      </c>
      <c r="AF318" s="65" t="str">
        <f t="shared" si="32"/>
        <v>3109 625 001 left</v>
      </c>
      <c r="AG318" s="66" t="s">
        <v>384</v>
      </c>
      <c r="AH318" s="52" t="str">
        <f t="shared" si="10"/>
        <v>3109 625 001 left</v>
      </c>
      <c r="AI318" s="81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15"/>
      <c r="BB318" s="15"/>
    </row>
    <row r="319" ht="14.25" customHeight="1">
      <c r="A319" s="54">
        <v>1010.0</v>
      </c>
      <c r="B319" s="14" t="s">
        <v>227</v>
      </c>
      <c r="C319" s="55"/>
      <c r="D319" s="14" t="str">
        <f t="shared" si="25"/>
        <v>ZF_5060_V_1.348P</v>
      </c>
      <c r="E319" s="14" t="s">
        <v>46</v>
      </c>
      <c r="F319" s="72"/>
      <c r="G319" s="57" t="s">
        <v>389</v>
      </c>
      <c r="H319" s="65" t="s">
        <v>450</v>
      </c>
      <c r="I319" s="59">
        <v>5000.0</v>
      </c>
      <c r="J319" s="65" t="s">
        <v>230</v>
      </c>
      <c r="K319" s="58" t="s">
        <v>231</v>
      </c>
      <c r="L319" s="65" t="s">
        <v>253</v>
      </c>
      <c r="M319" s="60">
        <v>1.348</v>
      </c>
      <c r="N319" s="61"/>
      <c r="O319" s="58" t="s">
        <v>373</v>
      </c>
      <c r="P319" s="61">
        <v>2600.0</v>
      </c>
      <c r="Q319" s="61">
        <v>1693.0</v>
      </c>
      <c r="R319" s="80" t="s">
        <v>451</v>
      </c>
      <c r="S319" s="45">
        <v>88515.0</v>
      </c>
      <c r="T319" s="45">
        <v>1.13</v>
      </c>
      <c r="U319" s="45">
        <v>47.0</v>
      </c>
      <c r="V319" s="45">
        <f t="shared" si="26"/>
        <v>0.53</v>
      </c>
      <c r="W319" s="45">
        <f t="shared" ref="W319:W410" si="40">S319*V319*T319</f>
        <v>53011.6335</v>
      </c>
      <c r="X319" s="45">
        <f t="shared" si="28"/>
        <v>339</v>
      </c>
      <c r="Y319" s="45">
        <v>1.067</v>
      </c>
      <c r="Z319" s="45">
        <f t="shared" si="29"/>
        <v>56925.12594</v>
      </c>
      <c r="AA319" s="47">
        <f t="shared" si="30"/>
        <v>75900.16793</v>
      </c>
      <c r="AB319" s="45">
        <v>4005.0</v>
      </c>
      <c r="AC319" s="47">
        <f t="shared" si="31"/>
        <v>3412.400442</v>
      </c>
      <c r="AD319" s="79"/>
      <c r="AE319" s="64" t="str">
        <f t="shared" si="8"/>
        <v>ZF 5060 V  Pleasure V-Drive 1.348</v>
      </c>
      <c r="AF319" s="65" t="str">
        <f t="shared" si="32"/>
        <v>3109 617 001</v>
      </c>
      <c r="AG319" s="66" t="s">
        <v>392</v>
      </c>
      <c r="AH319" s="52" t="str">
        <f t="shared" si="10"/>
        <v>3109 617 001</v>
      </c>
      <c r="AI319" s="81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15"/>
      <c r="BB319" s="15"/>
    </row>
    <row r="320" ht="14.25" customHeight="1">
      <c r="A320" s="54">
        <v>1010.0</v>
      </c>
      <c r="B320" s="14" t="s">
        <v>227</v>
      </c>
      <c r="C320" s="55"/>
      <c r="D320" s="14" t="str">
        <f t="shared" si="25"/>
        <v>ZF_5060_V_1.2653P</v>
      </c>
      <c r="E320" s="14" t="s">
        <v>46</v>
      </c>
      <c r="F320" s="72"/>
      <c r="G320" s="57" t="s">
        <v>389</v>
      </c>
      <c r="H320" s="65" t="s">
        <v>450</v>
      </c>
      <c r="I320" s="59">
        <v>5000.0</v>
      </c>
      <c r="J320" s="65" t="s">
        <v>230</v>
      </c>
      <c r="K320" s="58" t="s">
        <v>231</v>
      </c>
      <c r="L320" s="65" t="s">
        <v>253</v>
      </c>
      <c r="M320" s="60">
        <v>1.2653</v>
      </c>
      <c r="N320" s="61"/>
      <c r="O320" s="58" t="s">
        <v>377</v>
      </c>
      <c r="P320" s="61">
        <v>2600.0</v>
      </c>
      <c r="Q320" s="61">
        <v>1693.0</v>
      </c>
      <c r="R320" s="80" t="s">
        <v>452</v>
      </c>
      <c r="S320" s="45">
        <v>88515.0</v>
      </c>
      <c r="T320" s="45">
        <v>1.13</v>
      </c>
      <c r="U320" s="45">
        <v>47.0</v>
      </c>
      <c r="V320" s="45">
        <f t="shared" si="26"/>
        <v>0.53</v>
      </c>
      <c r="W320" s="45">
        <f t="shared" si="40"/>
        <v>53011.6335</v>
      </c>
      <c r="X320" s="45">
        <f t="shared" si="28"/>
        <v>339</v>
      </c>
      <c r="Y320" s="45">
        <v>1.067</v>
      </c>
      <c r="Z320" s="45">
        <f t="shared" si="29"/>
        <v>56925.12594</v>
      </c>
      <c r="AA320" s="47">
        <f t="shared" si="30"/>
        <v>75900.16793</v>
      </c>
      <c r="AB320" s="45">
        <v>4005.0</v>
      </c>
      <c r="AC320" s="47">
        <f t="shared" si="31"/>
        <v>3412.400442</v>
      </c>
      <c r="AD320" s="79"/>
      <c r="AE320" s="64" t="str">
        <f t="shared" si="8"/>
        <v>ZF 5060 V  Pleasure V-Drive 1.2653</v>
      </c>
      <c r="AF320" s="65" t="str">
        <f t="shared" si="32"/>
        <v>3109 617 001</v>
      </c>
      <c r="AG320" s="66" t="s">
        <v>392</v>
      </c>
      <c r="AH320" s="52" t="str">
        <f t="shared" si="10"/>
        <v>3109 617 001</v>
      </c>
      <c r="AI320" s="81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15"/>
      <c r="BB320" s="15"/>
    </row>
    <row r="321" ht="14.25" customHeight="1">
      <c r="A321" s="54">
        <v>1010.0</v>
      </c>
      <c r="B321" s="14" t="s">
        <v>227</v>
      </c>
      <c r="C321" s="55"/>
      <c r="D321" s="14" t="str">
        <f t="shared" si="25"/>
        <v>ZF_5060_V_1.2261P</v>
      </c>
      <c r="E321" s="14" t="s">
        <v>46</v>
      </c>
      <c r="F321" s="72"/>
      <c r="G321" s="57" t="s">
        <v>389</v>
      </c>
      <c r="H321" s="65" t="s">
        <v>450</v>
      </c>
      <c r="I321" s="59">
        <v>5000.0</v>
      </c>
      <c r="J321" s="65" t="s">
        <v>230</v>
      </c>
      <c r="K321" s="58" t="s">
        <v>231</v>
      </c>
      <c r="L321" s="65" t="s">
        <v>253</v>
      </c>
      <c r="M321" s="60">
        <v>1.2261</v>
      </c>
      <c r="N321" s="61"/>
      <c r="O321" s="58" t="s">
        <v>402</v>
      </c>
      <c r="P321" s="61">
        <v>2600.0</v>
      </c>
      <c r="Q321" s="61">
        <v>1693.0</v>
      </c>
      <c r="R321" s="80" t="s">
        <v>453</v>
      </c>
      <c r="S321" s="45">
        <v>88515.0</v>
      </c>
      <c r="T321" s="45">
        <v>1.13</v>
      </c>
      <c r="U321" s="45">
        <v>47.0</v>
      </c>
      <c r="V321" s="45">
        <f t="shared" si="26"/>
        <v>0.53</v>
      </c>
      <c r="W321" s="45">
        <f t="shared" si="40"/>
        <v>53011.6335</v>
      </c>
      <c r="X321" s="45">
        <f t="shared" si="28"/>
        <v>339</v>
      </c>
      <c r="Y321" s="45">
        <v>1.067</v>
      </c>
      <c r="Z321" s="45">
        <f t="shared" si="29"/>
        <v>56925.12594</v>
      </c>
      <c r="AA321" s="47">
        <f t="shared" si="30"/>
        <v>75900.16793</v>
      </c>
      <c r="AB321" s="45">
        <v>4005.0</v>
      </c>
      <c r="AC321" s="47">
        <f t="shared" si="31"/>
        <v>3412.400442</v>
      </c>
      <c r="AD321" s="79"/>
      <c r="AE321" s="64" t="str">
        <f t="shared" si="8"/>
        <v>ZF 5060 V  Pleasure V-Drive 1.2261</v>
      </c>
      <c r="AF321" s="65" t="str">
        <f t="shared" si="32"/>
        <v>3109 617 001</v>
      </c>
      <c r="AG321" s="66" t="s">
        <v>392</v>
      </c>
      <c r="AH321" s="52" t="str">
        <f t="shared" si="10"/>
        <v>3109 617 001</v>
      </c>
      <c r="AI321" s="81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15"/>
      <c r="BB321" s="15"/>
    </row>
    <row r="322" ht="14.25" customHeight="1">
      <c r="A322" s="54">
        <v>1010.0</v>
      </c>
      <c r="B322" s="14" t="s">
        <v>227</v>
      </c>
      <c r="C322" s="55"/>
      <c r="D322" s="14" t="str">
        <f t="shared" si="25"/>
        <v>ZF_5060_V_1.3059L</v>
      </c>
      <c r="E322" s="14" t="s">
        <v>46</v>
      </c>
      <c r="F322" s="72"/>
      <c r="G322" s="57" t="s">
        <v>389</v>
      </c>
      <c r="H322" s="65" t="s">
        <v>450</v>
      </c>
      <c r="I322" s="59">
        <v>5000.0</v>
      </c>
      <c r="J322" s="65" t="s">
        <v>235</v>
      </c>
      <c r="K322" s="58" t="s">
        <v>236</v>
      </c>
      <c r="L322" s="65" t="s">
        <v>253</v>
      </c>
      <c r="M322" s="60">
        <v>1.3059</v>
      </c>
      <c r="N322" s="61"/>
      <c r="O322" s="58" t="s">
        <v>373</v>
      </c>
      <c r="P322" s="61">
        <v>2600.0</v>
      </c>
      <c r="Q322" s="61">
        <v>1693.0</v>
      </c>
      <c r="R322" s="80" t="s">
        <v>454</v>
      </c>
      <c r="S322" s="45">
        <v>88515.0</v>
      </c>
      <c r="T322" s="45">
        <v>1.13</v>
      </c>
      <c r="U322" s="45">
        <v>47.0</v>
      </c>
      <c r="V322" s="45">
        <f t="shared" si="26"/>
        <v>0.53</v>
      </c>
      <c r="W322" s="45">
        <f t="shared" si="40"/>
        <v>53011.6335</v>
      </c>
      <c r="X322" s="45">
        <f t="shared" si="28"/>
        <v>339</v>
      </c>
      <c r="Y322" s="45">
        <v>1.067</v>
      </c>
      <c r="Z322" s="45">
        <f t="shared" si="29"/>
        <v>56925.12594</v>
      </c>
      <c r="AA322" s="47">
        <f t="shared" si="30"/>
        <v>75900.16793</v>
      </c>
      <c r="AB322" s="45">
        <v>4005.0</v>
      </c>
      <c r="AC322" s="47">
        <f t="shared" si="31"/>
        <v>3412.400442</v>
      </c>
      <c r="AD322" s="79"/>
      <c r="AE322" s="64" t="str">
        <f t="shared" si="8"/>
        <v>ZF 5060 V  Light V-Drive 1.3059</v>
      </c>
      <c r="AF322" s="65" t="str">
        <f t="shared" si="32"/>
        <v>3109 617 001</v>
      </c>
      <c r="AG322" s="66" t="s">
        <v>392</v>
      </c>
      <c r="AH322" s="52" t="str">
        <f t="shared" si="10"/>
        <v>3109 617 001</v>
      </c>
      <c r="AI322" s="81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15"/>
      <c r="BB322" s="15"/>
    </row>
    <row r="323" ht="14.25" customHeight="1">
      <c r="A323" s="54">
        <v>1010.0</v>
      </c>
      <c r="B323" s="14" t="s">
        <v>227</v>
      </c>
      <c r="C323" s="55"/>
      <c r="D323" s="14" t="str">
        <f t="shared" si="25"/>
        <v>ZF_5060_V_1.228L</v>
      </c>
      <c r="E323" s="14" t="s">
        <v>46</v>
      </c>
      <c r="F323" s="72"/>
      <c r="G323" s="57" t="s">
        <v>389</v>
      </c>
      <c r="H323" s="65" t="s">
        <v>450</v>
      </c>
      <c r="I323" s="59">
        <v>5000.0</v>
      </c>
      <c r="J323" s="65" t="s">
        <v>235</v>
      </c>
      <c r="K323" s="58" t="s">
        <v>236</v>
      </c>
      <c r="L323" s="65" t="s">
        <v>253</v>
      </c>
      <c r="M323" s="60">
        <v>1.228</v>
      </c>
      <c r="N323" s="61"/>
      <c r="O323" s="58" t="s">
        <v>377</v>
      </c>
      <c r="P323" s="61">
        <v>2600.0</v>
      </c>
      <c r="Q323" s="61">
        <v>1693.0</v>
      </c>
      <c r="R323" s="80" t="s">
        <v>455</v>
      </c>
      <c r="S323" s="45">
        <v>88515.0</v>
      </c>
      <c r="T323" s="45">
        <v>1.13</v>
      </c>
      <c r="U323" s="45">
        <v>47.0</v>
      </c>
      <c r="V323" s="45">
        <f t="shared" si="26"/>
        <v>0.53</v>
      </c>
      <c r="W323" s="45">
        <f t="shared" si="40"/>
        <v>53011.6335</v>
      </c>
      <c r="X323" s="45">
        <f t="shared" si="28"/>
        <v>339</v>
      </c>
      <c r="Y323" s="45">
        <v>1.067</v>
      </c>
      <c r="Z323" s="45">
        <f t="shared" si="29"/>
        <v>56925.12594</v>
      </c>
      <c r="AA323" s="47">
        <f t="shared" si="30"/>
        <v>75900.16793</v>
      </c>
      <c r="AB323" s="45">
        <v>4005.0</v>
      </c>
      <c r="AC323" s="47">
        <f t="shared" si="31"/>
        <v>3412.400442</v>
      </c>
      <c r="AD323" s="79"/>
      <c r="AE323" s="64" t="str">
        <f t="shared" si="8"/>
        <v>ZF 5060 V  Light V-Drive 1.228</v>
      </c>
      <c r="AF323" s="65" t="str">
        <f t="shared" si="32"/>
        <v>3109 617 001</v>
      </c>
      <c r="AG323" s="66" t="s">
        <v>392</v>
      </c>
      <c r="AH323" s="52" t="str">
        <f t="shared" si="10"/>
        <v>3109 617 001</v>
      </c>
      <c r="AI323" s="81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15"/>
      <c r="BB323" s="15"/>
    </row>
    <row r="324" ht="14.25" customHeight="1">
      <c r="A324" s="54">
        <v>1010.0</v>
      </c>
      <c r="B324" s="14" t="s">
        <v>227</v>
      </c>
      <c r="C324" s="55"/>
      <c r="D324" s="14" t="str">
        <f t="shared" si="25"/>
        <v>ZF_5060_V_1.1376L</v>
      </c>
      <c r="E324" s="14" t="s">
        <v>46</v>
      </c>
      <c r="F324" s="72"/>
      <c r="G324" s="57" t="s">
        <v>389</v>
      </c>
      <c r="H324" s="65" t="s">
        <v>450</v>
      </c>
      <c r="I324" s="59">
        <v>5000.0</v>
      </c>
      <c r="J324" s="65" t="s">
        <v>235</v>
      </c>
      <c r="K324" s="58" t="s">
        <v>236</v>
      </c>
      <c r="L324" s="65" t="s">
        <v>253</v>
      </c>
      <c r="M324" s="60">
        <v>1.1376</v>
      </c>
      <c r="N324" s="61"/>
      <c r="O324" s="58" t="s">
        <v>402</v>
      </c>
      <c r="P324" s="61">
        <v>2600.0</v>
      </c>
      <c r="Q324" s="61">
        <v>1693.0</v>
      </c>
      <c r="R324" s="80" t="s">
        <v>456</v>
      </c>
      <c r="S324" s="45">
        <v>88515.0</v>
      </c>
      <c r="T324" s="45">
        <v>1.13</v>
      </c>
      <c r="U324" s="45">
        <v>47.0</v>
      </c>
      <c r="V324" s="45">
        <f t="shared" si="26"/>
        <v>0.53</v>
      </c>
      <c r="W324" s="45">
        <f t="shared" si="40"/>
        <v>53011.6335</v>
      </c>
      <c r="X324" s="45">
        <f t="shared" si="28"/>
        <v>339</v>
      </c>
      <c r="Y324" s="45">
        <v>1.067</v>
      </c>
      <c r="Z324" s="45">
        <f t="shared" si="29"/>
        <v>56925.12594</v>
      </c>
      <c r="AA324" s="47">
        <f t="shared" si="30"/>
        <v>75900.16793</v>
      </c>
      <c r="AB324" s="45">
        <v>4005.0</v>
      </c>
      <c r="AC324" s="47">
        <f t="shared" si="31"/>
        <v>3412.400442</v>
      </c>
      <c r="AD324" s="79"/>
      <c r="AE324" s="64" t="str">
        <f t="shared" si="8"/>
        <v>ZF 5060 V  Light V-Drive 1.1376</v>
      </c>
      <c r="AF324" s="65" t="str">
        <f t="shared" si="32"/>
        <v>3109 617 001</v>
      </c>
      <c r="AG324" s="66" t="s">
        <v>392</v>
      </c>
      <c r="AH324" s="52" t="str">
        <f t="shared" si="10"/>
        <v>3109 617 001</v>
      </c>
      <c r="AI324" s="81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  <c r="AX324" s="54"/>
      <c r="AY324" s="54"/>
      <c r="AZ324" s="54"/>
      <c r="BA324" s="15"/>
      <c r="BB324" s="15"/>
    </row>
    <row r="325" ht="14.25" customHeight="1">
      <c r="A325" s="54">
        <v>1010.0</v>
      </c>
      <c r="B325" s="14" t="s">
        <v>227</v>
      </c>
      <c r="C325" s="55"/>
      <c r="D325" s="14" t="str">
        <f t="shared" si="25"/>
        <v>ZF_5300_1.1318P</v>
      </c>
      <c r="E325" s="14" t="s">
        <v>46</v>
      </c>
      <c r="F325" s="72"/>
      <c r="G325" s="57" t="s">
        <v>457</v>
      </c>
      <c r="H325" s="65" t="s">
        <v>458</v>
      </c>
      <c r="I325" s="59">
        <v>5000.0</v>
      </c>
      <c r="J325" s="65" t="s">
        <v>230</v>
      </c>
      <c r="K325" s="58" t="s">
        <v>231</v>
      </c>
      <c r="L325" s="65" t="s">
        <v>232</v>
      </c>
      <c r="M325" s="60">
        <v>1.1318</v>
      </c>
      <c r="N325" s="58" t="s">
        <v>50</v>
      </c>
      <c r="O325" s="58" t="s">
        <v>459</v>
      </c>
      <c r="P325" s="61">
        <v>2600.0</v>
      </c>
      <c r="Q325" s="61">
        <v>2094.0</v>
      </c>
      <c r="R325" s="78"/>
      <c r="S325" s="45">
        <v>76585.0</v>
      </c>
      <c r="T325" s="45">
        <v>1.13</v>
      </c>
      <c r="U325" s="45">
        <v>47.0</v>
      </c>
      <c r="V325" s="45">
        <f t="shared" si="26"/>
        <v>0.53</v>
      </c>
      <c r="W325" s="45">
        <f t="shared" si="40"/>
        <v>45866.7565</v>
      </c>
      <c r="X325" s="45">
        <f t="shared" si="28"/>
        <v>339</v>
      </c>
      <c r="Y325" s="45">
        <v>1.067</v>
      </c>
      <c r="Z325" s="45">
        <f t="shared" si="29"/>
        <v>49301.54219</v>
      </c>
      <c r="AA325" s="47">
        <f t="shared" si="30"/>
        <v>65735.38958</v>
      </c>
      <c r="AB325" s="45">
        <v>4370.0</v>
      </c>
      <c r="AC325" s="47">
        <f t="shared" si="31"/>
        <v>3723.393241</v>
      </c>
      <c r="AD325" s="84" t="s">
        <v>348</v>
      </c>
      <c r="AE325" s="64" t="str">
        <f t="shared" si="8"/>
        <v>ZF 5300 Pleasure Vertical Offset 1.1318</v>
      </c>
      <c r="AF325" s="65" t="str">
        <f t="shared" si="32"/>
        <v>3109 633 001</v>
      </c>
      <c r="AG325" s="66" t="s">
        <v>460</v>
      </c>
      <c r="AH325" s="52" t="str">
        <f t="shared" si="10"/>
        <v>3109 633 001</v>
      </c>
      <c r="AI325" s="81"/>
      <c r="AJ325" s="54"/>
      <c r="AK325" s="54"/>
      <c r="AL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  <c r="AX325" s="54"/>
      <c r="AY325" s="54"/>
      <c r="AZ325" s="54"/>
      <c r="BA325" s="15"/>
      <c r="BB325" s="15"/>
    </row>
    <row r="326" ht="14.25" customHeight="1">
      <c r="A326" s="54">
        <v>1010.0</v>
      </c>
      <c r="B326" s="14" t="s">
        <v>227</v>
      </c>
      <c r="C326" s="55"/>
      <c r="D326" s="14" t="str">
        <f t="shared" si="25"/>
        <v>ZF_5300_1.0068L</v>
      </c>
      <c r="E326" s="14" t="s">
        <v>46</v>
      </c>
      <c r="F326" s="72"/>
      <c r="G326" s="57" t="s">
        <v>457</v>
      </c>
      <c r="H326" s="65" t="s">
        <v>458</v>
      </c>
      <c r="I326" s="59">
        <v>5000.0</v>
      </c>
      <c r="J326" s="65" t="s">
        <v>235</v>
      </c>
      <c r="K326" s="58" t="s">
        <v>236</v>
      </c>
      <c r="L326" s="65" t="s">
        <v>232</v>
      </c>
      <c r="M326" s="60">
        <v>1.0068</v>
      </c>
      <c r="N326" s="58" t="s">
        <v>50</v>
      </c>
      <c r="O326" s="58" t="s">
        <v>459</v>
      </c>
      <c r="P326" s="61">
        <v>2600.0</v>
      </c>
      <c r="Q326" s="61">
        <v>2094.0</v>
      </c>
      <c r="R326" s="78"/>
      <c r="S326" s="45">
        <v>76585.0</v>
      </c>
      <c r="T326" s="45">
        <v>1.13</v>
      </c>
      <c r="U326" s="45">
        <v>47.0</v>
      </c>
      <c r="V326" s="45">
        <f t="shared" si="26"/>
        <v>0.53</v>
      </c>
      <c r="W326" s="45">
        <f t="shared" si="40"/>
        <v>45866.7565</v>
      </c>
      <c r="X326" s="45">
        <f t="shared" si="28"/>
        <v>339</v>
      </c>
      <c r="Y326" s="45">
        <v>1.067</v>
      </c>
      <c r="Z326" s="45">
        <f t="shared" si="29"/>
        <v>49301.54219</v>
      </c>
      <c r="AA326" s="47">
        <f t="shared" si="30"/>
        <v>65735.38958</v>
      </c>
      <c r="AB326" s="45">
        <v>4370.0</v>
      </c>
      <c r="AC326" s="47">
        <f t="shared" si="31"/>
        <v>3723.393241</v>
      </c>
      <c r="AD326" s="84" t="s">
        <v>348</v>
      </c>
      <c r="AE326" s="64" t="str">
        <f t="shared" si="8"/>
        <v>ZF 5300 Light Vertical Offset 1.0068</v>
      </c>
      <c r="AF326" s="65" t="str">
        <f t="shared" si="32"/>
        <v>3109 633 001</v>
      </c>
      <c r="AG326" s="66" t="s">
        <v>460</v>
      </c>
      <c r="AH326" s="52" t="str">
        <f t="shared" si="10"/>
        <v>3109 633 001</v>
      </c>
      <c r="AI326" s="81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  <c r="AX326" s="54"/>
      <c r="AY326" s="54"/>
      <c r="AZ326" s="54"/>
      <c r="BA326" s="15"/>
      <c r="BB326" s="15"/>
    </row>
    <row r="327" ht="14.25" customHeight="1">
      <c r="A327" s="54">
        <v>1010.0</v>
      </c>
      <c r="B327" s="14" t="s">
        <v>227</v>
      </c>
      <c r="C327" s="55"/>
      <c r="D327" s="14" t="str">
        <f t="shared" si="25"/>
        <v>ZF_5300_0.8945M</v>
      </c>
      <c r="E327" s="14" t="s">
        <v>46</v>
      </c>
      <c r="F327" s="72"/>
      <c r="G327" s="57" t="s">
        <v>457</v>
      </c>
      <c r="H327" s="65" t="s">
        <v>458</v>
      </c>
      <c r="I327" s="59">
        <v>5000.0</v>
      </c>
      <c r="J327" s="65" t="s">
        <v>238</v>
      </c>
      <c r="K327" s="58" t="s">
        <v>239</v>
      </c>
      <c r="L327" s="65" t="s">
        <v>232</v>
      </c>
      <c r="M327" s="60">
        <v>0.8945</v>
      </c>
      <c r="N327" s="58" t="s">
        <v>50</v>
      </c>
      <c r="O327" s="58" t="s">
        <v>459</v>
      </c>
      <c r="P327" s="61">
        <v>2600.0</v>
      </c>
      <c r="Q327" s="61">
        <v>2094.0</v>
      </c>
      <c r="R327" s="78"/>
      <c r="S327" s="45">
        <v>76585.0</v>
      </c>
      <c r="T327" s="45">
        <v>1.13</v>
      </c>
      <c r="U327" s="45">
        <v>47.0</v>
      </c>
      <c r="V327" s="45">
        <f t="shared" si="26"/>
        <v>0.53</v>
      </c>
      <c r="W327" s="45">
        <f t="shared" si="40"/>
        <v>45866.7565</v>
      </c>
      <c r="X327" s="45">
        <f t="shared" si="28"/>
        <v>339</v>
      </c>
      <c r="Y327" s="45">
        <v>1.067</v>
      </c>
      <c r="Z327" s="45">
        <f t="shared" si="29"/>
        <v>49301.54219</v>
      </c>
      <c r="AA327" s="47">
        <f t="shared" si="30"/>
        <v>65735.38958</v>
      </c>
      <c r="AB327" s="45">
        <v>4370.0</v>
      </c>
      <c r="AC327" s="47">
        <f t="shared" si="31"/>
        <v>3723.393241</v>
      </c>
      <c r="AD327" s="84" t="s">
        <v>348</v>
      </c>
      <c r="AE327" s="64" t="str">
        <f t="shared" si="8"/>
        <v>ZF 5300 Medium Vertical Offset 0.8945</v>
      </c>
      <c r="AF327" s="65" t="str">
        <f t="shared" si="32"/>
        <v>3109 633 001</v>
      </c>
      <c r="AG327" s="66" t="s">
        <v>460</v>
      </c>
      <c r="AH327" s="52" t="str">
        <f t="shared" si="10"/>
        <v>3109 633 001</v>
      </c>
      <c r="AI327" s="81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  <c r="AX327" s="54"/>
      <c r="AY327" s="54"/>
      <c r="AZ327" s="54"/>
      <c r="BA327" s="15"/>
      <c r="BB327" s="15"/>
    </row>
    <row r="328" ht="14.25" customHeight="1">
      <c r="A328" s="54">
        <v>1010.0</v>
      </c>
      <c r="B328" s="14" t="s">
        <v>227</v>
      </c>
      <c r="C328" s="55"/>
      <c r="D328" s="14" t="str">
        <f t="shared" si="25"/>
        <v>ZF_5300_0.7372C</v>
      </c>
      <c r="E328" s="14" t="s">
        <v>46</v>
      </c>
      <c r="F328" s="72"/>
      <c r="G328" s="57" t="s">
        <v>457</v>
      </c>
      <c r="H328" s="65" t="s">
        <v>458</v>
      </c>
      <c r="I328" s="59">
        <v>5000.0</v>
      </c>
      <c r="J328" s="65" t="s">
        <v>242</v>
      </c>
      <c r="K328" s="58" t="s">
        <v>243</v>
      </c>
      <c r="L328" s="65" t="s">
        <v>232</v>
      </c>
      <c r="M328" s="60">
        <v>0.7372</v>
      </c>
      <c r="N328" s="58" t="s">
        <v>50</v>
      </c>
      <c r="O328" s="58" t="s">
        <v>459</v>
      </c>
      <c r="P328" s="61">
        <v>2000.0</v>
      </c>
      <c r="Q328" s="61">
        <v>2094.0</v>
      </c>
      <c r="R328" s="80" t="s">
        <v>348</v>
      </c>
      <c r="S328" s="45">
        <v>76585.0</v>
      </c>
      <c r="T328" s="45">
        <v>1.13</v>
      </c>
      <c r="U328" s="45">
        <v>47.0</v>
      </c>
      <c r="V328" s="45">
        <f t="shared" si="26"/>
        <v>0.53</v>
      </c>
      <c r="W328" s="45">
        <f t="shared" si="40"/>
        <v>45866.7565</v>
      </c>
      <c r="X328" s="45">
        <f t="shared" si="28"/>
        <v>339</v>
      </c>
      <c r="Y328" s="45">
        <v>1.067</v>
      </c>
      <c r="Z328" s="45">
        <f t="shared" si="29"/>
        <v>49301.54219</v>
      </c>
      <c r="AA328" s="47">
        <f t="shared" si="30"/>
        <v>65735.38958</v>
      </c>
      <c r="AB328" s="45">
        <v>4370.0</v>
      </c>
      <c r="AC328" s="47">
        <f t="shared" si="31"/>
        <v>3723.393241</v>
      </c>
      <c r="AD328" s="79"/>
      <c r="AE328" s="64" t="str">
        <f t="shared" si="8"/>
        <v>ZF 5300 Continuous Vertical Offset 0.7372</v>
      </c>
      <c r="AF328" s="65" t="str">
        <f t="shared" si="32"/>
        <v>3109 633 001</v>
      </c>
      <c r="AG328" s="66" t="s">
        <v>460</v>
      </c>
      <c r="AH328" s="52" t="str">
        <f t="shared" si="10"/>
        <v>3109 633 001</v>
      </c>
      <c r="AI328" s="81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  <c r="AX328" s="54"/>
      <c r="AY328" s="54"/>
      <c r="AZ328" s="54"/>
      <c r="BA328" s="15"/>
      <c r="BB328" s="15"/>
    </row>
    <row r="329" ht="14.25" customHeight="1">
      <c r="A329" s="54">
        <v>1010.0</v>
      </c>
      <c r="B329" s="14" t="s">
        <v>227</v>
      </c>
      <c r="C329" s="55"/>
      <c r="D329" s="14" t="str">
        <f t="shared" si="25"/>
        <v>ZF_5311_1.0068L</v>
      </c>
      <c r="E329" s="14" t="s">
        <v>46</v>
      </c>
      <c r="F329" s="72"/>
      <c r="G329" s="57" t="s">
        <v>457</v>
      </c>
      <c r="H329" s="65" t="s">
        <v>461</v>
      </c>
      <c r="I329" s="59">
        <v>5000.0</v>
      </c>
      <c r="J329" s="65" t="s">
        <v>235</v>
      </c>
      <c r="K329" s="58" t="s">
        <v>236</v>
      </c>
      <c r="L329" s="65" t="s">
        <v>232</v>
      </c>
      <c r="M329" s="60">
        <v>1.0068</v>
      </c>
      <c r="N329" s="58" t="s">
        <v>50</v>
      </c>
      <c r="O329" s="58" t="s">
        <v>459</v>
      </c>
      <c r="P329" s="61">
        <v>2600.0</v>
      </c>
      <c r="Q329" s="61">
        <v>2844.0</v>
      </c>
      <c r="R329" s="78"/>
      <c r="S329" s="45">
        <v>71465.0</v>
      </c>
      <c r="T329" s="45">
        <v>1.13</v>
      </c>
      <c r="U329" s="45">
        <v>47.0</v>
      </c>
      <c r="V329" s="45">
        <f t="shared" si="26"/>
        <v>0.53</v>
      </c>
      <c r="W329" s="45">
        <f t="shared" si="40"/>
        <v>42800.3885</v>
      </c>
      <c r="X329" s="45">
        <f t="shared" si="28"/>
        <v>339</v>
      </c>
      <c r="Y329" s="45">
        <v>1.067</v>
      </c>
      <c r="Z329" s="45">
        <f t="shared" si="29"/>
        <v>46029.72753</v>
      </c>
      <c r="AA329" s="47">
        <f t="shared" si="30"/>
        <v>61372.97004</v>
      </c>
      <c r="AB329" s="45">
        <v>4370.0</v>
      </c>
      <c r="AC329" s="47">
        <f t="shared" si="31"/>
        <v>3723.393241</v>
      </c>
      <c r="AD329" s="84" t="s">
        <v>348</v>
      </c>
      <c r="AE329" s="64" t="str">
        <f t="shared" si="8"/>
        <v>ZF 5311 Light Vertical Offset 1.0068</v>
      </c>
      <c r="AF329" s="65" t="str">
        <f t="shared" si="32"/>
        <v>3109 653 001</v>
      </c>
      <c r="AG329" s="66" t="s">
        <v>462</v>
      </c>
      <c r="AH329" s="52" t="str">
        <f t="shared" si="10"/>
        <v>3109 653 001</v>
      </c>
      <c r="AI329" s="81"/>
      <c r="AJ329" s="54"/>
      <c r="AK329" s="54"/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  <c r="AX329" s="54"/>
      <c r="AY329" s="54"/>
      <c r="AZ329" s="54"/>
      <c r="BA329" s="15"/>
      <c r="BB329" s="15"/>
    </row>
    <row r="330" ht="14.25" customHeight="1">
      <c r="A330" s="54">
        <v>1010.0</v>
      </c>
      <c r="B330" s="14" t="s">
        <v>227</v>
      </c>
      <c r="C330" s="55"/>
      <c r="D330" s="14" t="str">
        <f t="shared" si="25"/>
        <v>ZF_5311_0.8945M</v>
      </c>
      <c r="E330" s="14" t="s">
        <v>46</v>
      </c>
      <c r="F330" s="72"/>
      <c r="G330" s="57" t="s">
        <v>457</v>
      </c>
      <c r="H330" s="65" t="s">
        <v>461</v>
      </c>
      <c r="I330" s="59">
        <v>5000.0</v>
      </c>
      <c r="J330" s="65" t="s">
        <v>238</v>
      </c>
      <c r="K330" s="58" t="s">
        <v>239</v>
      </c>
      <c r="L330" s="65" t="s">
        <v>232</v>
      </c>
      <c r="M330" s="60">
        <v>0.8945</v>
      </c>
      <c r="N330" s="58" t="s">
        <v>50</v>
      </c>
      <c r="O330" s="58" t="s">
        <v>459</v>
      </c>
      <c r="P330" s="61">
        <v>2600.0</v>
      </c>
      <c r="Q330" s="61">
        <v>2844.0</v>
      </c>
      <c r="R330" s="78"/>
      <c r="S330" s="45">
        <v>71465.0</v>
      </c>
      <c r="T330" s="45">
        <v>1.13</v>
      </c>
      <c r="U330" s="45">
        <v>47.0</v>
      </c>
      <c r="V330" s="45">
        <f t="shared" si="26"/>
        <v>0.53</v>
      </c>
      <c r="W330" s="45">
        <f t="shared" si="40"/>
        <v>42800.3885</v>
      </c>
      <c r="X330" s="45">
        <f t="shared" si="28"/>
        <v>339</v>
      </c>
      <c r="Y330" s="45">
        <v>1.067</v>
      </c>
      <c r="Z330" s="45">
        <f t="shared" si="29"/>
        <v>46029.72753</v>
      </c>
      <c r="AA330" s="47">
        <f t="shared" si="30"/>
        <v>61372.97004</v>
      </c>
      <c r="AB330" s="45">
        <v>4370.0</v>
      </c>
      <c r="AC330" s="47">
        <f t="shared" si="31"/>
        <v>3723.393241</v>
      </c>
      <c r="AD330" s="84" t="s">
        <v>348</v>
      </c>
      <c r="AE330" s="64" t="str">
        <f t="shared" si="8"/>
        <v>ZF 5311 Medium Vertical Offset 0.8945</v>
      </c>
      <c r="AF330" s="65" t="str">
        <f t="shared" si="32"/>
        <v>3109 653 001</v>
      </c>
      <c r="AG330" s="66" t="s">
        <v>462</v>
      </c>
      <c r="AH330" s="52" t="str">
        <f t="shared" si="10"/>
        <v>3109 653 001</v>
      </c>
      <c r="AI330" s="81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  <c r="BA330" s="15"/>
      <c r="BB330" s="15"/>
    </row>
    <row r="331" ht="14.25" customHeight="1">
      <c r="A331" s="54">
        <v>1010.0</v>
      </c>
      <c r="B331" s="14" t="s">
        <v>227</v>
      </c>
      <c r="C331" s="55"/>
      <c r="D331" s="14" t="str">
        <f t="shared" si="25"/>
        <v>ZF_5350_1.2653P</v>
      </c>
      <c r="E331" s="14" t="s">
        <v>46</v>
      </c>
      <c r="F331" s="72"/>
      <c r="G331" s="57" t="s">
        <v>457</v>
      </c>
      <c r="H331" s="65" t="s">
        <v>463</v>
      </c>
      <c r="I331" s="59">
        <v>5000.0</v>
      </c>
      <c r="J331" s="65" t="s">
        <v>230</v>
      </c>
      <c r="K331" s="58" t="s">
        <v>231</v>
      </c>
      <c r="L331" s="65" t="s">
        <v>232</v>
      </c>
      <c r="M331" s="60">
        <v>1.2653</v>
      </c>
      <c r="N331" s="58" t="s">
        <v>50</v>
      </c>
      <c r="O331" s="58" t="s">
        <v>459</v>
      </c>
      <c r="P331" s="61">
        <v>2600.0</v>
      </c>
      <c r="Q331" s="61">
        <v>2094.0</v>
      </c>
      <c r="R331" s="78"/>
      <c r="S331" s="45">
        <v>81285.0</v>
      </c>
      <c r="T331" s="45">
        <v>1.13</v>
      </c>
      <c r="U331" s="45">
        <v>47.0</v>
      </c>
      <c r="V331" s="45">
        <f t="shared" si="26"/>
        <v>0.53</v>
      </c>
      <c r="W331" s="45">
        <f t="shared" si="40"/>
        <v>48681.5865</v>
      </c>
      <c r="X331" s="45">
        <f t="shared" si="28"/>
        <v>339</v>
      </c>
      <c r="Y331" s="45">
        <v>1.067</v>
      </c>
      <c r="Z331" s="45">
        <f t="shared" si="29"/>
        <v>52304.9658</v>
      </c>
      <c r="AA331" s="47">
        <f t="shared" si="30"/>
        <v>69739.95439</v>
      </c>
      <c r="AB331" s="45">
        <v>4370.0</v>
      </c>
      <c r="AC331" s="47">
        <f t="shared" si="31"/>
        <v>3723.393241</v>
      </c>
      <c r="AD331" s="84" t="s">
        <v>348</v>
      </c>
      <c r="AE331" s="64" t="str">
        <f t="shared" si="8"/>
        <v>ZF 5350 Pleasure Vertical Offset 1.2653</v>
      </c>
      <c r="AF331" s="65" t="str">
        <f t="shared" si="32"/>
        <v>3109 633 001</v>
      </c>
      <c r="AG331" s="66" t="s">
        <v>460</v>
      </c>
      <c r="AH331" s="52" t="str">
        <f t="shared" si="10"/>
        <v>3109 633 001</v>
      </c>
      <c r="AI331" s="81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15"/>
      <c r="BB331" s="15"/>
    </row>
    <row r="332" ht="14.25" customHeight="1">
      <c r="A332" s="54">
        <v>1010.0</v>
      </c>
      <c r="B332" s="14" t="s">
        <v>227</v>
      </c>
      <c r="C332" s="55"/>
      <c r="D332" s="14" t="str">
        <f t="shared" si="25"/>
        <v>ZF_5350_1.228L</v>
      </c>
      <c r="E332" s="14" t="s">
        <v>46</v>
      </c>
      <c r="F332" s="72"/>
      <c r="G332" s="57" t="s">
        <v>457</v>
      </c>
      <c r="H332" s="65" t="s">
        <v>463</v>
      </c>
      <c r="I332" s="59">
        <v>5000.0</v>
      </c>
      <c r="J332" s="65" t="s">
        <v>235</v>
      </c>
      <c r="K332" s="58" t="s">
        <v>236</v>
      </c>
      <c r="L332" s="65" t="s">
        <v>232</v>
      </c>
      <c r="M332" s="60">
        <v>1.228</v>
      </c>
      <c r="N332" s="58" t="s">
        <v>50</v>
      </c>
      <c r="O332" s="58" t="s">
        <v>459</v>
      </c>
      <c r="P332" s="61">
        <v>2600.0</v>
      </c>
      <c r="Q332" s="61">
        <v>2094.0</v>
      </c>
      <c r="R332" s="78"/>
      <c r="S332" s="45">
        <v>81285.0</v>
      </c>
      <c r="T332" s="45">
        <v>1.13</v>
      </c>
      <c r="U332" s="45">
        <v>47.0</v>
      </c>
      <c r="V332" s="45">
        <f t="shared" si="26"/>
        <v>0.53</v>
      </c>
      <c r="W332" s="45">
        <f t="shared" si="40"/>
        <v>48681.5865</v>
      </c>
      <c r="X332" s="45">
        <f t="shared" si="28"/>
        <v>339</v>
      </c>
      <c r="Y332" s="45">
        <v>1.067</v>
      </c>
      <c r="Z332" s="45">
        <f t="shared" si="29"/>
        <v>52304.9658</v>
      </c>
      <c r="AA332" s="47">
        <f t="shared" si="30"/>
        <v>69739.95439</v>
      </c>
      <c r="AB332" s="45">
        <v>4370.0</v>
      </c>
      <c r="AC332" s="47">
        <f t="shared" si="31"/>
        <v>3723.393241</v>
      </c>
      <c r="AD332" s="84" t="s">
        <v>348</v>
      </c>
      <c r="AE332" s="64" t="str">
        <f t="shared" si="8"/>
        <v>ZF 5350 Light Vertical Offset 1.228</v>
      </c>
      <c r="AF332" s="65" t="str">
        <f t="shared" si="32"/>
        <v>3109 633 001</v>
      </c>
      <c r="AG332" s="66" t="s">
        <v>460</v>
      </c>
      <c r="AH332" s="52" t="str">
        <f t="shared" si="10"/>
        <v>3109 633 001</v>
      </c>
      <c r="AI332" s="81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15"/>
      <c r="BB332" s="15"/>
    </row>
    <row r="333" ht="14.25" customHeight="1">
      <c r="A333" s="54">
        <v>1010.0</v>
      </c>
      <c r="B333" s="14" t="s">
        <v>227</v>
      </c>
      <c r="C333" s="55"/>
      <c r="D333" s="14" t="str">
        <f t="shared" si="25"/>
        <v>ZF_5350_1.0012M</v>
      </c>
      <c r="E333" s="14" t="s">
        <v>46</v>
      </c>
      <c r="F333" s="72"/>
      <c r="G333" s="57" t="s">
        <v>457</v>
      </c>
      <c r="H333" s="65" t="s">
        <v>463</v>
      </c>
      <c r="I333" s="59">
        <v>5000.0</v>
      </c>
      <c r="J333" s="65" t="s">
        <v>238</v>
      </c>
      <c r="K333" s="58" t="s">
        <v>239</v>
      </c>
      <c r="L333" s="65" t="s">
        <v>232</v>
      </c>
      <c r="M333" s="60">
        <v>1.0012</v>
      </c>
      <c r="N333" s="58" t="s">
        <v>50</v>
      </c>
      <c r="O333" s="58" t="s">
        <v>459</v>
      </c>
      <c r="P333" s="61">
        <v>2600.0</v>
      </c>
      <c r="Q333" s="61">
        <v>2094.0</v>
      </c>
      <c r="R333" s="78"/>
      <c r="S333" s="45">
        <v>81285.0</v>
      </c>
      <c r="T333" s="45">
        <v>1.13</v>
      </c>
      <c r="U333" s="45">
        <v>47.0</v>
      </c>
      <c r="V333" s="45">
        <f t="shared" si="26"/>
        <v>0.53</v>
      </c>
      <c r="W333" s="45">
        <f t="shared" si="40"/>
        <v>48681.5865</v>
      </c>
      <c r="X333" s="45">
        <f t="shared" si="28"/>
        <v>339</v>
      </c>
      <c r="Y333" s="45">
        <v>1.067</v>
      </c>
      <c r="Z333" s="45">
        <f t="shared" si="29"/>
        <v>52304.9658</v>
      </c>
      <c r="AA333" s="47">
        <f t="shared" si="30"/>
        <v>69739.95439</v>
      </c>
      <c r="AB333" s="45">
        <v>4370.0</v>
      </c>
      <c r="AC333" s="47">
        <f t="shared" si="31"/>
        <v>3723.393241</v>
      </c>
      <c r="AD333" s="84" t="s">
        <v>348</v>
      </c>
      <c r="AE333" s="64" t="str">
        <f t="shared" si="8"/>
        <v>ZF 5350 Medium Vertical Offset 1.0012</v>
      </c>
      <c r="AF333" s="65" t="str">
        <f t="shared" si="32"/>
        <v>3109 633 001</v>
      </c>
      <c r="AG333" s="66" t="s">
        <v>460</v>
      </c>
      <c r="AH333" s="52" t="str">
        <f t="shared" si="10"/>
        <v>3109 633 001</v>
      </c>
      <c r="AI333" s="81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  <c r="AX333" s="54"/>
      <c r="AY333" s="54"/>
      <c r="AZ333" s="54"/>
      <c r="BA333" s="15"/>
      <c r="BB333" s="15"/>
    </row>
    <row r="334" ht="14.25" customHeight="1">
      <c r="A334" s="54">
        <v>1010.0</v>
      </c>
      <c r="B334" s="14" t="s">
        <v>227</v>
      </c>
      <c r="C334" s="55"/>
      <c r="D334" s="14" t="str">
        <f t="shared" si="25"/>
        <v>ZF_5350_0.8474C</v>
      </c>
      <c r="E334" s="14" t="s">
        <v>46</v>
      </c>
      <c r="F334" s="72"/>
      <c r="G334" s="57" t="s">
        <v>457</v>
      </c>
      <c r="H334" s="65" t="s">
        <v>463</v>
      </c>
      <c r="I334" s="59">
        <v>5000.0</v>
      </c>
      <c r="J334" s="65" t="s">
        <v>242</v>
      </c>
      <c r="K334" s="58" t="s">
        <v>243</v>
      </c>
      <c r="L334" s="65" t="s">
        <v>232</v>
      </c>
      <c r="M334" s="60">
        <v>0.8474</v>
      </c>
      <c r="N334" s="58" t="s">
        <v>50</v>
      </c>
      <c r="O334" s="58" t="s">
        <v>459</v>
      </c>
      <c r="P334" s="61">
        <v>2000.0</v>
      </c>
      <c r="Q334" s="61">
        <v>2094.0</v>
      </c>
      <c r="R334" s="80" t="s">
        <v>348</v>
      </c>
      <c r="S334" s="45">
        <v>81285.0</v>
      </c>
      <c r="T334" s="45">
        <v>1.13</v>
      </c>
      <c r="U334" s="45">
        <v>47.0</v>
      </c>
      <c r="V334" s="45">
        <f t="shared" si="26"/>
        <v>0.53</v>
      </c>
      <c r="W334" s="45">
        <f t="shared" si="40"/>
        <v>48681.5865</v>
      </c>
      <c r="X334" s="45">
        <f t="shared" si="28"/>
        <v>339</v>
      </c>
      <c r="Y334" s="45">
        <v>1.067</v>
      </c>
      <c r="Z334" s="45">
        <f t="shared" si="29"/>
        <v>52304.9658</v>
      </c>
      <c r="AA334" s="47">
        <f t="shared" si="30"/>
        <v>69739.95439</v>
      </c>
      <c r="AB334" s="45">
        <v>4370.0</v>
      </c>
      <c r="AC334" s="47">
        <f t="shared" si="31"/>
        <v>3723.393241</v>
      </c>
      <c r="AD334" s="79"/>
      <c r="AE334" s="64" t="str">
        <f t="shared" si="8"/>
        <v>ZF 5350 Continuous Vertical Offset 0.8474</v>
      </c>
      <c r="AF334" s="65" t="str">
        <f t="shared" si="32"/>
        <v>3109 633 001</v>
      </c>
      <c r="AG334" s="66" t="s">
        <v>460</v>
      </c>
      <c r="AH334" s="52" t="str">
        <f t="shared" si="10"/>
        <v>3109 633 001</v>
      </c>
      <c r="AI334" s="81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15"/>
      <c r="BB334" s="15"/>
    </row>
    <row r="335" ht="14.25" customHeight="1">
      <c r="A335" s="54">
        <v>1010.0</v>
      </c>
      <c r="B335" s="14" t="s">
        <v>227</v>
      </c>
      <c r="C335" s="55"/>
      <c r="D335" s="14" t="str">
        <f t="shared" si="25"/>
        <v>ZF_5351_1.0012M</v>
      </c>
      <c r="E335" s="14" t="s">
        <v>46</v>
      </c>
      <c r="F335" s="72"/>
      <c r="G335" s="57" t="s">
        <v>457</v>
      </c>
      <c r="H335" s="65" t="s">
        <v>464</v>
      </c>
      <c r="I335" s="59">
        <v>5000.0</v>
      </c>
      <c r="J335" s="65" t="s">
        <v>238</v>
      </c>
      <c r="K335" s="58" t="s">
        <v>239</v>
      </c>
      <c r="L335" s="65" t="s">
        <v>232</v>
      </c>
      <c r="M335" s="60">
        <v>1.0012</v>
      </c>
      <c r="N335" s="58" t="s">
        <v>50</v>
      </c>
      <c r="O335" s="58" t="s">
        <v>459</v>
      </c>
      <c r="P335" s="61">
        <v>2600.0</v>
      </c>
      <c r="Q335" s="61">
        <v>2844.0</v>
      </c>
      <c r="R335" s="78"/>
      <c r="S335" s="45">
        <v>75280.0</v>
      </c>
      <c r="T335" s="45">
        <v>1.13</v>
      </c>
      <c r="U335" s="45">
        <v>47.0</v>
      </c>
      <c r="V335" s="45">
        <f t="shared" si="26"/>
        <v>0.53</v>
      </c>
      <c r="W335" s="45">
        <f t="shared" si="40"/>
        <v>45085.192</v>
      </c>
      <c r="X335" s="45">
        <f t="shared" si="28"/>
        <v>339</v>
      </c>
      <c r="Y335" s="45">
        <v>1.067</v>
      </c>
      <c r="Z335" s="45">
        <f t="shared" si="29"/>
        <v>48467.61286</v>
      </c>
      <c r="AA335" s="47">
        <f t="shared" si="30"/>
        <v>64623.48382</v>
      </c>
      <c r="AB335" s="45">
        <v>4370.0</v>
      </c>
      <c r="AC335" s="47">
        <f t="shared" si="31"/>
        <v>3723.393241</v>
      </c>
      <c r="AD335" s="84" t="s">
        <v>348</v>
      </c>
      <c r="AE335" s="64" t="str">
        <f t="shared" si="8"/>
        <v>ZF 5351 Medium Vertical Offset 1.0012</v>
      </c>
      <c r="AF335" s="65" t="str">
        <f t="shared" si="32"/>
        <v>3109 653 001</v>
      </c>
      <c r="AG335" s="66" t="s">
        <v>462</v>
      </c>
      <c r="AH335" s="52" t="str">
        <f t="shared" si="10"/>
        <v>3109 653 001</v>
      </c>
      <c r="AI335" s="81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/>
      <c r="AY335" s="54"/>
      <c r="AZ335" s="54"/>
      <c r="BA335" s="15"/>
      <c r="BB335" s="15"/>
    </row>
    <row r="336" ht="14.25" customHeight="1">
      <c r="A336" s="54">
        <v>1010.0</v>
      </c>
      <c r="B336" s="14" t="s">
        <v>227</v>
      </c>
      <c r="C336" s="55"/>
      <c r="D336" s="14" t="str">
        <f t="shared" si="25"/>
        <v>ZF_5351_1.228L</v>
      </c>
      <c r="E336" s="14" t="s">
        <v>46</v>
      </c>
      <c r="F336" s="72"/>
      <c r="G336" s="57" t="s">
        <v>457</v>
      </c>
      <c r="H336" s="65" t="s">
        <v>465</v>
      </c>
      <c r="I336" s="59">
        <v>5000.0</v>
      </c>
      <c r="J336" s="65" t="s">
        <v>235</v>
      </c>
      <c r="K336" s="58" t="s">
        <v>236</v>
      </c>
      <c r="L336" s="65" t="s">
        <v>232</v>
      </c>
      <c r="M336" s="60">
        <v>1.228</v>
      </c>
      <c r="N336" s="58" t="s">
        <v>50</v>
      </c>
      <c r="O336" s="58" t="s">
        <v>459</v>
      </c>
      <c r="P336" s="61">
        <v>2600.0</v>
      </c>
      <c r="Q336" s="61">
        <v>2844.0</v>
      </c>
      <c r="R336" s="78"/>
      <c r="S336" s="45">
        <v>75280.0</v>
      </c>
      <c r="T336" s="45">
        <v>1.13</v>
      </c>
      <c r="U336" s="45">
        <v>47.0</v>
      </c>
      <c r="V336" s="45">
        <f t="shared" si="26"/>
        <v>0.53</v>
      </c>
      <c r="W336" s="45">
        <f t="shared" si="40"/>
        <v>45085.192</v>
      </c>
      <c r="X336" s="45">
        <f t="shared" si="28"/>
        <v>339</v>
      </c>
      <c r="Y336" s="45">
        <v>1.067</v>
      </c>
      <c r="Z336" s="45">
        <f t="shared" si="29"/>
        <v>48467.61286</v>
      </c>
      <c r="AA336" s="47">
        <f t="shared" si="30"/>
        <v>64623.48382</v>
      </c>
      <c r="AB336" s="45">
        <v>4370.0</v>
      </c>
      <c r="AC336" s="47">
        <f t="shared" si="31"/>
        <v>3723.393241</v>
      </c>
      <c r="AD336" s="84" t="s">
        <v>348</v>
      </c>
      <c r="AE336" s="64" t="str">
        <f t="shared" si="8"/>
        <v>ZF 5351  Light Vertical Offset 1.228</v>
      </c>
      <c r="AF336" s="65" t="str">
        <f t="shared" si="32"/>
        <v>3109 653 001</v>
      </c>
      <c r="AG336" s="66" t="s">
        <v>462</v>
      </c>
      <c r="AH336" s="52" t="str">
        <f t="shared" si="10"/>
        <v>3109 653 001</v>
      </c>
      <c r="AI336" s="81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  <c r="AX336" s="54"/>
      <c r="AY336" s="54"/>
      <c r="AZ336" s="54"/>
      <c r="BA336" s="15"/>
      <c r="BB336" s="15"/>
    </row>
    <row r="337" ht="14.25" customHeight="1">
      <c r="A337" s="54">
        <v>1010.0</v>
      </c>
      <c r="B337" s="14" t="s">
        <v>227</v>
      </c>
      <c r="C337" s="55"/>
      <c r="D337" s="14" t="str">
        <f t="shared" si="25"/>
        <v>ZF_5355_1.1943M</v>
      </c>
      <c r="E337" s="14" t="s">
        <v>46</v>
      </c>
      <c r="F337" s="72"/>
      <c r="G337" s="57" t="s">
        <v>457</v>
      </c>
      <c r="H337" s="65" t="s">
        <v>466</v>
      </c>
      <c r="I337" s="59">
        <v>5000.0</v>
      </c>
      <c r="J337" s="65" t="s">
        <v>238</v>
      </c>
      <c r="K337" s="58" t="s">
        <v>239</v>
      </c>
      <c r="L337" s="65" t="s">
        <v>232</v>
      </c>
      <c r="M337" s="60">
        <v>1.1943</v>
      </c>
      <c r="N337" s="58" t="s">
        <v>50</v>
      </c>
      <c r="O337" s="58" t="s">
        <v>467</v>
      </c>
      <c r="P337" s="61">
        <v>2600.0</v>
      </c>
      <c r="Q337" s="61">
        <v>2094.0</v>
      </c>
      <c r="R337" s="78"/>
      <c r="S337" s="45">
        <v>83715.0</v>
      </c>
      <c r="T337" s="45">
        <v>1.13</v>
      </c>
      <c r="U337" s="45">
        <v>47.0</v>
      </c>
      <c r="V337" s="45">
        <f t="shared" si="26"/>
        <v>0.53</v>
      </c>
      <c r="W337" s="45">
        <f t="shared" si="40"/>
        <v>50136.9135</v>
      </c>
      <c r="X337" s="45">
        <f t="shared" si="28"/>
        <v>339</v>
      </c>
      <c r="Y337" s="45">
        <v>1.067</v>
      </c>
      <c r="Z337" s="45">
        <f t="shared" si="29"/>
        <v>53857.7997</v>
      </c>
      <c r="AA337" s="47">
        <f t="shared" si="30"/>
        <v>71810.39961</v>
      </c>
      <c r="AB337" s="45">
        <v>4370.0</v>
      </c>
      <c r="AC337" s="47">
        <f t="shared" si="31"/>
        <v>3723.393241</v>
      </c>
      <c r="AD337" s="84" t="s">
        <v>348</v>
      </c>
      <c r="AE337" s="64" t="str">
        <f t="shared" si="8"/>
        <v>ZF 5355 Medium Vertical Offset 1.1943</v>
      </c>
      <c r="AF337" s="65" t="str">
        <f t="shared" si="32"/>
        <v>3109 633 001</v>
      </c>
      <c r="AG337" s="66" t="s">
        <v>460</v>
      </c>
      <c r="AH337" s="52" t="str">
        <f t="shared" si="10"/>
        <v>3109 633 001</v>
      </c>
      <c r="AI337" s="81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/>
      <c r="AY337" s="54"/>
      <c r="AZ337" s="54"/>
      <c r="BA337" s="15"/>
      <c r="BB337" s="15"/>
    </row>
    <row r="338" ht="14.25" customHeight="1">
      <c r="A338" s="54">
        <v>1010.0</v>
      </c>
      <c r="B338" s="14" t="s">
        <v>227</v>
      </c>
      <c r="C338" s="55"/>
      <c r="D338" s="14" t="str">
        <f t="shared" si="25"/>
        <v>ZF_5355_1.1234M</v>
      </c>
      <c r="E338" s="14" t="s">
        <v>46</v>
      </c>
      <c r="F338" s="72"/>
      <c r="G338" s="57" t="s">
        <v>457</v>
      </c>
      <c r="H338" s="65" t="s">
        <v>466</v>
      </c>
      <c r="I338" s="59">
        <v>5000.0</v>
      </c>
      <c r="J338" s="65" t="s">
        <v>238</v>
      </c>
      <c r="K338" s="58" t="s">
        <v>239</v>
      </c>
      <c r="L338" s="65" t="s">
        <v>232</v>
      </c>
      <c r="M338" s="60">
        <v>1.1234</v>
      </c>
      <c r="N338" s="58" t="s">
        <v>50</v>
      </c>
      <c r="O338" s="68">
        <v>5.04</v>
      </c>
      <c r="P338" s="61">
        <v>2600.0</v>
      </c>
      <c r="Q338" s="61">
        <v>2094.0</v>
      </c>
      <c r="R338" s="78"/>
      <c r="S338" s="45">
        <v>83715.0</v>
      </c>
      <c r="T338" s="45">
        <v>1.13</v>
      </c>
      <c r="U338" s="45">
        <v>47.0</v>
      </c>
      <c r="V338" s="45">
        <f t="shared" si="26"/>
        <v>0.53</v>
      </c>
      <c r="W338" s="45">
        <f t="shared" si="40"/>
        <v>50136.9135</v>
      </c>
      <c r="X338" s="45">
        <f t="shared" si="28"/>
        <v>339</v>
      </c>
      <c r="Y338" s="45">
        <v>1.067</v>
      </c>
      <c r="Z338" s="45">
        <f t="shared" si="29"/>
        <v>53857.7997</v>
      </c>
      <c r="AA338" s="47">
        <f t="shared" si="30"/>
        <v>71810.39961</v>
      </c>
      <c r="AB338" s="45">
        <v>4370.0</v>
      </c>
      <c r="AC338" s="47">
        <f t="shared" si="31"/>
        <v>3723.393241</v>
      </c>
      <c r="AD338" s="84" t="s">
        <v>348</v>
      </c>
      <c r="AE338" s="64" t="str">
        <f t="shared" si="8"/>
        <v>ZF 5355 Medium Vertical Offset 1.1234</v>
      </c>
      <c r="AF338" s="65" t="str">
        <f t="shared" si="32"/>
        <v>3109 633 001</v>
      </c>
      <c r="AG338" s="66" t="s">
        <v>460</v>
      </c>
      <c r="AH338" s="52" t="str">
        <f t="shared" si="10"/>
        <v>3109 633 001</v>
      </c>
      <c r="AI338" s="81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/>
      <c r="AY338" s="54"/>
      <c r="AZ338" s="54"/>
      <c r="BA338" s="15"/>
      <c r="BB338" s="15"/>
    </row>
    <row r="339" ht="14.25" customHeight="1">
      <c r="A339" s="54">
        <v>1010.0</v>
      </c>
      <c r="B339" s="14" t="s">
        <v>227</v>
      </c>
      <c r="C339" s="55"/>
      <c r="D339" s="14" t="str">
        <f t="shared" si="25"/>
        <v>ZF_5355_0.9987M</v>
      </c>
      <c r="E339" s="14" t="s">
        <v>46</v>
      </c>
      <c r="F339" s="72"/>
      <c r="G339" s="57" t="s">
        <v>457</v>
      </c>
      <c r="H339" s="65" t="s">
        <v>466</v>
      </c>
      <c r="I339" s="59">
        <v>5000.0</v>
      </c>
      <c r="J339" s="65" t="s">
        <v>238</v>
      </c>
      <c r="K339" s="58" t="s">
        <v>239</v>
      </c>
      <c r="L339" s="65" t="s">
        <v>232</v>
      </c>
      <c r="M339" s="60">
        <v>0.9987</v>
      </c>
      <c r="N339" s="58" t="s">
        <v>50</v>
      </c>
      <c r="O339" s="68">
        <v>5.5</v>
      </c>
      <c r="P339" s="61">
        <v>2600.0</v>
      </c>
      <c r="Q339" s="61">
        <v>2094.0</v>
      </c>
      <c r="R339" s="78"/>
      <c r="S339" s="45">
        <v>83715.0</v>
      </c>
      <c r="T339" s="45">
        <v>1.13</v>
      </c>
      <c r="U339" s="45">
        <v>47.0</v>
      </c>
      <c r="V339" s="45">
        <f t="shared" si="26"/>
        <v>0.53</v>
      </c>
      <c r="W339" s="45">
        <f t="shared" si="40"/>
        <v>50136.9135</v>
      </c>
      <c r="X339" s="45">
        <f t="shared" si="28"/>
        <v>339</v>
      </c>
      <c r="Y339" s="45">
        <v>1.067</v>
      </c>
      <c r="Z339" s="45">
        <f t="shared" si="29"/>
        <v>53857.7997</v>
      </c>
      <c r="AA339" s="47">
        <f t="shared" si="30"/>
        <v>71810.39961</v>
      </c>
      <c r="AB339" s="45">
        <v>4370.0</v>
      </c>
      <c r="AC339" s="47">
        <f t="shared" si="31"/>
        <v>3723.393241</v>
      </c>
      <c r="AD339" s="84" t="s">
        <v>348</v>
      </c>
      <c r="AE339" s="64" t="str">
        <f t="shared" si="8"/>
        <v>ZF 5355 Medium Vertical Offset 0.9987</v>
      </c>
      <c r="AF339" s="65" t="str">
        <f t="shared" si="32"/>
        <v>3109 633 001</v>
      </c>
      <c r="AG339" s="66" t="s">
        <v>460</v>
      </c>
      <c r="AH339" s="52" t="str">
        <f t="shared" si="10"/>
        <v>3109 633 001</v>
      </c>
      <c r="AI339" s="81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  <c r="AX339" s="54"/>
      <c r="AY339" s="54"/>
      <c r="AZ339" s="54"/>
      <c r="BA339" s="15"/>
      <c r="BB339" s="15"/>
    </row>
    <row r="340" ht="14.25" customHeight="1">
      <c r="A340" s="54">
        <v>1010.0</v>
      </c>
      <c r="B340" s="14" t="s">
        <v>227</v>
      </c>
      <c r="C340" s="55"/>
      <c r="D340" s="14" t="str">
        <f t="shared" si="25"/>
        <v>ZF_5355_0.9831C</v>
      </c>
      <c r="E340" s="14" t="s">
        <v>46</v>
      </c>
      <c r="F340" s="72"/>
      <c r="G340" s="57" t="s">
        <v>457</v>
      </c>
      <c r="H340" s="65" t="s">
        <v>466</v>
      </c>
      <c r="I340" s="59">
        <v>5000.0</v>
      </c>
      <c r="J340" s="65" t="s">
        <v>242</v>
      </c>
      <c r="K340" s="58" t="s">
        <v>243</v>
      </c>
      <c r="L340" s="65" t="s">
        <v>232</v>
      </c>
      <c r="M340" s="60">
        <v>0.9831</v>
      </c>
      <c r="N340" s="58" t="s">
        <v>50</v>
      </c>
      <c r="O340" s="58" t="s">
        <v>459</v>
      </c>
      <c r="P340" s="61">
        <v>2000.0</v>
      </c>
      <c r="Q340" s="61">
        <v>2094.0</v>
      </c>
      <c r="R340" s="80" t="s">
        <v>348</v>
      </c>
      <c r="S340" s="45">
        <v>83715.0</v>
      </c>
      <c r="T340" s="45">
        <v>1.13</v>
      </c>
      <c r="U340" s="45">
        <v>47.0</v>
      </c>
      <c r="V340" s="45">
        <f t="shared" si="26"/>
        <v>0.53</v>
      </c>
      <c r="W340" s="45">
        <f t="shared" si="40"/>
        <v>50136.9135</v>
      </c>
      <c r="X340" s="45">
        <f t="shared" si="28"/>
        <v>339</v>
      </c>
      <c r="Y340" s="45">
        <v>1.067</v>
      </c>
      <c r="Z340" s="45">
        <f t="shared" si="29"/>
        <v>53857.7997</v>
      </c>
      <c r="AA340" s="47">
        <f t="shared" si="30"/>
        <v>71810.39961</v>
      </c>
      <c r="AB340" s="45">
        <v>4370.0</v>
      </c>
      <c r="AC340" s="47">
        <f t="shared" si="31"/>
        <v>3723.393241</v>
      </c>
      <c r="AD340" s="79"/>
      <c r="AE340" s="64" t="str">
        <f t="shared" si="8"/>
        <v>ZF 5355 Continuous Vertical Offset 0.9831</v>
      </c>
      <c r="AF340" s="65" t="str">
        <f t="shared" si="32"/>
        <v>3109 633 001</v>
      </c>
      <c r="AG340" s="66" t="s">
        <v>460</v>
      </c>
      <c r="AH340" s="52" t="str">
        <f t="shared" si="10"/>
        <v>3109 633 001</v>
      </c>
      <c r="AI340" s="81"/>
      <c r="AJ340" s="54"/>
      <c r="AK340" s="54"/>
      <c r="AL340" s="54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  <c r="AX340" s="54"/>
      <c r="AY340" s="54"/>
      <c r="AZ340" s="54"/>
      <c r="BA340" s="15"/>
      <c r="BB340" s="15"/>
    </row>
    <row r="341" ht="14.25" customHeight="1">
      <c r="A341" s="54">
        <v>1010.0</v>
      </c>
      <c r="B341" s="14" t="s">
        <v>227</v>
      </c>
      <c r="C341" s="55"/>
      <c r="D341" s="14" t="str">
        <f t="shared" si="25"/>
        <v>ZF_5355_0.8945C</v>
      </c>
      <c r="E341" s="14" t="s">
        <v>46</v>
      </c>
      <c r="F341" s="72"/>
      <c r="G341" s="57" t="s">
        <v>457</v>
      </c>
      <c r="H341" s="65" t="s">
        <v>466</v>
      </c>
      <c r="I341" s="59">
        <v>5000.0</v>
      </c>
      <c r="J341" s="65" t="s">
        <v>242</v>
      </c>
      <c r="K341" s="58" t="s">
        <v>243</v>
      </c>
      <c r="L341" s="65" t="s">
        <v>232</v>
      </c>
      <c r="M341" s="60">
        <v>0.8945</v>
      </c>
      <c r="N341" s="58" t="s">
        <v>50</v>
      </c>
      <c r="O341" s="68">
        <v>5.5</v>
      </c>
      <c r="P341" s="61">
        <v>2000.0</v>
      </c>
      <c r="Q341" s="61">
        <v>2094.0</v>
      </c>
      <c r="R341" s="80" t="s">
        <v>348</v>
      </c>
      <c r="S341" s="45">
        <v>83715.0</v>
      </c>
      <c r="T341" s="45">
        <v>1.13</v>
      </c>
      <c r="U341" s="45">
        <v>47.0</v>
      </c>
      <c r="V341" s="45">
        <f t="shared" si="26"/>
        <v>0.53</v>
      </c>
      <c r="W341" s="45">
        <f t="shared" si="40"/>
        <v>50136.9135</v>
      </c>
      <c r="X341" s="45">
        <f t="shared" si="28"/>
        <v>339</v>
      </c>
      <c r="Y341" s="45">
        <v>1.067</v>
      </c>
      <c r="Z341" s="45">
        <f t="shared" si="29"/>
        <v>53857.7997</v>
      </c>
      <c r="AA341" s="47">
        <f t="shared" si="30"/>
        <v>71810.39961</v>
      </c>
      <c r="AB341" s="45">
        <v>4370.0</v>
      </c>
      <c r="AC341" s="47">
        <f t="shared" si="31"/>
        <v>3723.393241</v>
      </c>
      <c r="AD341" s="79"/>
      <c r="AE341" s="64" t="str">
        <f t="shared" si="8"/>
        <v>ZF 5355 Continuous Vertical Offset 0.8945</v>
      </c>
      <c r="AF341" s="65" t="str">
        <f t="shared" si="32"/>
        <v>3109 633 001</v>
      </c>
      <c r="AG341" s="66" t="s">
        <v>460</v>
      </c>
      <c r="AH341" s="52" t="str">
        <f t="shared" si="10"/>
        <v>3109 633 001</v>
      </c>
      <c r="AI341" s="81"/>
      <c r="AJ341" s="54"/>
      <c r="AK341" s="54"/>
      <c r="AL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  <c r="AX341" s="54"/>
      <c r="AY341" s="54"/>
      <c r="AZ341" s="54"/>
      <c r="BA341" s="15"/>
      <c r="BB341" s="15"/>
    </row>
    <row r="342" ht="14.25" customHeight="1">
      <c r="A342" s="54">
        <v>1010.0</v>
      </c>
      <c r="B342" s="14" t="s">
        <v>227</v>
      </c>
      <c r="C342" s="55"/>
      <c r="D342" s="14" t="str">
        <f t="shared" si="25"/>
        <v>ZF_5356_1.1943M</v>
      </c>
      <c r="E342" s="14" t="s">
        <v>46</v>
      </c>
      <c r="F342" s="72"/>
      <c r="G342" s="57" t="s">
        <v>457</v>
      </c>
      <c r="H342" s="65" t="s">
        <v>468</v>
      </c>
      <c r="I342" s="59">
        <v>5000.0</v>
      </c>
      <c r="J342" s="65" t="s">
        <v>238</v>
      </c>
      <c r="K342" s="58" t="s">
        <v>239</v>
      </c>
      <c r="L342" s="65" t="s">
        <v>232</v>
      </c>
      <c r="M342" s="60">
        <v>1.1943</v>
      </c>
      <c r="N342" s="58" t="s">
        <v>50</v>
      </c>
      <c r="O342" s="58" t="s">
        <v>467</v>
      </c>
      <c r="P342" s="61">
        <v>2600.0</v>
      </c>
      <c r="Q342" s="61">
        <v>2844.0</v>
      </c>
      <c r="R342" s="78"/>
      <c r="S342" s="45">
        <v>78105.0</v>
      </c>
      <c r="T342" s="45">
        <v>1.13</v>
      </c>
      <c r="U342" s="45">
        <v>47.0</v>
      </c>
      <c r="V342" s="45">
        <f t="shared" si="26"/>
        <v>0.53</v>
      </c>
      <c r="W342" s="45">
        <f t="shared" si="40"/>
        <v>46777.0845</v>
      </c>
      <c r="X342" s="45">
        <f t="shared" si="28"/>
        <v>339</v>
      </c>
      <c r="Y342" s="45">
        <v>1.067</v>
      </c>
      <c r="Z342" s="45">
        <f t="shared" si="29"/>
        <v>50272.86216</v>
      </c>
      <c r="AA342" s="47">
        <f t="shared" si="30"/>
        <v>67030.48288</v>
      </c>
      <c r="AB342" s="45">
        <v>4370.0</v>
      </c>
      <c r="AC342" s="47">
        <f t="shared" si="31"/>
        <v>3723.393241</v>
      </c>
      <c r="AD342" s="84" t="s">
        <v>348</v>
      </c>
      <c r="AE342" s="64" t="str">
        <f t="shared" si="8"/>
        <v>ZF 5356 Medium Vertical Offset 1.1943</v>
      </c>
      <c r="AF342" s="65" t="str">
        <f t="shared" si="32"/>
        <v>3109 653 001</v>
      </c>
      <c r="AG342" s="66" t="s">
        <v>462</v>
      </c>
      <c r="AH342" s="52" t="str">
        <f t="shared" si="10"/>
        <v>3109 653 001</v>
      </c>
      <c r="AI342" s="81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  <c r="AX342" s="54"/>
      <c r="AY342" s="54"/>
      <c r="AZ342" s="54"/>
      <c r="BA342" s="15"/>
      <c r="BB342" s="15"/>
    </row>
    <row r="343" ht="14.25" customHeight="1">
      <c r="A343" s="54">
        <v>1010.0</v>
      </c>
      <c r="B343" s="14" t="s">
        <v>227</v>
      </c>
      <c r="C343" s="55"/>
      <c r="D343" s="14" t="str">
        <f t="shared" si="25"/>
        <v>ZF_5356_1.1234M</v>
      </c>
      <c r="E343" s="14" t="s">
        <v>46</v>
      </c>
      <c r="F343" s="72"/>
      <c r="G343" s="57" t="s">
        <v>457</v>
      </c>
      <c r="H343" s="65" t="s">
        <v>468</v>
      </c>
      <c r="I343" s="59">
        <v>5000.0</v>
      </c>
      <c r="J343" s="65" t="s">
        <v>238</v>
      </c>
      <c r="K343" s="58" t="s">
        <v>239</v>
      </c>
      <c r="L343" s="65" t="s">
        <v>232</v>
      </c>
      <c r="M343" s="60">
        <v>1.1234</v>
      </c>
      <c r="N343" s="58" t="s">
        <v>50</v>
      </c>
      <c r="O343" s="68">
        <v>5.04</v>
      </c>
      <c r="P343" s="61">
        <v>2600.0</v>
      </c>
      <c r="Q343" s="61">
        <v>2844.0</v>
      </c>
      <c r="R343" s="78"/>
      <c r="S343" s="45">
        <v>78105.0</v>
      </c>
      <c r="T343" s="45">
        <v>1.13</v>
      </c>
      <c r="U343" s="45">
        <v>47.0</v>
      </c>
      <c r="V343" s="45">
        <f t="shared" si="26"/>
        <v>0.53</v>
      </c>
      <c r="W343" s="45">
        <f t="shared" si="40"/>
        <v>46777.0845</v>
      </c>
      <c r="X343" s="45">
        <f t="shared" si="28"/>
        <v>339</v>
      </c>
      <c r="Y343" s="45">
        <v>1.067</v>
      </c>
      <c r="Z343" s="45">
        <f t="shared" si="29"/>
        <v>50272.86216</v>
      </c>
      <c r="AA343" s="47">
        <f t="shared" si="30"/>
        <v>67030.48288</v>
      </c>
      <c r="AB343" s="45">
        <v>4370.0</v>
      </c>
      <c r="AC343" s="47">
        <f t="shared" si="31"/>
        <v>3723.393241</v>
      </c>
      <c r="AD343" s="84" t="s">
        <v>348</v>
      </c>
      <c r="AE343" s="64" t="str">
        <f t="shared" si="8"/>
        <v>ZF 5356 Medium Vertical Offset 1.1234</v>
      </c>
      <c r="AF343" s="65" t="str">
        <f t="shared" si="32"/>
        <v>3109 653 001</v>
      </c>
      <c r="AG343" s="66" t="s">
        <v>462</v>
      </c>
      <c r="AH343" s="52" t="str">
        <f t="shared" si="10"/>
        <v>3109 653 001</v>
      </c>
      <c r="AI343" s="81"/>
      <c r="AJ343" s="54"/>
      <c r="AK343" s="54"/>
      <c r="AL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  <c r="AX343" s="54"/>
      <c r="AY343" s="54"/>
      <c r="AZ343" s="54"/>
      <c r="BA343" s="15"/>
      <c r="BB343" s="15"/>
    </row>
    <row r="344" ht="14.25" customHeight="1">
      <c r="A344" s="54">
        <v>1010.0</v>
      </c>
      <c r="B344" s="14" t="s">
        <v>227</v>
      </c>
      <c r="C344" s="55"/>
      <c r="D344" s="14" t="str">
        <f t="shared" si="25"/>
        <v>ZF_5356_0.9987M</v>
      </c>
      <c r="E344" s="14" t="s">
        <v>46</v>
      </c>
      <c r="F344" s="72"/>
      <c r="G344" s="57" t="s">
        <v>457</v>
      </c>
      <c r="H344" s="65" t="s">
        <v>468</v>
      </c>
      <c r="I344" s="59">
        <v>5000.0</v>
      </c>
      <c r="J344" s="65" t="s">
        <v>238</v>
      </c>
      <c r="K344" s="58" t="s">
        <v>239</v>
      </c>
      <c r="L344" s="65" t="s">
        <v>232</v>
      </c>
      <c r="M344" s="60">
        <v>0.9987</v>
      </c>
      <c r="N344" s="58" t="s">
        <v>50</v>
      </c>
      <c r="O344" s="68">
        <v>5.5</v>
      </c>
      <c r="P344" s="61">
        <v>2600.0</v>
      </c>
      <c r="Q344" s="61">
        <v>2844.0</v>
      </c>
      <c r="R344" s="78"/>
      <c r="S344" s="45">
        <v>78105.0</v>
      </c>
      <c r="T344" s="45">
        <v>1.13</v>
      </c>
      <c r="U344" s="45">
        <v>47.0</v>
      </c>
      <c r="V344" s="45">
        <f t="shared" si="26"/>
        <v>0.53</v>
      </c>
      <c r="W344" s="45">
        <f t="shared" si="40"/>
        <v>46777.0845</v>
      </c>
      <c r="X344" s="45">
        <f t="shared" si="28"/>
        <v>339</v>
      </c>
      <c r="Y344" s="45">
        <v>1.067</v>
      </c>
      <c r="Z344" s="45">
        <f t="shared" si="29"/>
        <v>50272.86216</v>
      </c>
      <c r="AA344" s="47">
        <f t="shared" si="30"/>
        <v>67030.48288</v>
      </c>
      <c r="AB344" s="45">
        <v>4370.0</v>
      </c>
      <c r="AC344" s="47">
        <f t="shared" si="31"/>
        <v>3723.393241</v>
      </c>
      <c r="AD344" s="84" t="s">
        <v>348</v>
      </c>
      <c r="AE344" s="64" t="str">
        <f t="shared" si="8"/>
        <v>ZF 5356 Medium Vertical Offset 0.9987</v>
      </c>
      <c r="AF344" s="65" t="str">
        <f t="shared" si="32"/>
        <v>3109 653 001</v>
      </c>
      <c r="AG344" s="66" t="s">
        <v>462</v>
      </c>
      <c r="AH344" s="52" t="str">
        <f t="shared" si="10"/>
        <v>3109 653 001</v>
      </c>
      <c r="AI344" s="81"/>
      <c r="AJ344" s="54"/>
      <c r="AK344" s="54"/>
      <c r="AL344" s="54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15"/>
      <c r="BB344" s="15"/>
    </row>
    <row r="345" ht="14.25" customHeight="1">
      <c r="A345" s="54">
        <v>1010.0</v>
      </c>
      <c r="B345" s="14" t="s">
        <v>227</v>
      </c>
      <c r="C345" s="55"/>
      <c r="D345" s="14" t="str">
        <f t="shared" si="25"/>
        <v>ZF_5360_1.348P</v>
      </c>
      <c r="E345" s="14" t="s">
        <v>46</v>
      </c>
      <c r="F345" s="72"/>
      <c r="G345" s="57" t="s">
        <v>457</v>
      </c>
      <c r="H345" s="65" t="s">
        <v>469</v>
      </c>
      <c r="I345" s="59">
        <v>5000.0</v>
      </c>
      <c r="J345" s="65" t="s">
        <v>230</v>
      </c>
      <c r="K345" s="58" t="s">
        <v>231</v>
      </c>
      <c r="L345" s="65" t="s">
        <v>232</v>
      </c>
      <c r="M345" s="60">
        <v>1.348</v>
      </c>
      <c r="N345" s="58" t="s">
        <v>50</v>
      </c>
      <c r="O345" s="58" t="s">
        <v>459</v>
      </c>
      <c r="P345" s="61">
        <v>2600.0</v>
      </c>
      <c r="Q345" s="61">
        <v>2094.0</v>
      </c>
      <c r="R345" s="78"/>
      <c r="S345" s="45">
        <v>85385.0</v>
      </c>
      <c r="T345" s="45">
        <v>1.13</v>
      </c>
      <c r="U345" s="45">
        <v>47.0</v>
      </c>
      <c r="V345" s="45">
        <f t="shared" si="26"/>
        <v>0.53</v>
      </c>
      <c r="W345" s="45">
        <f t="shared" si="40"/>
        <v>51137.0765</v>
      </c>
      <c r="X345" s="45">
        <f t="shared" si="28"/>
        <v>339</v>
      </c>
      <c r="Y345" s="45">
        <v>1.067</v>
      </c>
      <c r="Z345" s="45">
        <f t="shared" si="29"/>
        <v>54924.97363</v>
      </c>
      <c r="AA345" s="47">
        <f t="shared" si="30"/>
        <v>73233.29817</v>
      </c>
      <c r="AB345" s="45">
        <v>4370.0</v>
      </c>
      <c r="AC345" s="47">
        <f t="shared" si="31"/>
        <v>3723.393241</v>
      </c>
      <c r="AD345" s="84" t="s">
        <v>348</v>
      </c>
      <c r="AE345" s="64" t="str">
        <f t="shared" si="8"/>
        <v>ZF 5360 Pleasure Vertical Offset 1.348</v>
      </c>
      <c r="AF345" s="65" t="str">
        <f t="shared" si="32"/>
        <v>3109 633 001</v>
      </c>
      <c r="AG345" s="66" t="s">
        <v>460</v>
      </c>
      <c r="AH345" s="52" t="str">
        <f t="shared" si="10"/>
        <v>3109 633 001</v>
      </c>
      <c r="AI345" s="81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  <c r="AX345" s="54"/>
      <c r="AY345" s="54"/>
      <c r="AZ345" s="54"/>
      <c r="BA345" s="15"/>
      <c r="BB345" s="15"/>
    </row>
    <row r="346" ht="14.25" customHeight="1">
      <c r="A346" s="54">
        <v>1010.0</v>
      </c>
      <c r="B346" s="14" t="s">
        <v>227</v>
      </c>
      <c r="C346" s="55"/>
      <c r="D346" s="14" t="str">
        <f t="shared" si="25"/>
        <v>ZF_5360_1.2217P</v>
      </c>
      <c r="E346" s="14" t="s">
        <v>46</v>
      </c>
      <c r="F346" s="72"/>
      <c r="G346" s="57" t="s">
        <v>457</v>
      </c>
      <c r="H346" s="65" t="s">
        <v>469</v>
      </c>
      <c r="I346" s="59">
        <v>5000.0</v>
      </c>
      <c r="J346" s="65" t="s">
        <v>230</v>
      </c>
      <c r="K346" s="58" t="s">
        <v>231</v>
      </c>
      <c r="L346" s="65" t="s">
        <v>232</v>
      </c>
      <c r="M346" s="60">
        <v>1.2217</v>
      </c>
      <c r="N346" s="58" t="s">
        <v>50</v>
      </c>
      <c r="O346" s="68">
        <v>5.5</v>
      </c>
      <c r="P346" s="61">
        <v>2600.0</v>
      </c>
      <c r="Q346" s="61">
        <v>2094.0</v>
      </c>
      <c r="R346" s="78"/>
      <c r="S346" s="45">
        <v>85385.0</v>
      </c>
      <c r="T346" s="45">
        <v>1.13</v>
      </c>
      <c r="U346" s="45">
        <v>47.0</v>
      </c>
      <c r="V346" s="45">
        <f t="shared" si="26"/>
        <v>0.53</v>
      </c>
      <c r="W346" s="45">
        <f t="shared" si="40"/>
        <v>51137.0765</v>
      </c>
      <c r="X346" s="45">
        <f t="shared" si="28"/>
        <v>339</v>
      </c>
      <c r="Y346" s="45">
        <v>1.067</v>
      </c>
      <c r="Z346" s="45">
        <f t="shared" si="29"/>
        <v>54924.97363</v>
      </c>
      <c r="AA346" s="47">
        <f t="shared" si="30"/>
        <v>73233.29817</v>
      </c>
      <c r="AB346" s="45">
        <v>4370.0</v>
      </c>
      <c r="AC346" s="47">
        <f t="shared" si="31"/>
        <v>3723.393241</v>
      </c>
      <c r="AD346" s="84" t="s">
        <v>348</v>
      </c>
      <c r="AE346" s="64" t="str">
        <f t="shared" si="8"/>
        <v>ZF 5360 Pleasure Vertical Offset 1.2217</v>
      </c>
      <c r="AF346" s="65" t="str">
        <f t="shared" si="32"/>
        <v>3109 633 001</v>
      </c>
      <c r="AG346" s="66" t="s">
        <v>460</v>
      </c>
      <c r="AH346" s="52" t="str">
        <f t="shared" si="10"/>
        <v>3109 633 001</v>
      </c>
      <c r="AI346" s="81"/>
      <c r="AJ346" s="54"/>
      <c r="AK346" s="54"/>
      <c r="AL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15"/>
      <c r="BB346" s="15"/>
    </row>
    <row r="347" ht="14.25" customHeight="1">
      <c r="A347" s="54">
        <v>1010.0</v>
      </c>
      <c r="B347" s="14" t="s">
        <v>227</v>
      </c>
      <c r="C347" s="55"/>
      <c r="D347" s="14" t="str">
        <f t="shared" si="25"/>
        <v>ZF_5360_1.3059L</v>
      </c>
      <c r="E347" s="14" t="s">
        <v>46</v>
      </c>
      <c r="F347" s="72"/>
      <c r="G347" s="57" t="s">
        <v>457</v>
      </c>
      <c r="H347" s="65" t="s">
        <v>469</v>
      </c>
      <c r="I347" s="59">
        <v>5000.0</v>
      </c>
      <c r="J347" s="65" t="s">
        <v>235</v>
      </c>
      <c r="K347" s="58" t="s">
        <v>236</v>
      </c>
      <c r="L347" s="65" t="s">
        <v>232</v>
      </c>
      <c r="M347" s="60">
        <v>1.3059</v>
      </c>
      <c r="N347" s="58" t="s">
        <v>50</v>
      </c>
      <c r="O347" s="58" t="s">
        <v>467</v>
      </c>
      <c r="P347" s="61">
        <v>2600.0</v>
      </c>
      <c r="Q347" s="61">
        <v>2094.0</v>
      </c>
      <c r="R347" s="78"/>
      <c r="S347" s="45">
        <v>85385.0</v>
      </c>
      <c r="T347" s="45">
        <v>1.13</v>
      </c>
      <c r="U347" s="45">
        <v>47.0</v>
      </c>
      <c r="V347" s="45">
        <f t="shared" si="26"/>
        <v>0.53</v>
      </c>
      <c r="W347" s="45">
        <f t="shared" si="40"/>
        <v>51137.0765</v>
      </c>
      <c r="X347" s="45">
        <f t="shared" si="28"/>
        <v>339</v>
      </c>
      <c r="Y347" s="45">
        <v>1.067</v>
      </c>
      <c r="Z347" s="45">
        <f t="shared" si="29"/>
        <v>54924.97363</v>
      </c>
      <c r="AA347" s="47">
        <f t="shared" si="30"/>
        <v>73233.29817</v>
      </c>
      <c r="AB347" s="45">
        <v>4370.0</v>
      </c>
      <c r="AC347" s="47">
        <f t="shared" si="31"/>
        <v>3723.393241</v>
      </c>
      <c r="AD347" s="84" t="s">
        <v>348</v>
      </c>
      <c r="AE347" s="64" t="str">
        <f t="shared" si="8"/>
        <v>ZF 5360 Light Vertical Offset 1.3059</v>
      </c>
      <c r="AF347" s="65" t="str">
        <f t="shared" si="32"/>
        <v>3109 633 001</v>
      </c>
      <c r="AG347" s="66" t="s">
        <v>460</v>
      </c>
      <c r="AH347" s="52" t="str">
        <f t="shared" si="10"/>
        <v>3109 633 001</v>
      </c>
      <c r="AI347" s="81"/>
      <c r="AJ347" s="54"/>
      <c r="AK347" s="54"/>
      <c r="AL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  <c r="AX347" s="54"/>
      <c r="AY347" s="54"/>
      <c r="AZ347" s="54"/>
      <c r="BA347" s="15"/>
      <c r="BB347" s="15"/>
    </row>
    <row r="348" ht="14.25" customHeight="1">
      <c r="A348" s="54">
        <v>1010.0</v>
      </c>
      <c r="B348" s="14" t="s">
        <v>227</v>
      </c>
      <c r="C348" s="55"/>
      <c r="D348" s="14" t="str">
        <f t="shared" si="25"/>
        <v>ZF_5360_1.2653L</v>
      </c>
      <c r="E348" s="14" t="s">
        <v>46</v>
      </c>
      <c r="F348" s="72"/>
      <c r="G348" s="57" t="s">
        <v>457</v>
      </c>
      <c r="H348" s="65" t="s">
        <v>469</v>
      </c>
      <c r="I348" s="59">
        <v>5000.0</v>
      </c>
      <c r="J348" s="65" t="s">
        <v>235</v>
      </c>
      <c r="K348" s="58" t="s">
        <v>236</v>
      </c>
      <c r="L348" s="65" t="s">
        <v>232</v>
      </c>
      <c r="M348" s="60">
        <v>1.2653</v>
      </c>
      <c r="N348" s="58" t="s">
        <v>50</v>
      </c>
      <c r="O348" s="68">
        <v>5.04</v>
      </c>
      <c r="P348" s="61">
        <v>2600.0</v>
      </c>
      <c r="Q348" s="61">
        <v>2094.0</v>
      </c>
      <c r="R348" s="78"/>
      <c r="S348" s="45">
        <v>85385.0</v>
      </c>
      <c r="T348" s="45">
        <v>1.13</v>
      </c>
      <c r="U348" s="45">
        <v>47.0</v>
      </c>
      <c r="V348" s="45">
        <f t="shared" si="26"/>
        <v>0.53</v>
      </c>
      <c r="W348" s="45">
        <f t="shared" si="40"/>
        <v>51137.0765</v>
      </c>
      <c r="X348" s="45">
        <f t="shared" si="28"/>
        <v>339</v>
      </c>
      <c r="Y348" s="45">
        <v>1.067</v>
      </c>
      <c r="Z348" s="45">
        <f t="shared" si="29"/>
        <v>54924.97363</v>
      </c>
      <c r="AA348" s="47">
        <f t="shared" si="30"/>
        <v>73233.29817</v>
      </c>
      <c r="AB348" s="45">
        <v>4370.0</v>
      </c>
      <c r="AC348" s="47">
        <f t="shared" si="31"/>
        <v>3723.393241</v>
      </c>
      <c r="AD348" s="84" t="s">
        <v>348</v>
      </c>
      <c r="AE348" s="64" t="str">
        <f t="shared" si="8"/>
        <v>ZF 5360 Light Vertical Offset 1.2653</v>
      </c>
      <c r="AF348" s="65" t="str">
        <f t="shared" si="32"/>
        <v>3109 633 001</v>
      </c>
      <c r="AG348" s="66" t="s">
        <v>460</v>
      </c>
      <c r="AH348" s="52" t="str">
        <f t="shared" si="10"/>
        <v>3109 633 001</v>
      </c>
      <c r="AI348" s="67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  <c r="AZ348" s="55"/>
      <c r="BA348" s="13"/>
      <c r="BB348" s="13"/>
    </row>
    <row r="349" ht="14.25" customHeight="1">
      <c r="A349" s="54">
        <v>1010.0</v>
      </c>
      <c r="B349" s="14" t="s">
        <v>227</v>
      </c>
      <c r="C349" s="55"/>
      <c r="D349" s="14" t="str">
        <f t="shared" si="25"/>
        <v>ZF_5360_1.169L</v>
      </c>
      <c r="E349" s="14" t="s">
        <v>46</v>
      </c>
      <c r="F349" s="72"/>
      <c r="G349" s="57" t="s">
        <v>457</v>
      </c>
      <c r="H349" s="65" t="s">
        <v>469</v>
      </c>
      <c r="I349" s="59">
        <v>5000.0</v>
      </c>
      <c r="J349" s="65" t="s">
        <v>235</v>
      </c>
      <c r="K349" s="58" t="s">
        <v>236</v>
      </c>
      <c r="L349" s="65" t="s">
        <v>232</v>
      </c>
      <c r="M349" s="60">
        <v>1.169</v>
      </c>
      <c r="N349" s="58" t="s">
        <v>50</v>
      </c>
      <c r="O349" s="68">
        <v>5.5</v>
      </c>
      <c r="P349" s="61">
        <v>2600.0</v>
      </c>
      <c r="Q349" s="61">
        <v>2094.0</v>
      </c>
      <c r="R349" s="78"/>
      <c r="S349" s="45">
        <v>85385.0</v>
      </c>
      <c r="T349" s="45">
        <v>1.13</v>
      </c>
      <c r="U349" s="45">
        <v>47.0</v>
      </c>
      <c r="V349" s="45">
        <f t="shared" si="26"/>
        <v>0.53</v>
      </c>
      <c r="W349" s="45">
        <f t="shared" si="40"/>
        <v>51137.0765</v>
      </c>
      <c r="X349" s="45">
        <f t="shared" si="28"/>
        <v>339</v>
      </c>
      <c r="Y349" s="45">
        <v>1.067</v>
      </c>
      <c r="Z349" s="45">
        <f t="shared" si="29"/>
        <v>54924.97363</v>
      </c>
      <c r="AA349" s="47">
        <f t="shared" si="30"/>
        <v>73233.29817</v>
      </c>
      <c r="AB349" s="45">
        <v>4370.0</v>
      </c>
      <c r="AC349" s="47">
        <f t="shared" si="31"/>
        <v>3723.393241</v>
      </c>
      <c r="AD349" s="84" t="s">
        <v>348</v>
      </c>
      <c r="AE349" s="64" t="str">
        <f t="shared" si="8"/>
        <v>ZF 5360 Light Vertical Offset 1.169</v>
      </c>
      <c r="AF349" s="97" t="str">
        <f t="shared" si="32"/>
        <v>3109 633 001</v>
      </c>
      <c r="AG349" s="98" t="s">
        <v>460</v>
      </c>
      <c r="AH349" s="52" t="str">
        <f t="shared" si="10"/>
        <v>3109 633 001</v>
      </c>
      <c r="AI349" s="67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13"/>
      <c r="BB349" s="13"/>
    </row>
    <row r="350" ht="14.25" customHeight="1">
      <c r="A350" s="54">
        <v>1010.0</v>
      </c>
      <c r="B350" s="14" t="s">
        <v>227</v>
      </c>
      <c r="C350" s="55"/>
      <c r="D350" s="14" t="str">
        <f t="shared" si="25"/>
        <v>ZF_5361_1.3059L</v>
      </c>
      <c r="E350" s="14" t="s">
        <v>46</v>
      </c>
      <c r="F350" s="72"/>
      <c r="G350" s="57" t="s">
        <v>457</v>
      </c>
      <c r="H350" s="65" t="s">
        <v>470</v>
      </c>
      <c r="I350" s="59">
        <v>5000.0</v>
      </c>
      <c r="J350" s="65" t="s">
        <v>235</v>
      </c>
      <c r="K350" s="58" t="s">
        <v>236</v>
      </c>
      <c r="L350" s="65" t="s">
        <v>232</v>
      </c>
      <c r="M350" s="60">
        <v>1.3059</v>
      </c>
      <c r="N350" s="58" t="s">
        <v>50</v>
      </c>
      <c r="O350" s="58" t="s">
        <v>467</v>
      </c>
      <c r="P350" s="61">
        <v>2600.0</v>
      </c>
      <c r="Q350" s="61">
        <v>2844.0</v>
      </c>
      <c r="R350" s="78"/>
      <c r="S350" s="45">
        <v>81110.0</v>
      </c>
      <c r="T350" s="45">
        <v>1.13</v>
      </c>
      <c r="U350" s="45">
        <v>47.0</v>
      </c>
      <c r="V350" s="45">
        <f t="shared" si="26"/>
        <v>0.53</v>
      </c>
      <c r="W350" s="45">
        <f t="shared" si="40"/>
        <v>48576.779</v>
      </c>
      <c r="X350" s="45">
        <f t="shared" si="28"/>
        <v>339</v>
      </c>
      <c r="Y350" s="45">
        <v>1.067</v>
      </c>
      <c r="Z350" s="45">
        <f t="shared" si="29"/>
        <v>52193.13619</v>
      </c>
      <c r="AA350" s="47">
        <f t="shared" si="30"/>
        <v>69590.84826</v>
      </c>
      <c r="AB350" s="45">
        <v>4370.0</v>
      </c>
      <c r="AC350" s="47">
        <f t="shared" si="31"/>
        <v>3723.393241</v>
      </c>
      <c r="AD350" s="84" t="s">
        <v>348</v>
      </c>
      <c r="AE350" s="99" t="str">
        <f t="shared" si="8"/>
        <v>ZF 5361 Light Vertical Offset 1.3059</v>
      </c>
      <c r="AF350" s="100" t="s">
        <v>462</v>
      </c>
      <c r="AG350" s="101" t="s">
        <v>462</v>
      </c>
      <c r="AH350" s="52" t="str">
        <f t="shared" si="10"/>
        <v>3109 653 001</v>
      </c>
      <c r="AI350" s="67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  <c r="AX350" s="55"/>
      <c r="AY350" s="55"/>
      <c r="AZ350" s="55"/>
      <c r="BA350" s="13"/>
      <c r="BB350" s="13"/>
    </row>
    <row r="351" ht="14.25" customHeight="1">
      <c r="A351" s="54">
        <v>1010.0</v>
      </c>
      <c r="B351" s="14" t="s">
        <v>227</v>
      </c>
      <c r="C351" s="55"/>
      <c r="D351" s="14" t="str">
        <f t="shared" si="25"/>
        <v>ZF_5361_1.2653L</v>
      </c>
      <c r="E351" s="14" t="s">
        <v>46</v>
      </c>
      <c r="F351" s="72"/>
      <c r="G351" s="57" t="s">
        <v>457</v>
      </c>
      <c r="H351" s="65" t="s">
        <v>470</v>
      </c>
      <c r="I351" s="59">
        <v>5000.0</v>
      </c>
      <c r="J351" s="65" t="s">
        <v>235</v>
      </c>
      <c r="K351" s="58" t="s">
        <v>236</v>
      </c>
      <c r="L351" s="65" t="s">
        <v>232</v>
      </c>
      <c r="M351" s="60">
        <v>1.2653</v>
      </c>
      <c r="N351" s="58" t="s">
        <v>50</v>
      </c>
      <c r="O351" s="68">
        <v>5.04</v>
      </c>
      <c r="P351" s="61">
        <v>2600.0</v>
      </c>
      <c r="Q351" s="61">
        <v>2844.0</v>
      </c>
      <c r="R351" s="78"/>
      <c r="S351" s="45">
        <v>81110.0</v>
      </c>
      <c r="T351" s="45">
        <v>1.13</v>
      </c>
      <c r="U351" s="45">
        <v>47.0</v>
      </c>
      <c r="V351" s="45">
        <f t="shared" si="26"/>
        <v>0.53</v>
      </c>
      <c r="W351" s="45">
        <f t="shared" si="40"/>
        <v>48576.779</v>
      </c>
      <c r="X351" s="45">
        <f t="shared" si="28"/>
        <v>339</v>
      </c>
      <c r="Y351" s="45">
        <v>1.067</v>
      </c>
      <c r="Z351" s="45">
        <f t="shared" si="29"/>
        <v>52193.13619</v>
      </c>
      <c r="AA351" s="47">
        <f t="shared" si="30"/>
        <v>69590.84826</v>
      </c>
      <c r="AB351" s="45">
        <v>4370.0</v>
      </c>
      <c r="AC351" s="47">
        <f t="shared" si="31"/>
        <v>3723.393241</v>
      </c>
      <c r="AD351" s="84" t="s">
        <v>348</v>
      </c>
      <c r="AE351" s="99" t="str">
        <f t="shared" si="8"/>
        <v>ZF 5361 Light Vertical Offset 1.2653</v>
      </c>
      <c r="AF351" s="100" t="s">
        <v>462</v>
      </c>
      <c r="AG351" s="101" t="s">
        <v>462</v>
      </c>
      <c r="AH351" s="52" t="str">
        <f t="shared" si="10"/>
        <v>3109 653 001</v>
      </c>
      <c r="AI351" s="67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5"/>
      <c r="AW351" s="55"/>
      <c r="AX351" s="55"/>
      <c r="AY351" s="55"/>
      <c r="AZ351" s="55"/>
      <c r="BA351" s="13"/>
      <c r="BB351" s="13"/>
    </row>
    <row r="352" ht="14.25" customHeight="1">
      <c r="A352" s="102">
        <v>1010.0</v>
      </c>
      <c r="B352" s="23" t="s">
        <v>227</v>
      </c>
      <c r="C352" s="103"/>
      <c r="D352" s="14" t="str">
        <f t="shared" si="25"/>
        <v>ZF_5361_1.169L</v>
      </c>
      <c r="E352" s="23" t="s">
        <v>46</v>
      </c>
      <c r="F352" s="104"/>
      <c r="G352" s="105" t="s">
        <v>457</v>
      </c>
      <c r="H352" s="97" t="s">
        <v>470</v>
      </c>
      <c r="I352" s="106">
        <v>5000.0</v>
      </c>
      <c r="J352" s="97" t="s">
        <v>235</v>
      </c>
      <c r="K352" s="58" t="s">
        <v>236</v>
      </c>
      <c r="L352" s="97" t="s">
        <v>232</v>
      </c>
      <c r="M352" s="107">
        <v>1.169</v>
      </c>
      <c r="N352" s="108" t="s">
        <v>50</v>
      </c>
      <c r="O352" s="109">
        <v>5.5</v>
      </c>
      <c r="P352" s="110">
        <v>2600.0</v>
      </c>
      <c r="Q352" s="110">
        <v>2844.0</v>
      </c>
      <c r="R352" s="111"/>
      <c r="S352" s="45">
        <v>81110.0</v>
      </c>
      <c r="T352" s="45">
        <v>1.13</v>
      </c>
      <c r="U352" s="45">
        <v>47.0</v>
      </c>
      <c r="V352" s="45">
        <f t="shared" si="26"/>
        <v>0.53</v>
      </c>
      <c r="W352" s="45">
        <f t="shared" si="40"/>
        <v>48576.779</v>
      </c>
      <c r="X352" s="45">
        <f t="shared" si="28"/>
        <v>339</v>
      </c>
      <c r="Y352" s="45">
        <v>1.067</v>
      </c>
      <c r="Z352" s="45">
        <f t="shared" si="29"/>
        <v>52193.13619</v>
      </c>
      <c r="AA352" s="47">
        <f t="shared" si="30"/>
        <v>69590.84826</v>
      </c>
      <c r="AB352" s="45">
        <v>4370.0</v>
      </c>
      <c r="AC352" s="47">
        <f t="shared" si="31"/>
        <v>3723.393241</v>
      </c>
      <c r="AD352" s="112" t="s">
        <v>348</v>
      </c>
      <c r="AE352" s="99" t="str">
        <f t="shared" si="8"/>
        <v>ZF 5361 Light Vertical Offset 1.169</v>
      </c>
      <c r="AF352" s="100" t="s">
        <v>462</v>
      </c>
      <c r="AG352" s="101" t="s">
        <v>462</v>
      </c>
      <c r="AH352" s="52" t="str">
        <f t="shared" si="10"/>
        <v>3109 653 001</v>
      </c>
      <c r="AI352" s="67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  <c r="AY352" s="55"/>
      <c r="AZ352" s="55"/>
      <c r="BA352" s="13"/>
      <c r="BB352" s="13"/>
    </row>
    <row r="353" ht="14.25" customHeight="1">
      <c r="A353" s="113">
        <v>1010.0</v>
      </c>
      <c r="B353" s="114" t="s">
        <v>227</v>
      </c>
      <c r="C353" s="115"/>
      <c r="D353" s="116" t="str">
        <f t="shared" si="25"/>
        <v>ZF_5200_A_1.1318P</v>
      </c>
      <c r="E353" s="114" t="s">
        <v>46</v>
      </c>
      <c r="F353" s="117"/>
      <c r="G353" s="118"/>
      <c r="H353" s="100" t="s">
        <v>471</v>
      </c>
      <c r="I353" s="119">
        <v>5000.0</v>
      </c>
      <c r="J353" s="100" t="s">
        <v>230</v>
      </c>
      <c r="K353" s="120" t="s">
        <v>231</v>
      </c>
      <c r="L353" s="100" t="s">
        <v>211</v>
      </c>
      <c r="M353" s="121">
        <v>1.1318</v>
      </c>
      <c r="N353" s="122" t="s">
        <v>50</v>
      </c>
      <c r="O353" s="122" t="s">
        <v>472</v>
      </c>
      <c r="P353" s="123">
        <v>2600.0</v>
      </c>
      <c r="Q353" s="123">
        <v>1918.0</v>
      </c>
      <c r="R353" s="119">
        <v>8.0</v>
      </c>
      <c r="S353" s="45">
        <v>88435.0</v>
      </c>
      <c r="T353" s="45">
        <v>1.13</v>
      </c>
      <c r="U353" s="45">
        <v>47.0</v>
      </c>
      <c r="V353" s="45">
        <f t="shared" si="26"/>
        <v>0.53</v>
      </c>
      <c r="W353" s="45">
        <f t="shared" si="40"/>
        <v>52963.7215</v>
      </c>
      <c r="X353" s="45">
        <f t="shared" si="28"/>
        <v>339</v>
      </c>
      <c r="Y353" s="45">
        <v>1.067</v>
      </c>
      <c r="Z353" s="45">
        <f t="shared" si="29"/>
        <v>56874.00384</v>
      </c>
      <c r="AA353" s="47">
        <f t="shared" si="30"/>
        <v>75832.00512</v>
      </c>
      <c r="AB353" s="45">
        <v>4005.0</v>
      </c>
      <c r="AC353" s="47">
        <f t="shared" si="31"/>
        <v>3412.400442</v>
      </c>
      <c r="AD353" s="124">
        <v>14.0</v>
      </c>
      <c r="AE353" s="125" t="str">
        <f t="shared" si="8"/>
        <v>ZF 5200 A Pleasure Down Angle 1.1318</v>
      </c>
      <c r="AF353" s="100" t="s">
        <v>473</v>
      </c>
      <c r="AG353" s="101" t="s">
        <v>473</v>
      </c>
      <c r="AH353" s="52" t="str">
        <f t="shared" si="10"/>
        <v>3109 613 001</v>
      </c>
      <c r="AI353" s="67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  <c r="AZ353" s="55"/>
      <c r="BA353" s="13"/>
      <c r="BB353" s="13"/>
    </row>
    <row r="354" ht="14.25" customHeight="1">
      <c r="A354" s="113">
        <v>1010.0</v>
      </c>
      <c r="B354" s="114" t="s">
        <v>227</v>
      </c>
      <c r="C354" s="115"/>
      <c r="D354" s="116" t="str">
        <f t="shared" si="25"/>
        <v>ZF_5200_A_1.0068L</v>
      </c>
      <c r="E354" s="114" t="s">
        <v>46</v>
      </c>
      <c r="F354" s="117"/>
      <c r="G354" s="118"/>
      <c r="H354" s="100" t="s">
        <v>471</v>
      </c>
      <c r="I354" s="119">
        <v>5000.0</v>
      </c>
      <c r="J354" s="100" t="s">
        <v>235</v>
      </c>
      <c r="K354" s="120" t="s">
        <v>236</v>
      </c>
      <c r="L354" s="100" t="s">
        <v>211</v>
      </c>
      <c r="M354" s="121">
        <v>1.0068</v>
      </c>
      <c r="N354" s="122" t="s">
        <v>50</v>
      </c>
      <c r="O354" s="122" t="s">
        <v>472</v>
      </c>
      <c r="P354" s="123">
        <v>2600.0</v>
      </c>
      <c r="Q354" s="123">
        <v>1918.0</v>
      </c>
      <c r="R354" s="119">
        <v>8.0</v>
      </c>
      <c r="S354" s="45">
        <v>88435.0</v>
      </c>
      <c r="T354" s="45">
        <v>1.13</v>
      </c>
      <c r="U354" s="45">
        <v>47.0</v>
      </c>
      <c r="V354" s="45">
        <f t="shared" si="26"/>
        <v>0.53</v>
      </c>
      <c r="W354" s="45">
        <f t="shared" si="40"/>
        <v>52963.7215</v>
      </c>
      <c r="X354" s="45">
        <f t="shared" si="28"/>
        <v>339</v>
      </c>
      <c r="Y354" s="45">
        <v>1.067</v>
      </c>
      <c r="Z354" s="45">
        <f t="shared" si="29"/>
        <v>56874.00384</v>
      </c>
      <c r="AA354" s="47">
        <f t="shared" si="30"/>
        <v>75832.00512</v>
      </c>
      <c r="AB354" s="45">
        <v>4005.0</v>
      </c>
      <c r="AC354" s="47">
        <f t="shared" si="31"/>
        <v>3412.400442</v>
      </c>
      <c r="AD354" s="124">
        <v>14.0</v>
      </c>
      <c r="AE354" s="125" t="str">
        <f t="shared" si="8"/>
        <v>ZF 5200 A Light Down Angle 1.0068</v>
      </c>
      <c r="AF354" s="100" t="s">
        <v>473</v>
      </c>
      <c r="AG354" s="101" t="s">
        <v>473</v>
      </c>
      <c r="AH354" s="52" t="str">
        <f t="shared" si="10"/>
        <v>3109 613 001</v>
      </c>
      <c r="AI354" s="67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5"/>
      <c r="AY354" s="55"/>
      <c r="AZ354" s="55"/>
      <c r="BA354" s="13"/>
      <c r="BB354" s="13"/>
    </row>
    <row r="355" ht="14.25" customHeight="1">
      <c r="A355" s="113">
        <v>1010.0</v>
      </c>
      <c r="B355" s="114" t="s">
        <v>227</v>
      </c>
      <c r="C355" s="115"/>
      <c r="D355" s="116" t="str">
        <f t="shared" si="25"/>
        <v>ZF_5200_A_0.8951L</v>
      </c>
      <c r="E355" s="114" t="s">
        <v>46</v>
      </c>
      <c r="F355" s="117"/>
      <c r="G355" s="118"/>
      <c r="H355" s="100" t="s">
        <v>471</v>
      </c>
      <c r="I355" s="119">
        <v>5000.0</v>
      </c>
      <c r="J355" s="100" t="s">
        <v>235</v>
      </c>
      <c r="K355" s="120" t="s">
        <v>236</v>
      </c>
      <c r="L355" s="100" t="s">
        <v>211</v>
      </c>
      <c r="M355" s="121">
        <v>0.8951</v>
      </c>
      <c r="N355" s="122" t="s">
        <v>50</v>
      </c>
      <c r="O355" s="126">
        <v>4.0</v>
      </c>
      <c r="P355" s="123">
        <v>2600.0</v>
      </c>
      <c r="Q355" s="123">
        <v>1918.0</v>
      </c>
      <c r="R355" s="119">
        <v>8.0</v>
      </c>
      <c r="S355" s="45">
        <v>88435.0</v>
      </c>
      <c r="T355" s="45">
        <v>1.13</v>
      </c>
      <c r="U355" s="45">
        <v>47.0</v>
      </c>
      <c r="V355" s="45">
        <f t="shared" si="26"/>
        <v>0.53</v>
      </c>
      <c r="W355" s="45">
        <f t="shared" si="40"/>
        <v>52963.7215</v>
      </c>
      <c r="X355" s="45">
        <f t="shared" si="28"/>
        <v>339</v>
      </c>
      <c r="Y355" s="45">
        <v>1.067</v>
      </c>
      <c r="Z355" s="45">
        <f t="shared" si="29"/>
        <v>56874.00384</v>
      </c>
      <c r="AA355" s="47">
        <f t="shared" si="30"/>
        <v>75832.00512</v>
      </c>
      <c r="AB355" s="45">
        <v>4005.0</v>
      </c>
      <c r="AC355" s="47">
        <f t="shared" si="31"/>
        <v>3412.400442</v>
      </c>
      <c r="AD355" s="124">
        <v>14.0</v>
      </c>
      <c r="AE355" s="125" t="str">
        <f t="shared" si="8"/>
        <v>ZF 5200 A Light Down Angle 0.8951</v>
      </c>
      <c r="AF355" s="100" t="s">
        <v>473</v>
      </c>
      <c r="AG355" s="101" t="s">
        <v>473</v>
      </c>
      <c r="AH355" s="52" t="str">
        <f t="shared" si="10"/>
        <v>3109 613 001</v>
      </c>
      <c r="AI355" s="67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5"/>
      <c r="AY355" s="55"/>
      <c r="AZ355" s="55"/>
      <c r="BA355" s="13"/>
      <c r="BB355" s="13"/>
    </row>
    <row r="356" ht="14.25" customHeight="1">
      <c r="A356" s="113">
        <v>1010.0</v>
      </c>
      <c r="B356" s="114" t="s">
        <v>227</v>
      </c>
      <c r="C356" s="115"/>
      <c r="D356" s="116" t="str">
        <f t="shared" si="25"/>
        <v>ZF_5200_A_0.8945M</v>
      </c>
      <c r="E356" s="114" t="s">
        <v>46</v>
      </c>
      <c r="F356" s="117"/>
      <c r="G356" s="118"/>
      <c r="H356" s="100" t="s">
        <v>471</v>
      </c>
      <c r="I356" s="119">
        <v>5000.0</v>
      </c>
      <c r="J356" s="100" t="s">
        <v>238</v>
      </c>
      <c r="K356" s="120" t="s">
        <v>239</v>
      </c>
      <c r="L356" s="100" t="s">
        <v>211</v>
      </c>
      <c r="M356" s="121">
        <v>0.8945</v>
      </c>
      <c r="N356" s="122" t="s">
        <v>50</v>
      </c>
      <c r="O356" s="122" t="s">
        <v>472</v>
      </c>
      <c r="P356" s="123">
        <v>2600.0</v>
      </c>
      <c r="Q356" s="123">
        <v>1918.0</v>
      </c>
      <c r="R356" s="119">
        <v>8.0</v>
      </c>
      <c r="S356" s="45">
        <v>88435.0</v>
      </c>
      <c r="T356" s="45">
        <v>1.13</v>
      </c>
      <c r="U356" s="45">
        <v>47.0</v>
      </c>
      <c r="V356" s="45">
        <f t="shared" si="26"/>
        <v>0.53</v>
      </c>
      <c r="W356" s="45">
        <f t="shared" si="40"/>
        <v>52963.7215</v>
      </c>
      <c r="X356" s="45">
        <f t="shared" si="28"/>
        <v>339</v>
      </c>
      <c r="Y356" s="45">
        <v>1.067</v>
      </c>
      <c r="Z356" s="45">
        <f t="shared" si="29"/>
        <v>56874.00384</v>
      </c>
      <c r="AA356" s="47">
        <f t="shared" si="30"/>
        <v>75832.00512</v>
      </c>
      <c r="AB356" s="45">
        <v>4005.0</v>
      </c>
      <c r="AC356" s="47">
        <f t="shared" si="31"/>
        <v>3412.400442</v>
      </c>
      <c r="AD356" s="124">
        <v>14.0</v>
      </c>
      <c r="AE356" s="125" t="str">
        <f t="shared" si="8"/>
        <v>ZF 5200 A Medium Down Angle 0.8945</v>
      </c>
      <c r="AF356" s="100" t="s">
        <v>473</v>
      </c>
      <c r="AG356" s="101" t="s">
        <v>473</v>
      </c>
      <c r="AH356" s="52" t="str">
        <f t="shared" si="10"/>
        <v>3109 613 001</v>
      </c>
      <c r="AI356" s="67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  <c r="AZ356" s="55"/>
      <c r="BA356" s="13"/>
      <c r="BB356" s="13"/>
    </row>
    <row r="357" ht="14.25" customHeight="1">
      <c r="A357" s="113">
        <v>1010.0</v>
      </c>
      <c r="B357" s="114" t="s">
        <v>227</v>
      </c>
      <c r="C357" s="115"/>
      <c r="D357" s="116" t="str">
        <f t="shared" si="25"/>
        <v>ZF_5200_A_0.7372C</v>
      </c>
      <c r="E357" s="114" t="s">
        <v>46</v>
      </c>
      <c r="F357" s="117"/>
      <c r="G357" s="118"/>
      <c r="H357" s="100" t="s">
        <v>471</v>
      </c>
      <c r="I357" s="119">
        <v>5000.0</v>
      </c>
      <c r="J357" s="100" t="s">
        <v>242</v>
      </c>
      <c r="K357" s="120" t="s">
        <v>243</v>
      </c>
      <c r="L357" s="100" t="s">
        <v>211</v>
      </c>
      <c r="M357" s="121">
        <v>0.7372</v>
      </c>
      <c r="N357" s="122" t="s">
        <v>50</v>
      </c>
      <c r="O357" s="122" t="s">
        <v>472</v>
      </c>
      <c r="P357" s="123">
        <v>2000.0</v>
      </c>
      <c r="Q357" s="123">
        <v>1918.0</v>
      </c>
      <c r="R357" s="119">
        <v>8.0</v>
      </c>
      <c r="S357" s="45">
        <v>88435.0</v>
      </c>
      <c r="T357" s="45">
        <v>1.13</v>
      </c>
      <c r="U357" s="45">
        <v>47.0</v>
      </c>
      <c r="V357" s="45">
        <f t="shared" si="26"/>
        <v>0.53</v>
      </c>
      <c r="W357" s="45">
        <f t="shared" si="40"/>
        <v>52963.7215</v>
      </c>
      <c r="X357" s="45">
        <f t="shared" si="28"/>
        <v>339</v>
      </c>
      <c r="Y357" s="45">
        <v>1.067</v>
      </c>
      <c r="Z357" s="45">
        <f t="shared" si="29"/>
        <v>56874.00384</v>
      </c>
      <c r="AA357" s="47">
        <f t="shared" si="30"/>
        <v>75832.00512</v>
      </c>
      <c r="AB357" s="45">
        <v>4005.0</v>
      </c>
      <c r="AC357" s="47">
        <f t="shared" si="31"/>
        <v>3412.400442</v>
      </c>
      <c r="AD357" s="124">
        <v>14.0</v>
      </c>
      <c r="AE357" s="125" t="str">
        <f t="shared" si="8"/>
        <v>ZF 5200 A Continuous Down Angle 0.7372</v>
      </c>
      <c r="AF357" s="100" t="s">
        <v>473</v>
      </c>
      <c r="AG357" s="101" t="s">
        <v>473</v>
      </c>
      <c r="AH357" s="52" t="str">
        <f t="shared" si="10"/>
        <v>3109 613 001</v>
      </c>
      <c r="AI357" s="67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5"/>
      <c r="AY357" s="55"/>
      <c r="AZ357" s="55"/>
      <c r="BA357" s="13"/>
      <c r="BB357" s="13"/>
    </row>
    <row r="358" ht="14.25" customHeight="1">
      <c r="A358" s="113">
        <v>1010.0</v>
      </c>
      <c r="B358" s="114" t="s">
        <v>227</v>
      </c>
      <c r="C358" s="115"/>
      <c r="D358" s="116" t="str">
        <f t="shared" si="25"/>
        <v>ZF_5200_V_1.1318P</v>
      </c>
      <c r="E358" s="114" t="s">
        <v>46</v>
      </c>
      <c r="F358" s="117"/>
      <c r="G358" s="127" t="s">
        <v>474</v>
      </c>
      <c r="H358" s="100" t="s">
        <v>475</v>
      </c>
      <c r="I358" s="119">
        <v>5000.0</v>
      </c>
      <c r="J358" s="100" t="s">
        <v>230</v>
      </c>
      <c r="K358" s="120" t="s">
        <v>231</v>
      </c>
      <c r="L358" s="100" t="s">
        <v>253</v>
      </c>
      <c r="M358" s="121">
        <v>1.1318</v>
      </c>
      <c r="N358" s="122" t="s">
        <v>50</v>
      </c>
      <c r="O358" s="122" t="s">
        <v>472</v>
      </c>
      <c r="P358" s="123">
        <v>2600.0</v>
      </c>
      <c r="Q358" s="123">
        <v>1940.0</v>
      </c>
      <c r="R358" s="119">
        <v>8.0</v>
      </c>
      <c r="S358" s="45">
        <v>94190.0</v>
      </c>
      <c r="T358" s="45">
        <v>1.13</v>
      </c>
      <c r="U358" s="45">
        <v>47.0</v>
      </c>
      <c r="V358" s="45">
        <f t="shared" si="26"/>
        <v>0.53</v>
      </c>
      <c r="W358" s="45">
        <f t="shared" si="40"/>
        <v>56410.391</v>
      </c>
      <c r="X358" s="45">
        <f t="shared" si="28"/>
        <v>339</v>
      </c>
      <c r="Y358" s="45">
        <v>1.067</v>
      </c>
      <c r="Z358" s="45">
        <f t="shared" si="29"/>
        <v>60551.6002</v>
      </c>
      <c r="AA358" s="47">
        <f t="shared" si="30"/>
        <v>80735.46693</v>
      </c>
      <c r="AB358" s="45">
        <v>4005.0</v>
      </c>
      <c r="AC358" s="47">
        <f t="shared" si="31"/>
        <v>3412.400442</v>
      </c>
      <c r="AD358" s="124">
        <v>14.0</v>
      </c>
      <c r="AE358" s="125" t="str">
        <f t="shared" si="8"/>
        <v>ZF 5200 V Pleasure V-Drive 1.1318</v>
      </c>
      <c r="AF358" s="100" t="s">
        <v>476</v>
      </c>
      <c r="AG358" s="101" t="s">
        <v>476</v>
      </c>
      <c r="AH358" s="52" t="str">
        <f t="shared" si="10"/>
        <v>3109 621 001</v>
      </c>
      <c r="AI358" s="67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13"/>
      <c r="BB358" s="13"/>
    </row>
    <row r="359" ht="14.25" customHeight="1">
      <c r="A359" s="113">
        <v>1010.0</v>
      </c>
      <c r="B359" s="114" t="s">
        <v>227</v>
      </c>
      <c r="C359" s="115"/>
      <c r="D359" s="116" t="str">
        <f t="shared" si="25"/>
        <v>ZF_5200_V_1.0068L</v>
      </c>
      <c r="E359" s="114" t="s">
        <v>46</v>
      </c>
      <c r="F359" s="117"/>
      <c r="G359" s="127" t="s">
        <v>474</v>
      </c>
      <c r="H359" s="100" t="s">
        <v>475</v>
      </c>
      <c r="I359" s="119">
        <v>5000.0</v>
      </c>
      <c r="J359" s="100" t="s">
        <v>235</v>
      </c>
      <c r="K359" s="120" t="s">
        <v>236</v>
      </c>
      <c r="L359" s="100" t="s">
        <v>253</v>
      </c>
      <c r="M359" s="121">
        <v>1.0068</v>
      </c>
      <c r="N359" s="122" t="s">
        <v>50</v>
      </c>
      <c r="O359" s="122" t="s">
        <v>472</v>
      </c>
      <c r="P359" s="123">
        <v>2600.0</v>
      </c>
      <c r="Q359" s="123">
        <f t="shared" ref="Q359:Q362" si="41">880*2.2046</f>
        <v>1940.048</v>
      </c>
      <c r="R359" s="119">
        <v>8.0</v>
      </c>
      <c r="S359" s="45">
        <v>94190.0</v>
      </c>
      <c r="T359" s="45">
        <v>1.13</v>
      </c>
      <c r="U359" s="45">
        <v>47.0</v>
      </c>
      <c r="V359" s="45">
        <f t="shared" si="26"/>
        <v>0.53</v>
      </c>
      <c r="W359" s="45">
        <f t="shared" si="40"/>
        <v>56410.391</v>
      </c>
      <c r="X359" s="45">
        <f t="shared" si="28"/>
        <v>339</v>
      </c>
      <c r="Y359" s="45">
        <v>1.067</v>
      </c>
      <c r="Z359" s="45">
        <f t="shared" si="29"/>
        <v>60551.6002</v>
      </c>
      <c r="AA359" s="47">
        <f t="shared" si="30"/>
        <v>80735.46693</v>
      </c>
      <c r="AB359" s="45">
        <v>4005.0</v>
      </c>
      <c r="AC359" s="47">
        <f t="shared" si="31"/>
        <v>3412.400442</v>
      </c>
      <c r="AD359" s="124">
        <v>14.0</v>
      </c>
      <c r="AE359" s="125" t="str">
        <f t="shared" si="8"/>
        <v>ZF 5200 V Light V-Drive 1.0068</v>
      </c>
      <c r="AF359" s="100" t="s">
        <v>476</v>
      </c>
      <c r="AG359" s="101" t="s">
        <v>476</v>
      </c>
      <c r="AH359" s="52" t="str">
        <f t="shared" si="10"/>
        <v>3109 621 001</v>
      </c>
      <c r="AI359" s="67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  <c r="AX359" s="55"/>
      <c r="AY359" s="55"/>
      <c r="AZ359" s="55"/>
      <c r="BA359" s="13"/>
      <c r="BB359" s="13"/>
    </row>
    <row r="360" ht="14.25" customHeight="1">
      <c r="A360" s="113">
        <v>1010.0</v>
      </c>
      <c r="B360" s="114" t="s">
        <v>227</v>
      </c>
      <c r="C360" s="115"/>
      <c r="D360" s="116" t="str">
        <f t="shared" si="25"/>
        <v>ZF_5200_V_0.8951L</v>
      </c>
      <c r="E360" s="114" t="s">
        <v>46</v>
      </c>
      <c r="F360" s="117"/>
      <c r="G360" s="127" t="s">
        <v>474</v>
      </c>
      <c r="H360" s="100" t="s">
        <v>475</v>
      </c>
      <c r="I360" s="119">
        <v>5000.0</v>
      </c>
      <c r="J360" s="100" t="s">
        <v>235</v>
      </c>
      <c r="K360" s="120" t="s">
        <v>236</v>
      </c>
      <c r="L360" s="100" t="s">
        <v>253</v>
      </c>
      <c r="M360" s="121">
        <v>0.8951</v>
      </c>
      <c r="N360" s="122" t="s">
        <v>50</v>
      </c>
      <c r="O360" s="126">
        <v>4.0</v>
      </c>
      <c r="P360" s="123">
        <v>2600.0</v>
      </c>
      <c r="Q360" s="123">
        <f t="shared" si="41"/>
        <v>1940.048</v>
      </c>
      <c r="R360" s="119">
        <v>8.0</v>
      </c>
      <c r="S360" s="45">
        <v>94190.0</v>
      </c>
      <c r="T360" s="45">
        <v>1.13</v>
      </c>
      <c r="U360" s="45">
        <v>47.0</v>
      </c>
      <c r="V360" s="45">
        <f t="shared" si="26"/>
        <v>0.53</v>
      </c>
      <c r="W360" s="45">
        <f t="shared" si="40"/>
        <v>56410.391</v>
      </c>
      <c r="X360" s="45">
        <f t="shared" si="28"/>
        <v>339</v>
      </c>
      <c r="Y360" s="45">
        <v>1.067</v>
      </c>
      <c r="Z360" s="45">
        <f t="shared" si="29"/>
        <v>60551.6002</v>
      </c>
      <c r="AA360" s="47">
        <f t="shared" si="30"/>
        <v>80735.46693</v>
      </c>
      <c r="AB360" s="45">
        <v>4005.0</v>
      </c>
      <c r="AC360" s="47">
        <f t="shared" si="31"/>
        <v>3412.400442</v>
      </c>
      <c r="AD360" s="124">
        <v>14.0</v>
      </c>
      <c r="AE360" s="125" t="str">
        <f t="shared" si="8"/>
        <v>ZF 5200 V Light V-Drive 0.8951</v>
      </c>
      <c r="AF360" s="100" t="s">
        <v>476</v>
      </c>
      <c r="AG360" s="101" t="s">
        <v>476</v>
      </c>
      <c r="AH360" s="52" t="str">
        <f t="shared" si="10"/>
        <v>3109 621 001</v>
      </c>
      <c r="AI360" s="67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5"/>
      <c r="AY360" s="55"/>
      <c r="AZ360" s="55"/>
      <c r="BA360" s="13"/>
      <c r="BB360" s="13"/>
    </row>
    <row r="361" ht="14.25" customHeight="1">
      <c r="A361" s="113">
        <v>1010.0</v>
      </c>
      <c r="B361" s="114" t="s">
        <v>227</v>
      </c>
      <c r="C361" s="115"/>
      <c r="D361" s="116" t="str">
        <f t="shared" si="25"/>
        <v>ZF_5200_V_0.8945M</v>
      </c>
      <c r="E361" s="114" t="s">
        <v>46</v>
      </c>
      <c r="F361" s="117"/>
      <c r="G361" s="127" t="s">
        <v>474</v>
      </c>
      <c r="H361" s="100" t="s">
        <v>475</v>
      </c>
      <c r="I361" s="119">
        <v>5000.0</v>
      </c>
      <c r="J361" s="100" t="s">
        <v>238</v>
      </c>
      <c r="K361" s="120" t="s">
        <v>239</v>
      </c>
      <c r="L361" s="100" t="s">
        <v>253</v>
      </c>
      <c r="M361" s="121">
        <v>0.8945</v>
      </c>
      <c r="N361" s="122" t="s">
        <v>50</v>
      </c>
      <c r="O361" s="122" t="s">
        <v>472</v>
      </c>
      <c r="P361" s="123">
        <v>2600.0</v>
      </c>
      <c r="Q361" s="123">
        <f t="shared" si="41"/>
        <v>1940.048</v>
      </c>
      <c r="R361" s="119">
        <v>8.0</v>
      </c>
      <c r="S361" s="45">
        <v>94190.0</v>
      </c>
      <c r="T361" s="45">
        <v>1.13</v>
      </c>
      <c r="U361" s="45">
        <v>47.0</v>
      </c>
      <c r="V361" s="45">
        <f t="shared" si="26"/>
        <v>0.53</v>
      </c>
      <c r="W361" s="45">
        <f t="shared" si="40"/>
        <v>56410.391</v>
      </c>
      <c r="X361" s="45">
        <f t="shared" si="28"/>
        <v>339</v>
      </c>
      <c r="Y361" s="45">
        <v>1.067</v>
      </c>
      <c r="Z361" s="45">
        <f t="shared" si="29"/>
        <v>60551.6002</v>
      </c>
      <c r="AA361" s="47">
        <f t="shared" si="30"/>
        <v>80735.46693</v>
      </c>
      <c r="AB361" s="45">
        <v>4005.0</v>
      </c>
      <c r="AC361" s="47">
        <f t="shared" si="31"/>
        <v>3412.400442</v>
      </c>
      <c r="AD361" s="124">
        <v>14.0</v>
      </c>
      <c r="AE361" s="125" t="str">
        <f t="shared" si="8"/>
        <v>ZF 5200 V Medium V-Drive 0.8945</v>
      </c>
      <c r="AF361" s="100" t="s">
        <v>476</v>
      </c>
      <c r="AG361" s="101" t="s">
        <v>476</v>
      </c>
      <c r="AH361" s="52" t="str">
        <f t="shared" si="10"/>
        <v>3109 621 001</v>
      </c>
      <c r="AI361" s="67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13"/>
      <c r="BB361" s="13"/>
    </row>
    <row r="362" ht="14.25" customHeight="1">
      <c r="A362" s="113">
        <v>1010.0</v>
      </c>
      <c r="B362" s="114" t="s">
        <v>227</v>
      </c>
      <c r="C362" s="115"/>
      <c r="D362" s="116" t="str">
        <f t="shared" si="25"/>
        <v>ZF_5200_V_0.7372C</v>
      </c>
      <c r="E362" s="114" t="s">
        <v>46</v>
      </c>
      <c r="F362" s="117"/>
      <c r="G362" s="127" t="s">
        <v>474</v>
      </c>
      <c r="H362" s="100" t="s">
        <v>475</v>
      </c>
      <c r="I362" s="119">
        <v>5000.0</v>
      </c>
      <c r="J362" s="100" t="s">
        <v>242</v>
      </c>
      <c r="K362" s="120" t="s">
        <v>243</v>
      </c>
      <c r="L362" s="100" t="s">
        <v>253</v>
      </c>
      <c r="M362" s="121">
        <v>0.7372</v>
      </c>
      <c r="N362" s="122" t="s">
        <v>50</v>
      </c>
      <c r="O362" s="122" t="s">
        <v>472</v>
      </c>
      <c r="P362" s="123">
        <v>2000.0</v>
      </c>
      <c r="Q362" s="123">
        <f t="shared" si="41"/>
        <v>1940.048</v>
      </c>
      <c r="R362" s="119">
        <v>8.0</v>
      </c>
      <c r="S362" s="45">
        <v>94190.0</v>
      </c>
      <c r="T362" s="45">
        <v>1.13</v>
      </c>
      <c r="U362" s="45">
        <v>47.0</v>
      </c>
      <c r="V362" s="45">
        <f t="shared" si="26"/>
        <v>0.53</v>
      </c>
      <c r="W362" s="45">
        <f t="shared" si="40"/>
        <v>56410.391</v>
      </c>
      <c r="X362" s="45">
        <f t="shared" si="28"/>
        <v>339</v>
      </c>
      <c r="Y362" s="45">
        <v>1.067</v>
      </c>
      <c r="Z362" s="45">
        <f t="shared" si="29"/>
        <v>60551.6002</v>
      </c>
      <c r="AA362" s="47">
        <f t="shared" si="30"/>
        <v>80735.46693</v>
      </c>
      <c r="AB362" s="45">
        <v>4005.0</v>
      </c>
      <c r="AC362" s="47">
        <f t="shared" si="31"/>
        <v>3412.400442</v>
      </c>
      <c r="AD362" s="124">
        <v>14.0</v>
      </c>
      <c r="AE362" s="125" t="str">
        <f t="shared" si="8"/>
        <v>ZF 5200 V Continuous V-Drive 0.7372</v>
      </c>
      <c r="AF362" s="100" t="s">
        <v>476</v>
      </c>
      <c r="AG362" s="101" t="s">
        <v>476</v>
      </c>
      <c r="AH362" s="52" t="str">
        <f t="shared" si="10"/>
        <v>3109 621 001</v>
      </c>
      <c r="AI362" s="67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13"/>
      <c r="BB362" s="13"/>
    </row>
    <row r="363" ht="14.25" customHeight="1">
      <c r="A363" s="113">
        <v>1010.0</v>
      </c>
      <c r="B363" s="114" t="s">
        <v>227</v>
      </c>
      <c r="C363" s="115"/>
      <c r="D363" s="116" t="str">
        <f t="shared" si="25"/>
        <v>ZF_5250_A_1.2563P</v>
      </c>
      <c r="E363" s="114" t="s">
        <v>46</v>
      </c>
      <c r="F363" s="117"/>
      <c r="G363" s="118"/>
      <c r="H363" s="100" t="s">
        <v>477</v>
      </c>
      <c r="I363" s="119">
        <v>5000.0</v>
      </c>
      <c r="J363" s="100" t="s">
        <v>230</v>
      </c>
      <c r="K363" s="120" t="s">
        <v>231</v>
      </c>
      <c r="L363" s="100" t="s">
        <v>211</v>
      </c>
      <c r="M363" s="121">
        <v>1.2563</v>
      </c>
      <c r="N363" s="122" t="s">
        <v>50</v>
      </c>
      <c r="O363" s="122" t="s">
        <v>472</v>
      </c>
      <c r="P363" s="123">
        <v>2600.0</v>
      </c>
      <c r="Q363" s="123">
        <v>1918.0</v>
      </c>
      <c r="R363" s="119">
        <v>8.0</v>
      </c>
      <c r="S363" s="45">
        <v>92860.0</v>
      </c>
      <c r="T363" s="45">
        <v>1.13</v>
      </c>
      <c r="U363" s="45">
        <v>47.0</v>
      </c>
      <c r="V363" s="45">
        <f t="shared" si="26"/>
        <v>0.53</v>
      </c>
      <c r="W363" s="45">
        <f t="shared" si="40"/>
        <v>55613.854</v>
      </c>
      <c r="X363" s="45">
        <f t="shared" si="28"/>
        <v>339</v>
      </c>
      <c r="Y363" s="45">
        <v>1.067</v>
      </c>
      <c r="Z363" s="45">
        <f t="shared" si="29"/>
        <v>59701.69522</v>
      </c>
      <c r="AA363" s="47">
        <f t="shared" si="30"/>
        <v>79602.26029</v>
      </c>
      <c r="AB363" s="45">
        <v>4005.0</v>
      </c>
      <c r="AC363" s="47">
        <f t="shared" si="31"/>
        <v>3412.400442</v>
      </c>
      <c r="AD363" s="124">
        <v>14.0</v>
      </c>
      <c r="AE363" s="125" t="str">
        <f t="shared" si="8"/>
        <v>ZF 5250 A Pleasure Down Angle 1.2563</v>
      </c>
      <c r="AF363" s="100" t="s">
        <v>473</v>
      </c>
      <c r="AG363" s="101" t="s">
        <v>473</v>
      </c>
      <c r="AH363" s="52" t="str">
        <f t="shared" si="10"/>
        <v>3109 613 001</v>
      </c>
      <c r="AI363" s="67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13"/>
      <c r="BB363" s="13"/>
    </row>
    <row r="364" ht="14.25" customHeight="1">
      <c r="A364" s="113">
        <v>1010.0</v>
      </c>
      <c r="B364" s="114" t="s">
        <v>227</v>
      </c>
      <c r="C364" s="115"/>
      <c r="D364" s="116" t="str">
        <f t="shared" si="25"/>
        <v>ZF_5250_A_1.1514P</v>
      </c>
      <c r="E364" s="114" t="s">
        <v>46</v>
      </c>
      <c r="F364" s="117"/>
      <c r="G364" s="118"/>
      <c r="H364" s="100" t="s">
        <v>477</v>
      </c>
      <c r="I364" s="119">
        <v>5000.0</v>
      </c>
      <c r="J364" s="100" t="s">
        <v>230</v>
      </c>
      <c r="K364" s="120" t="s">
        <v>231</v>
      </c>
      <c r="L364" s="100" t="s">
        <v>211</v>
      </c>
      <c r="M364" s="121">
        <v>1.1514</v>
      </c>
      <c r="N364" s="122" t="s">
        <v>50</v>
      </c>
      <c r="O364" s="126">
        <v>4.0</v>
      </c>
      <c r="P364" s="123">
        <v>2600.0</v>
      </c>
      <c r="Q364" s="123">
        <v>1918.0</v>
      </c>
      <c r="R364" s="119">
        <v>8.0</v>
      </c>
      <c r="S364" s="45">
        <v>92860.0</v>
      </c>
      <c r="T364" s="45">
        <v>1.13</v>
      </c>
      <c r="U364" s="45">
        <v>47.0</v>
      </c>
      <c r="V364" s="45">
        <f t="shared" si="26"/>
        <v>0.53</v>
      </c>
      <c r="W364" s="45">
        <f t="shared" si="40"/>
        <v>55613.854</v>
      </c>
      <c r="X364" s="45">
        <f t="shared" si="28"/>
        <v>339</v>
      </c>
      <c r="Y364" s="45">
        <v>1.067</v>
      </c>
      <c r="Z364" s="45">
        <f t="shared" si="29"/>
        <v>59701.69522</v>
      </c>
      <c r="AA364" s="47">
        <f t="shared" si="30"/>
        <v>79602.26029</v>
      </c>
      <c r="AB364" s="45">
        <v>4005.0</v>
      </c>
      <c r="AC364" s="47">
        <f t="shared" si="31"/>
        <v>3412.400442</v>
      </c>
      <c r="AD364" s="124">
        <v>14.0</v>
      </c>
      <c r="AE364" s="125" t="str">
        <f t="shared" si="8"/>
        <v>ZF 5250 A Pleasure Down Angle 1.1514</v>
      </c>
      <c r="AF364" s="100" t="s">
        <v>473</v>
      </c>
      <c r="AG364" s="101" t="s">
        <v>473</v>
      </c>
      <c r="AH364" s="52" t="str">
        <f t="shared" si="10"/>
        <v>3109 613 001</v>
      </c>
      <c r="AI364" s="67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  <c r="AZ364" s="55"/>
      <c r="BA364" s="13"/>
      <c r="BB364" s="13"/>
    </row>
    <row r="365" ht="14.25" customHeight="1">
      <c r="A365" s="113">
        <v>1010.0</v>
      </c>
      <c r="B365" s="114" t="s">
        <v>227</v>
      </c>
      <c r="C365" s="115"/>
      <c r="D365" s="116" t="str">
        <f t="shared" si="25"/>
        <v>ZF_5250_A_1.0621P</v>
      </c>
      <c r="E365" s="114" t="s">
        <v>46</v>
      </c>
      <c r="F365" s="117"/>
      <c r="G365" s="118"/>
      <c r="H365" s="100" t="s">
        <v>477</v>
      </c>
      <c r="I365" s="119">
        <v>5000.0</v>
      </c>
      <c r="J365" s="100" t="s">
        <v>230</v>
      </c>
      <c r="K365" s="120" t="s">
        <v>231</v>
      </c>
      <c r="L365" s="100" t="s">
        <v>211</v>
      </c>
      <c r="M365" s="121">
        <v>1.0621</v>
      </c>
      <c r="N365" s="122" t="s">
        <v>50</v>
      </c>
      <c r="O365" s="122" t="s">
        <v>478</v>
      </c>
      <c r="P365" s="123">
        <v>2600.0</v>
      </c>
      <c r="Q365" s="123">
        <v>1918.0</v>
      </c>
      <c r="R365" s="119">
        <v>8.0</v>
      </c>
      <c r="S365" s="45">
        <v>92860.0</v>
      </c>
      <c r="T365" s="45">
        <v>1.13</v>
      </c>
      <c r="U365" s="45">
        <v>47.0</v>
      </c>
      <c r="V365" s="45">
        <f t="shared" si="26"/>
        <v>0.53</v>
      </c>
      <c r="W365" s="45">
        <f t="shared" si="40"/>
        <v>55613.854</v>
      </c>
      <c r="X365" s="45">
        <f t="shared" si="28"/>
        <v>339</v>
      </c>
      <c r="Y365" s="45">
        <v>1.067</v>
      </c>
      <c r="Z365" s="45">
        <f t="shared" si="29"/>
        <v>59701.69522</v>
      </c>
      <c r="AA365" s="47">
        <f t="shared" si="30"/>
        <v>79602.26029</v>
      </c>
      <c r="AB365" s="45">
        <v>4005.0</v>
      </c>
      <c r="AC365" s="47">
        <f t="shared" si="31"/>
        <v>3412.400442</v>
      </c>
      <c r="AD365" s="124">
        <v>14.0</v>
      </c>
      <c r="AE365" s="125" t="str">
        <f t="shared" si="8"/>
        <v>ZF 5250 A Pleasure Down Angle 1.0621</v>
      </c>
      <c r="AF365" s="100" t="s">
        <v>473</v>
      </c>
      <c r="AG365" s="101" t="s">
        <v>473</v>
      </c>
      <c r="AH365" s="52" t="str">
        <f t="shared" si="10"/>
        <v>3109 613 001</v>
      </c>
      <c r="AI365" s="67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  <c r="BA365" s="13"/>
      <c r="BB365" s="13"/>
    </row>
    <row r="366" ht="14.25" customHeight="1">
      <c r="A366" s="113">
        <v>1010.0</v>
      </c>
      <c r="B366" s="114" t="s">
        <v>227</v>
      </c>
      <c r="C366" s="115"/>
      <c r="D366" s="116" t="str">
        <f t="shared" si="25"/>
        <v>ZF_5250_A_1.228L</v>
      </c>
      <c r="E366" s="114" t="s">
        <v>46</v>
      </c>
      <c r="F366" s="117"/>
      <c r="G366" s="118"/>
      <c r="H366" s="100" t="s">
        <v>477</v>
      </c>
      <c r="I366" s="119">
        <v>5000.0</v>
      </c>
      <c r="J366" s="100" t="s">
        <v>235</v>
      </c>
      <c r="K366" s="120" t="s">
        <v>236</v>
      </c>
      <c r="L366" s="100" t="s">
        <v>211</v>
      </c>
      <c r="M366" s="121">
        <v>1.228</v>
      </c>
      <c r="N366" s="122" t="s">
        <v>50</v>
      </c>
      <c r="O366" s="122" t="s">
        <v>472</v>
      </c>
      <c r="P366" s="123">
        <v>2600.0</v>
      </c>
      <c r="Q366" s="123">
        <v>1918.0</v>
      </c>
      <c r="R366" s="119">
        <v>8.0</v>
      </c>
      <c r="S366" s="45">
        <v>92860.0</v>
      </c>
      <c r="T366" s="45">
        <v>1.13</v>
      </c>
      <c r="U366" s="45">
        <v>47.0</v>
      </c>
      <c r="V366" s="45">
        <f t="shared" si="26"/>
        <v>0.53</v>
      </c>
      <c r="W366" s="45">
        <f t="shared" si="40"/>
        <v>55613.854</v>
      </c>
      <c r="X366" s="45">
        <f t="shared" si="28"/>
        <v>339</v>
      </c>
      <c r="Y366" s="45">
        <v>1.067</v>
      </c>
      <c r="Z366" s="45">
        <f t="shared" si="29"/>
        <v>59701.69522</v>
      </c>
      <c r="AA366" s="47">
        <f t="shared" si="30"/>
        <v>79602.26029</v>
      </c>
      <c r="AB366" s="45">
        <v>4005.0</v>
      </c>
      <c r="AC366" s="47">
        <f t="shared" si="31"/>
        <v>3412.400442</v>
      </c>
      <c r="AD366" s="124">
        <v>14.0</v>
      </c>
      <c r="AE366" s="125" t="str">
        <f t="shared" si="8"/>
        <v>ZF 5250 A Light Down Angle 1.228</v>
      </c>
      <c r="AF366" s="100" t="s">
        <v>473</v>
      </c>
      <c r="AG366" s="101" t="s">
        <v>473</v>
      </c>
      <c r="AH366" s="52" t="str">
        <f t="shared" si="10"/>
        <v>3109 613 001</v>
      </c>
      <c r="AI366" s="67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13"/>
      <c r="BB366" s="13"/>
    </row>
    <row r="367" ht="14.25" customHeight="1">
      <c r="A367" s="113">
        <v>1010.0</v>
      </c>
      <c r="B367" s="114" t="s">
        <v>227</v>
      </c>
      <c r="C367" s="115"/>
      <c r="D367" s="116" t="str">
        <f t="shared" si="25"/>
        <v>ZF_5250_A_1.1093L</v>
      </c>
      <c r="E367" s="114" t="s">
        <v>46</v>
      </c>
      <c r="F367" s="117"/>
      <c r="G367" s="118"/>
      <c r="H367" s="100" t="s">
        <v>477</v>
      </c>
      <c r="I367" s="119">
        <v>5000.0</v>
      </c>
      <c r="J367" s="100" t="s">
        <v>235</v>
      </c>
      <c r="K367" s="120" t="s">
        <v>236</v>
      </c>
      <c r="L367" s="100" t="s">
        <v>211</v>
      </c>
      <c r="M367" s="121">
        <v>1.1093</v>
      </c>
      <c r="N367" s="122" t="s">
        <v>50</v>
      </c>
      <c r="O367" s="126">
        <v>4.0</v>
      </c>
      <c r="P367" s="123">
        <v>2600.0</v>
      </c>
      <c r="Q367" s="123">
        <v>1918.0</v>
      </c>
      <c r="R367" s="119">
        <v>8.0</v>
      </c>
      <c r="S367" s="45">
        <v>92860.0</v>
      </c>
      <c r="T367" s="45">
        <v>1.13</v>
      </c>
      <c r="U367" s="45">
        <v>47.0</v>
      </c>
      <c r="V367" s="45">
        <f t="shared" si="26"/>
        <v>0.53</v>
      </c>
      <c r="W367" s="45">
        <f t="shared" si="40"/>
        <v>55613.854</v>
      </c>
      <c r="X367" s="45">
        <f t="shared" si="28"/>
        <v>339</v>
      </c>
      <c r="Y367" s="45">
        <v>1.067</v>
      </c>
      <c r="Z367" s="45">
        <f t="shared" si="29"/>
        <v>59701.69522</v>
      </c>
      <c r="AA367" s="47">
        <f t="shared" si="30"/>
        <v>79602.26029</v>
      </c>
      <c r="AB367" s="45">
        <v>4005.0</v>
      </c>
      <c r="AC367" s="47">
        <f t="shared" si="31"/>
        <v>3412.400442</v>
      </c>
      <c r="AD367" s="124">
        <v>14.0</v>
      </c>
      <c r="AE367" s="125" t="str">
        <f t="shared" si="8"/>
        <v>ZF 5250 A Light Down Angle 1.1093</v>
      </c>
      <c r="AF367" s="100" t="s">
        <v>473</v>
      </c>
      <c r="AG367" s="101" t="s">
        <v>473</v>
      </c>
      <c r="AH367" s="52" t="str">
        <f t="shared" si="10"/>
        <v>3109 613 001</v>
      </c>
      <c r="AI367" s="67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  <c r="AX367" s="55"/>
      <c r="AY367" s="55"/>
      <c r="AZ367" s="55"/>
      <c r="BA367" s="13"/>
      <c r="BB367" s="13"/>
    </row>
    <row r="368" ht="14.25" customHeight="1">
      <c r="A368" s="113">
        <v>1010.0</v>
      </c>
      <c r="B368" s="114" t="s">
        <v>227</v>
      </c>
      <c r="C368" s="115"/>
      <c r="D368" s="116" t="str">
        <f t="shared" si="25"/>
        <v>ZF_5250_A_1.0068L</v>
      </c>
      <c r="E368" s="114" t="s">
        <v>46</v>
      </c>
      <c r="F368" s="117"/>
      <c r="G368" s="118"/>
      <c r="H368" s="100" t="s">
        <v>477</v>
      </c>
      <c r="I368" s="119">
        <v>5000.0</v>
      </c>
      <c r="J368" s="100" t="s">
        <v>235</v>
      </c>
      <c r="K368" s="120" t="s">
        <v>236</v>
      </c>
      <c r="L368" s="100" t="s">
        <v>211</v>
      </c>
      <c r="M368" s="121">
        <v>1.0068</v>
      </c>
      <c r="N368" s="122" t="s">
        <v>50</v>
      </c>
      <c r="O368" s="122" t="s">
        <v>478</v>
      </c>
      <c r="P368" s="123">
        <v>2600.0</v>
      </c>
      <c r="Q368" s="123">
        <v>1918.0</v>
      </c>
      <c r="R368" s="119">
        <v>8.0</v>
      </c>
      <c r="S368" s="45">
        <v>92860.0</v>
      </c>
      <c r="T368" s="45">
        <v>1.13</v>
      </c>
      <c r="U368" s="45">
        <v>47.0</v>
      </c>
      <c r="V368" s="45">
        <f t="shared" si="26"/>
        <v>0.53</v>
      </c>
      <c r="W368" s="45">
        <f t="shared" si="40"/>
        <v>55613.854</v>
      </c>
      <c r="X368" s="45">
        <f t="shared" si="28"/>
        <v>339</v>
      </c>
      <c r="Y368" s="45">
        <v>1.067</v>
      </c>
      <c r="Z368" s="45">
        <f t="shared" si="29"/>
        <v>59701.69522</v>
      </c>
      <c r="AA368" s="47">
        <f t="shared" si="30"/>
        <v>79602.26029</v>
      </c>
      <c r="AB368" s="45">
        <v>4005.0</v>
      </c>
      <c r="AC368" s="47">
        <f t="shared" si="31"/>
        <v>3412.400442</v>
      </c>
      <c r="AD368" s="124">
        <v>14.0</v>
      </c>
      <c r="AE368" s="125" t="str">
        <f t="shared" si="8"/>
        <v>ZF 5250 A Light Down Angle 1.0068</v>
      </c>
      <c r="AF368" s="100" t="s">
        <v>473</v>
      </c>
      <c r="AG368" s="101" t="s">
        <v>473</v>
      </c>
      <c r="AH368" s="52" t="str">
        <f t="shared" si="10"/>
        <v>3109 613 001</v>
      </c>
      <c r="AI368" s="67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  <c r="BA368" s="13"/>
      <c r="BB368" s="13"/>
    </row>
    <row r="369" ht="14.25" customHeight="1">
      <c r="A369" s="113">
        <v>1010.0</v>
      </c>
      <c r="B369" s="114" t="s">
        <v>227</v>
      </c>
      <c r="C369" s="115"/>
      <c r="D369" s="116" t="str">
        <f t="shared" si="25"/>
        <v>ZF_5250_A_1.0012M</v>
      </c>
      <c r="E369" s="114" t="s">
        <v>46</v>
      </c>
      <c r="F369" s="117"/>
      <c r="G369" s="118"/>
      <c r="H369" s="100" t="s">
        <v>477</v>
      </c>
      <c r="I369" s="119">
        <v>5000.0</v>
      </c>
      <c r="J369" s="100" t="s">
        <v>238</v>
      </c>
      <c r="K369" s="120" t="s">
        <v>239</v>
      </c>
      <c r="L369" s="100" t="s">
        <v>211</v>
      </c>
      <c r="M369" s="121">
        <v>1.0012</v>
      </c>
      <c r="N369" s="122" t="s">
        <v>50</v>
      </c>
      <c r="O369" s="122" t="s">
        <v>472</v>
      </c>
      <c r="P369" s="123">
        <v>2600.0</v>
      </c>
      <c r="Q369" s="123">
        <v>1918.0</v>
      </c>
      <c r="R369" s="119">
        <v>8.0</v>
      </c>
      <c r="S369" s="45">
        <v>92860.0</v>
      </c>
      <c r="T369" s="45">
        <v>1.13</v>
      </c>
      <c r="U369" s="45">
        <v>47.0</v>
      </c>
      <c r="V369" s="45">
        <f t="shared" si="26"/>
        <v>0.53</v>
      </c>
      <c r="W369" s="45">
        <f t="shared" si="40"/>
        <v>55613.854</v>
      </c>
      <c r="X369" s="45">
        <f t="shared" si="28"/>
        <v>339</v>
      </c>
      <c r="Y369" s="45">
        <v>1.067</v>
      </c>
      <c r="Z369" s="45">
        <f t="shared" si="29"/>
        <v>59701.69522</v>
      </c>
      <c r="AA369" s="47">
        <f t="shared" si="30"/>
        <v>79602.26029</v>
      </c>
      <c r="AB369" s="45">
        <v>4005.0</v>
      </c>
      <c r="AC369" s="47">
        <f t="shared" si="31"/>
        <v>3412.400442</v>
      </c>
      <c r="AD369" s="124">
        <v>14.0</v>
      </c>
      <c r="AE369" s="125" t="str">
        <f t="shared" si="8"/>
        <v>ZF 5250 A Medium Down Angle 1.0012</v>
      </c>
      <c r="AF369" s="100" t="s">
        <v>473</v>
      </c>
      <c r="AG369" s="101" t="s">
        <v>473</v>
      </c>
      <c r="AH369" s="52" t="str">
        <f t="shared" si="10"/>
        <v>3109 613 001</v>
      </c>
      <c r="AI369" s="67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13"/>
      <c r="BB369" s="13"/>
    </row>
    <row r="370" ht="14.25" customHeight="1">
      <c r="A370" s="113">
        <v>1010.0</v>
      </c>
      <c r="B370" s="114" t="s">
        <v>227</v>
      </c>
      <c r="C370" s="115"/>
      <c r="D370" s="116" t="str">
        <f t="shared" si="25"/>
        <v>ZF_5250_A_0.9548M</v>
      </c>
      <c r="E370" s="114" t="s">
        <v>46</v>
      </c>
      <c r="F370" s="117"/>
      <c r="G370" s="118"/>
      <c r="H370" s="100" t="s">
        <v>477</v>
      </c>
      <c r="I370" s="119">
        <v>5000.0</v>
      </c>
      <c r="J370" s="100" t="s">
        <v>238</v>
      </c>
      <c r="K370" s="120" t="s">
        <v>239</v>
      </c>
      <c r="L370" s="100" t="s">
        <v>211</v>
      </c>
      <c r="M370" s="121">
        <v>0.9548</v>
      </c>
      <c r="N370" s="122" t="s">
        <v>50</v>
      </c>
      <c r="O370" s="126">
        <v>4.0</v>
      </c>
      <c r="P370" s="123">
        <v>2600.0</v>
      </c>
      <c r="Q370" s="123">
        <v>1918.0</v>
      </c>
      <c r="R370" s="119">
        <v>8.0</v>
      </c>
      <c r="S370" s="45">
        <v>92860.0</v>
      </c>
      <c r="T370" s="45">
        <v>1.13</v>
      </c>
      <c r="U370" s="45">
        <v>47.0</v>
      </c>
      <c r="V370" s="45">
        <f t="shared" si="26"/>
        <v>0.53</v>
      </c>
      <c r="W370" s="45">
        <f t="shared" si="40"/>
        <v>55613.854</v>
      </c>
      <c r="X370" s="45">
        <f t="shared" si="28"/>
        <v>339</v>
      </c>
      <c r="Y370" s="45">
        <v>1.067</v>
      </c>
      <c r="Z370" s="45">
        <f t="shared" si="29"/>
        <v>59701.69522</v>
      </c>
      <c r="AA370" s="47">
        <f t="shared" si="30"/>
        <v>79602.26029</v>
      </c>
      <c r="AB370" s="45">
        <v>4005.0</v>
      </c>
      <c r="AC370" s="47">
        <f t="shared" si="31"/>
        <v>3412.400442</v>
      </c>
      <c r="AD370" s="124">
        <v>14.0</v>
      </c>
      <c r="AE370" s="125" t="str">
        <f t="shared" si="8"/>
        <v>ZF 5250 A Medium Down Angle 0.9548</v>
      </c>
      <c r="AF370" s="100" t="s">
        <v>473</v>
      </c>
      <c r="AG370" s="101" t="s">
        <v>473</v>
      </c>
      <c r="AH370" s="52" t="str">
        <f t="shared" si="10"/>
        <v>3109 613 001</v>
      </c>
      <c r="AI370" s="67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5"/>
      <c r="AY370" s="55"/>
      <c r="AZ370" s="55"/>
      <c r="BA370" s="13"/>
      <c r="BB370" s="13"/>
    </row>
    <row r="371" ht="14.25" customHeight="1">
      <c r="A371" s="113">
        <v>1010.0</v>
      </c>
      <c r="B371" s="114" t="s">
        <v>227</v>
      </c>
      <c r="C371" s="115"/>
      <c r="D371" s="116" t="str">
        <f t="shared" si="25"/>
        <v>ZF_5250_A_0.8945M</v>
      </c>
      <c r="E371" s="114" t="s">
        <v>46</v>
      </c>
      <c r="F371" s="117"/>
      <c r="G371" s="118"/>
      <c r="H371" s="100" t="s">
        <v>477</v>
      </c>
      <c r="I371" s="119">
        <v>5000.0</v>
      </c>
      <c r="J371" s="100" t="s">
        <v>238</v>
      </c>
      <c r="K371" s="120" t="s">
        <v>239</v>
      </c>
      <c r="L371" s="100" t="s">
        <v>211</v>
      </c>
      <c r="M371" s="121">
        <v>0.8945</v>
      </c>
      <c r="N371" s="122" t="s">
        <v>50</v>
      </c>
      <c r="O371" s="122" t="s">
        <v>478</v>
      </c>
      <c r="P371" s="123">
        <v>2600.0</v>
      </c>
      <c r="Q371" s="123">
        <v>1918.0</v>
      </c>
      <c r="R371" s="119">
        <v>8.0</v>
      </c>
      <c r="S371" s="45">
        <v>92860.0</v>
      </c>
      <c r="T371" s="45">
        <v>1.13</v>
      </c>
      <c r="U371" s="45">
        <v>47.0</v>
      </c>
      <c r="V371" s="45">
        <f t="shared" si="26"/>
        <v>0.53</v>
      </c>
      <c r="W371" s="45">
        <f t="shared" si="40"/>
        <v>55613.854</v>
      </c>
      <c r="X371" s="45">
        <f t="shared" si="28"/>
        <v>339</v>
      </c>
      <c r="Y371" s="45">
        <v>1.067</v>
      </c>
      <c r="Z371" s="45">
        <f t="shared" si="29"/>
        <v>59701.69522</v>
      </c>
      <c r="AA371" s="47">
        <f t="shared" si="30"/>
        <v>79602.26029</v>
      </c>
      <c r="AB371" s="45">
        <v>4005.0</v>
      </c>
      <c r="AC371" s="47">
        <f t="shared" si="31"/>
        <v>3412.400442</v>
      </c>
      <c r="AD371" s="124">
        <v>14.0</v>
      </c>
      <c r="AE371" s="125" t="str">
        <f t="shared" si="8"/>
        <v>ZF 5250 A Medium Down Angle 0.8945</v>
      </c>
      <c r="AF371" s="100" t="s">
        <v>473</v>
      </c>
      <c r="AG371" s="101" t="s">
        <v>473</v>
      </c>
      <c r="AH371" s="52" t="str">
        <f t="shared" si="10"/>
        <v>3109 613 001</v>
      </c>
      <c r="AI371" s="67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  <c r="AX371" s="55"/>
      <c r="AY371" s="55"/>
      <c r="AZ371" s="55"/>
      <c r="BA371" s="13"/>
      <c r="BB371" s="13"/>
    </row>
    <row r="372" ht="14.25" customHeight="1">
      <c r="A372" s="113">
        <v>1010.0</v>
      </c>
      <c r="B372" s="114" t="s">
        <v>227</v>
      </c>
      <c r="C372" s="115"/>
      <c r="D372" s="116" t="str">
        <f t="shared" si="25"/>
        <v>ZF_5250_A_0.8474C</v>
      </c>
      <c r="E372" s="114" t="s">
        <v>46</v>
      </c>
      <c r="F372" s="117"/>
      <c r="G372" s="118"/>
      <c r="H372" s="100" t="s">
        <v>477</v>
      </c>
      <c r="I372" s="119">
        <v>5000.0</v>
      </c>
      <c r="J372" s="100" t="s">
        <v>242</v>
      </c>
      <c r="K372" s="120" t="s">
        <v>243</v>
      </c>
      <c r="L372" s="100" t="s">
        <v>211</v>
      </c>
      <c r="M372" s="121">
        <v>0.8474</v>
      </c>
      <c r="N372" s="122" t="s">
        <v>50</v>
      </c>
      <c r="O372" s="122" t="s">
        <v>472</v>
      </c>
      <c r="P372" s="123">
        <v>2000.0</v>
      </c>
      <c r="Q372" s="123">
        <v>1918.0</v>
      </c>
      <c r="R372" s="119">
        <v>8.0</v>
      </c>
      <c r="S372" s="45">
        <v>92860.0</v>
      </c>
      <c r="T372" s="45">
        <v>1.13</v>
      </c>
      <c r="U372" s="45">
        <v>47.0</v>
      </c>
      <c r="V372" s="45">
        <f t="shared" si="26"/>
        <v>0.53</v>
      </c>
      <c r="W372" s="45">
        <f t="shared" si="40"/>
        <v>55613.854</v>
      </c>
      <c r="X372" s="45">
        <f t="shared" si="28"/>
        <v>339</v>
      </c>
      <c r="Y372" s="45">
        <v>1.067</v>
      </c>
      <c r="Z372" s="45">
        <f t="shared" si="29"/>
        <v>59701.69522</v>
      </c>
      <c r="AA372" s="47">
        <f t="shared" si="30"/>
        <v>79602.26029</v>
      </c>
      <c r="AB372" s="45">
        <v>4005.0</v>
      </c>
      <c r="AC372" s="47">
        <f t="shared" si="31"/>
        <v>3412.400442</v>
      </c>
      <c r="AD372" s="124">
        <v>14.0</v>
      </c>
      <c r="AE372" s="125" t="str">
        <f t="shared" si="8"/>
        <v>ZF 5250 A Continuous Down Angle 0.8474</v>
      </c>
      <c r="AF372" s="100" t="s">
        <v>473</v>
      </c>
      <c r="AG372" s="101" t="s">
        <v>473</v>
      </c>
      <c r="AH372" s="52" t="str">
        <f t="shared" si="10"/>
        <v>3109 613 001</v>
      </c>
      <c r="AI372" s="67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13"/>
      <c r="BB372" s="13"/>
    </row>
    <row r="373" ht="14.25" customHeight="1">
      <c r="A373" s="113">
        <v>1010.0</v>
      </c>
      <c r="B373" s="114" t="s">
        <v>227</v>
      </c>
      <c r="C373" s="115"/>
      <c r="D373" s="116" t="str">
        <f t="shared" si="25"/>
        <v>ZF_5250_A_0.7864C</v>
      </c>
      <c r="E373" s="114" t="s">
        <v>46</v>
      </c>
      <c r="F373" s="117"/>
      <c r="G373" s="118"/>
      <c r="H373" s="100" t="s">
        <v>477</v>
      </c>
      <c r="I373" s="119">
        <v>5000.0</v>
      </c>
      <c r="J373" s="100" t="s">
        <v>242</v>
      </c>
      <c r="K373" s="120" t="s">
        <v>243</v>
      </c>
      <c r="L373" s="100" t="s">
        <v>211</v>
      </c>
      <c r="M373" s="121">
        <v>0.7864</v>
      </c>
      <c r="N373" s="122" t="s">
        <v>50</v>
      </c>
      <c r="O373" s="126">
        <v>4.0</v>
      </c>
      <c r="P373" s="123">
        <v>2000.0</v>
      </c>
      <c r="Q373" s="123">
        <v>1918.0</v>
      </c>
      <c r="R373" s="119">
        <v>8.0</v>
      </c>
      <c r="S373" s="45">
        <v>92860.0</v>
      </c>
      <c r="T373" s="45">
        <v>1.13</v>
      </c>
      <c r="U373" s="45">
        <v>47.0</v>
      </c>
      <c r="V373" s="45">
        <f t="shared" si="26"/>
        <v>0.53</v>
      </c>
      <c r="W373" s="45">
        <f t="shared" si="40"/>
        <v>55613.854</v>
      </c>
      <c r="X373" s="45">
        <f t="shared" si="28"/>
        <v>339</v>
      </c>
      <c r="Y373" s="45">
        <v>1.067</v>
      </c>
      <c r="Z373" s="45">
        <f t="shared" si="29"/>
        <v>59701.69522</v>
      </c>
      <c r="AA373" s="47">
        <f t="shared" si="30"/>
        <v>79602.26029</v>
      </c>
      <c r="AB373" s="45">
        <v>4005.0</v>
      </c>
      <c r="AC373" s="47">
        <f t="shared" si="31"/>
        <v>3412.400442</v>
      </c>
      <c r="AD373" s="124">
        <v>14.0</v>
      </c>
      <c r="AE373" s="125" t="str">
        <f t="shared" si="8"/>
        <v>ZF 5250 A Continuous Down Angle 0.7864</v>
      </c>
      <c r="AF373" s="100" t="s">
        <v>473</v>
      </c>
      <c r="AG373" s="101" t="s">
        <v>473</v>
      </c>
      <c r="AH373" s="52" t="str">
        <f t="shared" si="10"/>
        <v>3109 613 001</v>
      </c>
      <c r="AI373" s="67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5"/>
      <c r="AW373" s="55"/>
      <c r="AX373" s="55"/>
      <c r="AY373" s="55"/>
      <c r="AZ373" s="55"/>
      <c r="BA373" s="13"/>
      <c r="BB373" s="13"/>
    </row>
    <row r="374" ht="14.25" customHeight="1">
      <c r="A374" s="113">
        <v>1010.0</v>
      </c>
      <c r="B374" s="114" t="s">
        <v>227</v>
      </c>
      <c r="C374" s="115"/>
      <c r="D374" s="116" t="str">
        <f t="shared" si="25"/>
        <v>ZF_5250_A_0.7372C</v>
      </c>
      <c r="E374" s="114" t="s">
        <v>46</v>
      </c>
      <c r="F374" s="117"/>
      <c r="G374" s="118"/>
      <c r="H374" s="100" t="s">
        <v>477</v>
      </c>
      <c r="I374" s="119">
        <v>5000.0</v>
      </c>
      <c r="J374" s="100" t="s">
        <v>242</v>
      </c>
      <c r="K374" s="120" t="s">
        <v>243</v>
      </c>
      <c r="L374" s="100" t="s">
        <v>211</v>
      </c>
      <c r="M374" s="121">
        <v>0.7372</v>
      </c>
      <c r="N374" s="122" t="s">
        <v>50</v>
      </c>
      <c r="O374" s="122" t="s">
        <v>478</v>
      </c>
      <c r="P374" s="123">
        <v>2000.0</v>
      </c>
      <c r="Q374" s="123">
        <v>1918.0</v>
      </c>
      <c r="R374" s="119">
        <v>8.0</v>
      </c>
      <c r="S374" s="45">
        <v>92860.0</v>
      </c>
      <c r="T374" s="45">
        <v>1.13</v>
      </c>
      <c r="U374" s="45">
        <v>47.0</v>
      </c>
      <c r="V374" s="45">
        <f t="shared" si="26"/>
        <v>0.53</v>
      </c>
      <c r="W374" s="45">
        <f t="shared" si="40"/>
        <v>55613.854</v>
      </c>
      <c r="X374" s="45">
        <f t="shared" si="28"/>
        <v>339</v>
      </c>
      <c r="Y374" s="45">
        <v>1.067</v>
      </c>
      <c r="Z374" s="45">
        <f t="shared" si="29"/>
        <v>59701.69522</v>
      </c>
      <c r="AA374" s="47">
        <f t="shared" si="30"/>
        <v>79602.26029</v>
      </c>
      <c r="AB374" s="45">
        <v>4005.0</v>
      </c>
      <c r="AC374" s="47">
        <f t="shared" si="31"/>
        <v>3412.400442</v>
      </c>
      <c r="AD374" s="124">
        <v>14.0</v>
      </c>
      <c r="AE374" s="125" t="str">
        <f t="shared" si="8"/>
        <v>ZF 5250 A Continuous Down Angle 0.7372</v>
      </c>
      <c r="AF374" s="100" t="s">
        <v>473</v>
      </c>
      <c r="AG374" s="101" t="s">
        <v>473</v>
      </c>
      <c r="AH374" s="52" t="str">
        <f t="shared" si="10"/>
        <v>3109 613 001</v>
      </c>
      <c r="AI374" s="67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13"/>
      <c r="BB374" s="13"/>
    </row>
    <row r="375" ht="14.25" customHeight="1">
      <c r="A375" s="113">
        <v>1010.0</v>
      </c>
      <c r="B375" s="114" t="s">
        <v>227</v>
      </c>
      <c r="C375" s="115"/>
      <c r="D375" s="116" t="str">
        <f t="shared" si="25"/>
        <v>ZF_5250_V_1.2563P</v>
      </c>
      <c r="E375" s="114" t="s">
        <v>46</v>
      </c>
      <c r="F375" s="117"/>
      <c r="G375" s="127" t="s">
        <v>474</v>
      </c>
      <c r="H375" s="100" t="s">
        <v>479</v>
      </c>
      <c r="I375" s="119">
        <v>5000.0</v>
      </c>
      <c r="J375" s="100" t="s">
        <v>230</v>
      </c>
      <c r="K375" s="120" t="s">
        <v>231</v>
      </c>
      <c r="L375" s="100" t="s">
        <v>253</v>
      </c>
      <c r="M375" s="121">
        <v>1.2563</v>
      </c>
      <c r="N375" s="122" t="s">
        <v>50</v>
      </c>
      <c r="O375" s="122" t="s">
        <v>472</v>
      </c>
      <c r="P375" s="123">
        <v>2600.0</v>
      </c>
      <c r="Q375" s="123">
        <v>1940.0</v>
      </c>
      <c r="R375" s="119">
        <v>8.0</v>
      </c>
      <c r="S375" s="45">
        <v>98895.0</v>
      </c>
      <c r="T375" s="45">
        <v>1.13</v>
      </c>
      <c r="U375" s="45">
        <v>47.0</v>
      </c>
      <c r="V375" s="45">
        <f t="shared" si="26"/>
        <v>0.53</v>
      </c>
      <c r="W375" s="45">
        <f t="shared" si="40"/>
        <v>59228.2155</v>
      </c>
      <c r="X375" s="45">
        <f t="shared" si="28"/>
        <v>339</v>
      </c>
      <c r="Y375" s="45">
        <v>1.067</v>
      </c>
      <c r="Z375" s="45">
        <f t="shared" si="29"/>
        <v>63558.21894</v>
      </c>
      <c r="AA375" s="47">
        <f t="shared" si="30"/>
        <v>84744.29192</v>
      </c>
      <c r="AB375" s="45">
        <v>4005.0</v>
      </c>
      <c r="AC375" s="47">
        <f t="shared" si="31"/>
        <v>3412.400442</v>
      </c>
      <c r="AD375" s="124">
        <v>14.0</v>
      </c>
      <c r="AE375" s="125" t="str">
        <f t="shared" si="8"/>
        <v>ZF 5250 V Pleasure V-Drive 1.2563</v>
      </c>
      <c r="AF375" s="100" t="s">
        <v>476</v>
      </c>
      <c r="AG375" s="101" t="s">
        <v>476</v>
      </c>
      <c r="AH375" s="52" t="str">
        <f t="shared" si="10"/>
        <v>3109 621 001</v>
      </c>
      <c r="AI375" s="67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  <c r="AZ375" s="55"/>
      <c r="BA375" s="13"/>
      <c r="BB375" s="13"/>
    </row>
    <row r="376" ht="14.25" customHeight="1">
      <c r="A376" s="113">
        <v>1010.0</v>
      </c>
      <c r="B376" s="114" t="s">
        <v>227</v>
      </c>
      <c r="C376" s="115"/>
      <c r="D376" s="116" t="str">
        <f t="shared" si="25"/>
        <v>ZF_5250_V_1.1514P</v>
      </c>
      <c r="E376" s="114" t="s">
        <v>46</v>
      </c>
      <c r="F376" s="117"/>
      <c r="G376" s="127" t="s">
        <v>474</v>
      </c>
      <c r="H376" s="100" t="s">
        <v>479</v>
      </c>
      <c r="I376" s="119">
        <v>5000.0</v>
      </c>
      <c r="J376" s="100" t="s">
        <v>230</v>
      </c>
      <c r="K376" s="120" t="s">
        <v>231</v>
      </c>
      <c r="L376" s="100" t="s">
        <v>253</v>
      </c>
      <c r="M376" s="121">
        <v>1.1514</v>
      </c>
      <c r="N376" s="122" t="s">
        <v>50</v>
      </c>
      <c r="O376" s="126">
        <v>4.0</v>
      </c>
      <c r="P376" s="123">
        <v>2600.0</v>
      </c>
      <c r="Q376" s="123">
        <v>1940.0</v>
      </c>
      <c r="R376" s="119">
        <v>8.0</v>
      </c>
      <c r="S376" s="45">
        <v>98895.0</v>
      </c>
      <c r="T376" s="45">
        <v>1.13</v>
      </c>
      <c r="U376" s="45">
        <v>47.0</v>
      </c>
      <c r="V376" s="45">
        <f t="shared" si="26"/>
        <v>0.53</v>
      </c>
      <c r="W376" s="45">
        <f t="shared" si="40"/>
        <v>59228.2155</v>
      </c>
      <c r="X376" s="45">
        <f t="shared" si="28"/>
        <v>339</v>
      </c>
      <c r="Y376" s="45">
        <v>1.067</v>
      </c>
      <c r="Z376" s="45">
        <f t="shared" si="29"/>
        <v>63558.21894</v>
      </c>
      <c r="AA376" s="47">
        <f t="shared" si="30"/>
        <v>84744.29192</v>
      </c>
      <c r="AB376" s="45">
        <v>4005.0</v>
      </c>
      <c r="AC376" s="47">
        <f t="shared" si="31"/>
        <v>3412.400442</v>
      </c>
      <c r="AD376" s="124">
        <v>14.0</v>
      </c>
      <c r="AE376" s="125" t="str">
        <f t="shared" si="8"/>
        <v>ZF 5250 V Pleasure V-Drive 1.1514</v>
      </c>
      <c r="AF376" s="100" t="s">
        <v>476</v>
      </c>
      <c r="AG376" s="101" t="s">
        <v>476</v>
      </c>
      <c r="AH376" s="52" t="str">
        <f t="shared" si="10"/>
        <v>3109 621 001</v>
      </c>
      <c r="AI376" s="67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5"/>
      <c r="AW376" s="55"/>
      <c r="AX376" s="55"/>
      <c r="AY376" s="55"/>
      <c r="AZ376" s="55"/>
      <c r="BA376" s="13"/>
      <c r="BB376" s="13"/>
    </row>
    <row r="377" ht="14.25" customHeight="1">
      <c r="A377" s="113">
        <v>1010.0</v>
      </c>
      <c r="B377" s="114" t="s">
        <v>227</v>
      </c>
      <c r="C377" s="115"/>
      <c r="D377" s="116" t="str">
        <f t="shared" si="25"/>
        <v>ZF_5250_V_1.0621P</v>
      </c>
      <c r="E377" s="114" t="s">
        <v>46</v>
      </c>
      <c r="F377" s="117"/>
      <c r="G377" s="127" t="s">
        <v>474</v>
      </c>
      <c r="H377" s="100" t="s">
        <v>479</v>
      </c>
      <c r="I377" s="119">
        <v>5000.0</v>
      </c>
      <c r="J377" s="100" t="s">
        <v>230</v>
      </c>
      <c r="K377" s="120" t="s">
        <v>231</v>
      </c>
      <c r="L377" s="100" t="s">
        <v>253</v>
      </c>
      <c r="M377" s="121">
        <v>1.0621</v>
      </c>
      <c r="N377" s="122" t="s">
        <v>50</v>
      </c>
      <c r="O377" s="122" t="s">
        <v>478</v>
      </c>
      <c r="P377" s="123">
        <v>2600.0</v>
      </c>
      <c r="Q377" s="123">
        <v>1940.0</v>
      </c>
      <c r="R377" s="119">
        <v>8.0</v>
      </c>
      <c r="S377" s="45">
        <v>98895.0</v>
      </c>
      <c r="T377" s="45">
        <v>1.13</v>
      </c>
      <c r="U377" s="45">
        <v>47.0</v>
      </c>
      <c r="V377" s="45">
        <f t="shared" si="26"/>
        <v>0.53</v>
      </c>
      <c r="W377" s="45">
        <f t="shared" si="40"/>
        <v>59228.2155</v>
      </c>
      <c r="X377" s="45">
        <f t="shared" si="28"/>
        <v>339</v>
      </c>
      <c r="Y377" s="45">
        <v>1.067</v>
      </c>
      <c r="Z377" s="45">
        <f t="shared" si="29"/>
        <v>63558.21894</v>
      </c>
      <c r="AA377" s="47">
        <f t="shared" si="30"/>
        <v>84744.29192</v>
      </c>
      <c r="AB377" s="45">
        <v>4005.0</v>
      </c>
      <c r="AC377" s="47">
        <f t="shared" si="31"/>
        <v>3412.400442</v>
      </c>
      <c r="AD377" s="124">
        <v>14.0</v>
      </c>
      <c r="AE377" s="125" t="str">
        <f t="shared" si="8"/>
        <v>ZF 5250 V Pleasure V-Drive 1.0621</v>
      </c>
      <c r="AF377" s="100" t="s">
        <v>476</v>
      </c>
      <c r="AG377" s="101" t="s">
        <v>476</v>
      </c>
      <c r="AH377" s="52" t="str">
        <f t="shared" si="10"/>
        <v>3109 621 001</v>
      </c>
      <c r="AI377" s="67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5"/>
      <c r="AY377" s="55"/>
      <c r="AZ377" s="55"/>
      <c r="BA377" s="13"/>
      <c r="BB377" s="13"/>
    </row>
    <row r="378" ht="14.25" customHeight="1">
      <c r="A378" s="113">
        <v>1010.0</v>
      </c>
      <c r="B378" s="114" t="s">
        <v>227</v>
      </c>
      <c r="C378" s="115"/>
      <c r="D378" s="116" t="str">
        <f t="shared" si="25"/>
        <v>ZF_5250_V_1.228L</v>
      </c>
      <c r="E378" s="114" t="s">
        <v>46</v>
      </c>
      <c r="F378" s="117"/>
      <c r="G378" s="127" t="s">
        <v>474</v>
      </c>
      <c r="H378" s="100" t="s">
        <v>479</v>
      </c>
      <c r="I378" s="119">
        <v>5000.0</v>
      </c>
      <c r="J378" s="100" t="s">
        <v>235</v>
      </c>
      <c r="K378" s="120" t="s">
        <v>236</v>
      </c>
      <c r="L378" s="100" t="s">
        <v>253</v>
      </c>
      <c r="M378" s="121">
        <v>1.228</v>
      </c>
      <c r="N378" s="122" t="s">
        <v>50</v>
      </c>
      <c r="O378" s="122" t="s">
        <v>472</v>
      </c>
      <c r="P378" s="123">
        <v>2600.0</v>
      </c>
      <c r="Q378" s="123">
        <v>1940.0</v>
      </c>
      <c r="R378" s="119">
        <v>8.0</v>
      </c>
      <c r="S378" s="45">
        <v>98895.0</v>
      </c>
      <c r="T378" s="45">
        <v>1.13</v>
      </c>
      <c r="U378" s="45">
        <v>47.0</v>
      </c>
      <c r="V378" s="45">
        <f t="shared" si="26"/>
        <v>0.53</v>
      </c>
      <c r="W378" s="45">
        <f t="shared" si="40"/>
        <v>59228.2155</v>
      </c>
      <c r="X378" s="45">
        <f t="shared" si="28"/>
        <v>339</v>
      </c>
      <c r="Y378" s="45">
        <v>1.067</v>
      </c>
      <c r="Z378" s="45">
        <f t="shared" si="29"/>
        <v>63558.21894</v>
      </c>
      <c r="AA378" s="47">
        <f t="shared" si="30"/>
        <v>84744.29192</v>
      </c>
      <c r="AB378" s="45">
        <v>4005.0</v>
      </c>
      <c r="AC378" s="47">
        <f t="shared" si="31"/>
        <v>3412.400442</v>
      </c>
      <c r="AD378" s="124">
        <v>14.0</v>
      </c>
      <c r="AE378" s="125" t="str">
        <f t="shared" si="8"/>
        <v>ZF 5250 V Light V-Drive 1.228</v>
      </c>
      <c r="AF378" s="100" t="s">
        <v>476</v>
      </c>
      <c r="AG378" s="101" t="s">
        <v>476</v>
      </c>
      <c r="AH378" s="52" t="str">
        <f t="shared" si="10"/>
        <v>3109 621 001</v>
      </c>
      <c r="AI378" s="67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13"/>
      <c r="BB378" s="13"/>
    </row>
    <row r="379" ht="14.25" customHeight="1">
      <c r="A379" s="113">
        <v>1010.0</v>
      </c>
      <c r="B379" s="114" t="s">
        <v>227</v>
      </c>
      <c r="C379" s="115"/>
      <c r="D379" s="116" t="str">
        <f t="shared" si="25"/>
        <v>ZF_5250_V_1.1093L</v>
      </c>
      <c r="E379" s="114" t="s">
        <v>46</v>
      </c>
      <c r="F379" s="117"/>
      <c r="G379" s="127" t="s">
        <v>474</v>
      </c>
      <c r="H379" s="100" t="s">
        <v>479</v>
      </c>
      <c r="I379" s="119">
        <v>5000.0</v>
      </c>
      <c r="J379" s="100" t="s">
        <v>235</v>
      </c>
      <c r="K379" s="120" t="s">
        <v>236</v>
      </c>
      <c r="L379" s="100" t="s">
        <v>253</v>
      </c>
      <c r="M379" s="121">
        <v>1.1093</v>
      </c>
      <c r="N379" s="122" t="s">
        <v>50</v>
      </c>
      <c r="O379" s="126">
        <v>4.0</v>
      </c>
      <c r="P379" s="123">
        <v>2600.0</v>
      </c>
      <c r="Q379" s="123">
        <v>1940.0</v>
      </c>
      <c r="R379" s="119">
        <v>8.0</v>
      </c>
      <c r="S379" s="45">
        <v>98895.0</v>
      </c>
      <c r="T379" s="45">
        <v>1.13</v>
      </c>
      <c r="U379" s="45">
        <v>47.0</v>
      </c>
      <c r="V379" s="45">
        <f t="shared" si="26"/>
        <v>0.53</v>
      </c>
      <c r="W379" s="45">
        <f t="shared" si="40"/>
        <v>59228.2155</v>
      </c>
      <c r="X379" s="45">
        <f t="shared" si="28"/>
        <v>339</v>
      </c>
      <c r="Y379" s="45">
        <v>1.067</v>
      </c>
      <c r="Z379" s="45">
        <f t="shared" si="29"/>
        <v>63558.21894</v>
      </c>
      <c r="AA379" s="47">
        <f t="shared" si="30"/>
        <v>84744.29192</v>
      </c>
      <c r="AB379" s="45">
        <v>4005.0</v>
      </c>
      <c r="AC379" s="47">
        <f t="shared" si="31"/>
        <v>3412.400442</v>
      </c>
      <c r="AD379" s="124">
        <v>14.0</v>
      </c>
      <c r="AE379" s="125" t="str">
        <f t="shared" si="8"/>
        <v>ZF 5250 V Light V-Drive 1.1093</v>
      </c>
      <c r="AF379" s="100" t="s">
        <v>476</v>
      </c>
      <c r="AG379" s="101" t="s">
        <v>476</v>
      </c>
      <c r="AH379" s="52" t="str">
        <f t="shared" si="10"/>
        <v>3109 621 001</v>
      </c>
      <c r="AI379" s="67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5"/>
      <c r="AW379" s="55"/>
      <c r="AX379" s="55"/>
      <c r="AY379" s="55"/>
      <c r="AZ379" s="55"/>
      <c r="BA379" s="13"/>
      <c r="BB379" s="13"/>
    </row>
    <row r="380" ht="14.25" customHeight="1">
      <c r="A380" s="113">
        <v>1010.0</v>
      </c>
      <c r="B380" s="114" t="s">
        <v>227</v>
      </c>
      <c r="C380" s="115"/>
      <c r="D380" s="116" t="str">
        <f t="shared" si="25"/>
        <v>ZF_5250_V_1.0068L</v>
      </c>
      <c r="E380" s="114" t="s">
        <v>46</v>
      </c>
      <c r="F380" s="117"/>
      <c r="G380" s="127" t="s">
        <v>474</v>
      </c>
      <c r="H380" s="100" t="s">
        <v>479</v>
      </c>
      <c r="I380" s="119">
        <v>5000.0</v>
      </c>
      <c r="J380" s="100" t="s">
        <v>235</v>
      </c>
      <c r="K380" s="120" t="s">
        <v>236</v>
      </c>
      <c r="L380" s="100" t="s">
        <v>253</v>
      </c>
      <c r="M380" s="121">
        <v>1.0068</v>
      </c>
      <c r="N380" s="122" t="s">
        <v>50</v>
      </c>
      <c r="O380" s="122" t="s">
        <v>478</v>
      </c>
      <c r="P380" s="123">
        <v>2600.0</v>
      </c>
      <c r="Q380" s="123">
        <v>1940.0</v>
      </c>
      <c r="R380" s="119">
        <v>8.0</v>
      </c>
      <c r="S380" s="45">
        <v>98895.0</v>
      </c>
      <c r="T380" s="45">
        <v>1.13</v>
      </c>
      <c r="U380" s="45">
        <v>47.0</v>
      </c>
      <c r="V380" s="45">
        <f t="shared" si="26"/>
        <v>0.53</v>
      </c>
      <c r="W380" s="45">
        <f t="shared" si="40"/>
        <v>59228.2155</v>
      </c>
      <c r="X380" s="45">
        <f t="shared" si="28"/>
        <v>339</v>
      </c>
      <c r="Y380" s="45">
        <v>1.067</v>
      </c>
      <c r="Z380" s="45">
        <f t="shared" si="29"/>
        <v>63558.21894</v>
      </c>
      <c r="AA380" s="47">
        <f t="shared" si="30"/>
        <v>84744.29192</v>
      </c>
      <c r="AB380" s="45">
        <v>4005.0</v>
      </c>
      <c r="AC380" s="47">
        <f t="shared" si="31"/>
        <v>3412.400442</v>
      </c>
      <c r="AD380" s="124">
        <v>14.0</v>
      </c>
      <c r="AE380" s="125" t="str">
        <f t="shared" si="8"/>
        <v>ZF 5250 V Light V-Drive 1.0068</v>
      </c>
      <c r="AF380" s="100" t="s">
        <v>476</v>
      </c>
      <c r="AG380" s="101" t="s">
        <v>476</v>
      </c>
      <c r="AH380" s="52" t="str">
        <f t="shared" si="10"/>
        <v>3109 621 001</v>
      </c>
      <c r="AI380" s="67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13"/>
      <c r="BB380" s="13"/>
    </row>
    <row r="381" ht="14.25" customHeight="1">
      <c r="A381" s="113">
        <v>1010.0</v>
      </c>
      <c r="B381" s="114" t="s">
        <v>227</v>
      </c>
      <c r="C381" s="115"/>
      <c r="D381" s="116" t="str">
        <f t="shared" si="25"/>
        <v>ZF_5250_V_1.0012M</v>
      </c>
      <c r="E381" s="114" t="s">
        <v>46</v>
      </c>
      <c r="F381" s="117"/>
      <c r="G381" s="127" t="s">
        <v>474</v>
      </c>
      <c r="H381" s="100" t="s">
        <v>479</v>
      </c>
      <c r="I381" s="119">
        <v>5000.0</v>
      </c>
      <c r="J381" s="100" t="s">
        <v>238</v>
      </c>
      <c r="K381" s="120" t="s">
        <v>239</v>
      </c>
      <c r="L381" s="100" t="s">
        <v>253</v>
      </c>
      <c r="M381" s="121">
        <v>1.0012</v>
      </c>
      <c r="N381" s="122" t="s">
        <v>50</v>
      </c>
      <c r="O381" s="122" t="s">
        <v>472</v>
      </c>
      <c r="P381" s="123">
        <v>2600.0</v>
      </c>
      <c r="Q381" s="123">
        <v>1940.0</v>
      </c>
      <c r="R381" s="119">
        <v>8.0</v>
      </c>
      <c r="S381" s="45">
        <v>98895.0</v>
      </c>
      <c r="T381" s="45">
        <v>1.13</v>
      </c>
      <c r="U381" s="45">
        <v>47.0</v>
      </c>
      <c r="V381" s="45">
        <f t="shared" si="26"/>
        <v>0.53</v>
      </c>
      <c r="W381" s="45">
        <f t="shared" si="40"/>
        <v>59228.2155</v>
      </c>
      <c r="X381" s="45">
        <f t="shared" si="28"/>
        <v>339</v>
      </c>
      <c r="Y381" s="45">
        <v>1.067</v>
      </c>
      <c r="Z381" s="45">
        <f t="shared" si="29"/>
        <v>63558.21894</v>
      </c>
      <c r="AA381" s="47">
        <f t="shared" si="30"/>
        <v>84744.29192</v>
      </c>
      <c r="AB381" s="45">
        <v>4005.0</v>
      </c>
      <c r="AC381" s="47">
        <f t="shared" si="31"/>
        <v>3412.400442</v>
      </c>
      <c r="AD381" s="124">
        <v>14.0</v>
      </c>
      <c r="AE381" s="125" t="str">
        <f t="shared" si="8"/>
        <v>ZF 5250 V Medium V-Drive 1.0012</v>
      </c>
      <c r="AF381" s="100" t="s">
        <v>476</v>
      </c>
      <c r="AG381" s="101" t="s">
        <v>476</v>
      </c>
      <c r="AH381" s="52" t="str">
        <f t="shared" si="10"/>
        <v>3109 621 001</v>
      </c>
      <c r="AI381" s="67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5"/>
      <c r="AY381" s="55"/>
      <c r="AZ381" s="55"/>
      <c r="BA381" s="13"/>
      <c r="BB381" s="13"/>
    </row>
    <row r="382" ht="14.25" customHeight="1">
      <c r="A382" s="113">
        <v>1010.0</v>
      </c>
      <c r="B382" s="114" t="s">
        <v>227</v>
      </c>
      <c r="C382" s="115"/>
      <c r="D382" s="116" t="str">
        <f t="shared" si="25"/>
        <v>ZF_5250_V_0.9548M</v>
      </c>
      <c r="E382" s="114" t="s">
        <v>46</v>
      </c>
      <c r="F382" s="117"/>
      <c r="G382" s="127" t="s">
        <v>474</v>
      </c>
      <c r="H382" s="100" t="s">
        <v>479</v>
      </c>
      <c r="I382" s="119">
        <v>5000.0</v>
      </c>
      <c r="J382" s="100" t="s">
        <v>238</v>
      </c>
      <c r="K382" s="120" t="s">
        <v>239</v>
      </c>
      <c r="L382" s="100" t="s">
        <v>253</v>
      </c>
      <c r="M382" s="121">
        <v>0.9548</v>
      </c>
      <c r="N382" s="122" t="s">
        <v>50</v>
      </c>
      <c r="O382" s="126">
        <v>4.0</v>
      </c>
      <c r="P382" s="123">
        <v>2600.0</v>
      </c>
      <c r="Q382" s="123">
        <v>1940.0</v>
      </c>
      <c r="R382" s="119">
        <v>8.0</v>
      </c>
      <c r="S382" s="45">
        <v>98895.0</v>
      </c>
      <c r="T382" s="45">
        <v>1.13</v>
      </c>
      <c r="U382" s="45">
        <v>47.0</v>
      </c>
      <c r="V382" s="45">
        <f t="shared" si="26"/>
        <v>0.53</v>
      </c>
      <c r="W382" s="45">
        <f t="shared" si="40"/>
        <v>59228.2155</v>
      </c>
      <c r="X382" s="45">
        <f t="shared" si="28"/>
        <v>339</v>
      </c>
      <c r="Y382" s="45">
        <v>1.067</v>
      </c>
      <c r="Z382" s="45">
        <f t="shared" si="29"/>
        <v>63558.21894</v>
      </c>
      <c r="AA382" s="47">
        <f t="shared" si="30"/>
        <v>84744.29192</v>
      </c>
      <c r="AB382" s="45">
        <v>4005.0</v>
      </c>
      <c r="AC382" s="47">
        <f t="shared" si="31"/>
        <v>3412.400442</v>
      </c>
      <c r="AD382" s="124">
        <v>14.0</v>
      </c>
      <c r="AE382" s="125" t="str">
        <f t="shared" si="8"/>
        <v>ZF 5250 V Medium V-Drive 0.9548</v>
      </c>
      <c r="AF382" s="100" t="s">
        <v>476</v>
      </c>
      <c r="AG382" s="101" t="s">
        <v>476</v>
      </c>
      <c r="AH382" s="52" t="str">
        <f t="shared" si="10"/>
        <v>3109 621 001</v>
      </c>
      <c r="AI382" s="67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5"/>
      <c r="AY382" s="55"/>
      <c r="AZ382" s="55"/>
      <c r="BA382" s="13"/>
      <c r="BB382" s="13"/>
    </row>
    <row r="383" ht="14.25" customHeight="1">
      <c r="A383" s="113">
        <v>1010.0</v>
      </c>
      <c r="B383" s="114" t="s">
        <v>227</v>
      </c>
      <c r="C383" s="115"/>
      <c r="D383" s="116" t="str">
        <f t="shared" si="25"/>
        <v>ZF_5250_V_0.8945M</v>
      </c>
      <c r="E383" s="114" t="s">
        <v>46</v>
      </c>
      <c r="F383" s="117"/>
      <c r="G383" s="127" t="s">
        <v>474</v>
      </c>
      <c r="H383" s="100" t="s">
        <v>479</v>
      </c>
      <c r="I383" s="119">
        <v>5000.0</v>
      </c>
      <c r="J383" s="100" t="s">
        <v>238</v>
      </c>
      <c r="K383" s="120" t="s">
        <v>239</v>
      </c>
      <c r="L383" s="100" t="s">
        <v>253</v>
      </c>
      <c r="M383" s="121">
        <v>0.8945</v>
      </c>
      <c r="N383" s="122" t="s">
        <v>50</v>
      </c>
      <c r="O383" s="122" t="s">
        <v>478</v>
      </c>
      <c r="P383" s="123">
        <v>2600.0</v>
      </c>
      <c r="Q383" s="123">
        <v>1940.0</v>
      </c>
      <c r="R383" s="119">
        <v>8.0</v>
      </c>
      <c r="S383" s="45">
        <v>98895.0</v>
      </c>
      <c r="T383" s="45">
        <v>1.13</v>
      </c>
      <c r="U383" s="45">
        <v>47.0</v>
      </c>
      <c r="V383" s="45">
        <f t="shared" si="26"/>
        <v>0.53</v>
      </c>
      <c r="W383" s="45">
        <f t="shared" si="40"/>
        <v>59228.2155</v>
      </c>
      <c r="X383" s="45">
        <f t="shared" si="28"/>
        <v>339</v>
      </c>
      <c r="Y383" s="45">
        <v>1.067</v>
      </c>
      <c r="Z383" s="45">
        <f t="shared" si="29"/>
        <v>63558.21894</v>
      </c>
      <c r="AA383" s="47">
        <f t="shared" si="30"/>
        <v>84744.29192</v>
      </c>
      <c r="AB383" s="45">
        <v>4005.0</v>
      </c>
      <c r="AC383" s="47">
        <f t="shared" si="31"/>
        <v>3412.400442</v>
      </c>
      <c r="AD383" s="124">
        <v>14.0</v>
      </c>
      <c r="AE383" s="125" t="str">
        <f t="shared" si="8"/>
        <v>ZF 5250 V Medium V-Drive 0.8945</v>
      </c>
      <c r="AF383" s="100" t="s">
        <v>476</v>
      </c>
      <c r="AG383" s="101" t="s">
        <v>476</v>
      </c>
      <c r="AH383" s="52" t="str">
        <f t="shared" si="10"/>
        <v>3109 621 001</v>
      </c>
      <c r="AI383" s="67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  <c r="AZ383" s="55"/>
      <c r="BA383" s="13"/>
      <c r="BB383" s="13"/>
    </row>
    <row r="384" ht="14.25" customHeight="1">
      <c r="A384" s="113">
        <v>1010.0</v>
      </c>
      <c r="B384" s="114" t="s">
        <v>227</v>
      </c>
      <c r="C384" s="115"/>
      <c r="D384" s="116" t="str">
        <f t="shared" si="25"/>
        <v>ZF_5250_V_0.8474C</v>
      </c>
      <c r="E384" s="114" t="s">
        <v>46</v>
      </c>
      <c r="F384" s="117"/>
      <c r="G384" s="127" t="s">
        <v>474</v>
      </c>
      <c r="H384" s="100" t="s">
        <v>479</v>
      </c>
      <c r="I384" s="119">
        <v>5000.0</v>
      </c>
      <c r="J384" s="100" t="s">
        <v>242</v>
      </c>
      <c r="K384" s="120" t="s">
        <v>243</v>
      </c>
      <c r="L384" s="100" t="s">
        <v>253</v>
      </c>
      <c r="M384" s="121">
        <v>0.8474</v>
      </c>
      <c r="N384" s="122" t="s">
        <v>50</v>
      </c>
      <c r="O384" s="122" t="s">
        <v>472</v>
      </c>
      <c r="P384" s="123">
        <v>2000.0</v>
      </c>
      <c r="Q384" s="123">
        <v>1940.0</v>
      </c>
      <c r="R384" s="119">
        <v>8.0</v>
      </c>
      <c r="S384" s="45">
        <v>98895.0</v>
      </c>
      <c r="T384" s="45">
        <v>1.13</v>
      </c>
      <c r="U384" s="45">
        <v>47.0</v>
      </c>
      <c r="V384" s="45">
        <f t="shared" si="26"/>
        <v>0.53</v>
      </c>
      <c r="W384" s="45">
        <f t="shared" si="40"/>
        <v>59228.2155</v>
      </c>
      <c r="X384" s="45">
        <f t="shared" si="28"/>
        <v>339</v>
      </c>
      <c r="Y384" s="45">
        <v>1.067</v>
      </c>
      <c r="Z384" s="45">
        <f t="shared" si="29"/>
        <v>63558.21894</v>
      </c>
      <c r="AA384" s="47">
        <f t="shared" si="30"/>
        <v>84744.29192</v>
      </c>
      <c r="AB384" s="45">
        <v>4005.0</v>
      </c>
      <c r="AC384" s="47">
        <f t="shared" si="31"/>
        <v>3412.400442</v>
      </c>
      <c r="AD384" s="124">
        <v>14.0</v>
      </c>
      <c r="AE384" s="125" t="str">
        <f t="shared" si="8"/>
        <v>ZF 5250 V Continuous V-Drive 0.8474</v>
      </c>
      <c r="AF384" s="100" t="s">
        <v>476</v>
      </c>
      <c r="AG384" s="101" t="s">
        <v>476</v>
      </c>
      <c r="AH384" s="52" t="str">
        <f t="shared" si="10"/>
        <v>3109 621 001</v>
      </c>
      <c r="AI384" s="67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  <c r="AZ384" s="55"/>
      <c r="BA384" s="13"/>
      <c r="BB384" s="13"/>
    </row>
    <row r="385" ht="14.25" customHeight="1">
      <c r="A385" s="113">
        <v>1010.0</v>
      </c>
      <c r="B385" s="114" t="s">
        <v>227</v>
      </c>
      <c r="C385" s="115"/>
      <c r="D385" s="116" t="str">
        <f t="shared" si="25"/>
        <v>ZF_5250_V_0.7864C</v>
      </c>
      <c r="E385" s="114" t="s">
        <v>46</v>
      </c>
      <c r="F385" s="117"/>
      <c r="G385" s="127" t="s">
        <v>474</v>
      </c>
      <c r="H385" s="100" t="s">
        <v>479</v>
      </c>
      <c r="I385" s="119">
        <v>5000.0</v>
      </c>
      <c r="J385" s="100" t="s">
        <v>242</v>
      </c>
      <c r="K385" s="120" t="s">
        <v>243</v>
      </c>
      <c r="L385" s="100" t="s">
        <v>253</v>
      </c>
      <c r="M385" s="121">
        <v>0.7864</v>
      </c>
      <c r="N385" s="122" t="s">
        <v>50</v>
      </c>
      <c r="O385" s="126">
        <v>4.0</v>
      </c>
      <c r="P385" s="123">
        <v>2000.0</v>
      </c>
      <c r="Q385" s="123">
        <v>1940.0</v>
      </c>
      <c r="R385" s="119">
        <v>8.0</v>
      </c>
      <c r="S385" s="45">
        <v>98895.0</v>
      </c>
      <c r="T385" s="45">
        <v>1.13</v>
      </c>
      <c r="U385" s="45">
        <v>47.0</v>
      </c>
      <c r="V385" s="45">
        <f t="shared" si="26"/>
        <v>0.53</v>
      </c>
      <c r="W385" s="45">
        <f t="shared" si="40"/>
        <v>59228.2155</v>
      </c>
      <c r="X385" s="45">
        <f t="shared" si="28"/>
        <v>339</v>
      </c>
      <c r="Y385" s="45">
        <v>1.067</v>
      </c>
      <c r="Z385" s="45">
        <f t="shared" si="29"/>
        <v>63558.21894</v>
      </c>
      <c r="AA385" s="47">
        <f t="shared" si="30"/>
        <v>84744.29192</v>
      </c>
      <c r="AB385" s="45">
        <v>4005.0</v>
      </c>
      <c r="AC385" s="47">
        <f t="shared" si="31"/>
        <v>3412.400442</v>
      </c>
      <c r="AD385" s="124">
        <v>14.0</v>
      </c>
      <c r="AE385" s="125" t="str">
        <f t="shared" si="8"/>
        <v>ZF 5250 V Continuous V-Drive 0.7864</v>
      </c>
      <c r="AF385" s="100" t="s">
        <v>476</v>
      </c>
      <c r="AG385" s="101" t="s">
        <v>476</v>
      </c>
      <c r="AH385" s="52" t="str">
        <f t="shared" si="10"/>
        <v>3109 621 001</v>
      </c>
      <c r="AI385" s="67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  <c r="BA385" s="13"/>
      <c r="BB385" s="13"/>
    </row>
    <row r="386" ht="14.25" customHeight="1">
      <c r="A386" s="113">
        <v>1010.0</v>
      </c>
      <c r="B386" s="114" t="s">
        <v>227</v>
      </c>
      <c r="C386" s="115"/>
      <c r="D386" s="116" t="str">
        <f t="shared" si="25"/>
        <v>ZF_5250_V_0.7372C</v>
      </c>
      <c r="E386" s="114" t="s">
        <v>46</v>
      </c>
      <c r="F386" s="117"/>
      <c r="G386" s="127" t="s">
        <v>474</v>
      </c>
      <c r="H386" s="100" t="s">
        <v>479</v>
      </c>
      <c r="I386" s="119">
        <v>5000.0</v>
      </c>
      <c r="J386" s="100" t="s">
        <v>242</v>
      </c>
      <c r="K386" s="120" t="s">
        <v>243</v>
      </c>
      <c r="L386" s="100" t="s">
        <v>253</v>
      </c>
      <c r="M386" s="121">
        <v>0.7372</v>
      </c>
      <c r="N386" s="122" t="s">
        <v>50</v>
      </c>
      <c r="O386" s="122" t="s">
        <v>478</v>
      </c>
      <c r="P386" s="123">
        <v>2000.0</v>
      </c>
      <c r="Q386" s="123">
        <v>1940.0</v>
      </c>
      <c r="R386" s="119">
        <v>8.0</v>
      </c>
      <c r="S386" s="45">
        <v>98895.0</v>
      </c>
      <c r="T386" s="45">
        <v>1.13</v>
      </c>
      <c r="U386" s="45">
        <v>47.0</v>
      </c>
      <c r="V386" s="45">
        <f t="shared" si="26"/>
        <v>0.53</v>
      </c>
      <c r="W386" s="45">
        <f t="shared" si="40"/>
        <v>59228.2155</v>
      </c>
      <c r="X386" s="45">
        <f t="shared" si="28"/>
        <v>339</v>
      </c>
      <c r="Y386" s="45">
        <v>1.067</v>
      </c>
      <c r="Z386" s="45">
        <f t="shared" si="29"/>
        <v>63558.21894</v>
      </c>
      <c r="AA386" s="47">
        <f t="shared" si="30"/>
        <v>84744.29192</v>
      </c>
      <c r="AB386" s="45">
        <v>4005.0</v>
      </c>
      <c r="AC386" s="47">
        <f t="shared" si="31"/>
        <v>3412.400442</v>
      </c>
      <c r="AD386" s="124">
        <v>14.0</v>
      </c>
      <c r="AE386" s="125" t="str">
        <f t="shared" si="8"/>
        <v>ZF 5250 V Continuous V-Drive 0.7372</v>
      </c>
      <c r="AF386" s="100" t="s">
        <v>476</v>
      </c>
      <c r="AG386" s="101" t="s">
        <v>476</v>
      </c>
      <c r="AH386" s="52" t="str">
        <f t="shared" si="10"/>
        <v>3109 621 001</v>
      </c>
      <c r="AI386" s="67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  <c r="AX386" s="55"/>
      <c r="AY386" s="55"/>
      <c r="AZ386" s="55"/>
      <c r="BA386" s="13"/>
      <c r="BB386" s="13"/>
    </row>
    <row r="387" ht="14.25" customHeight="1">
      <c r="A387" s="113">
        <v>1010.0</v>
      </c>
      <c r="B387" s="114" t="s">
        <v>227</v>
      </c>
      <c r="C387" s="115"/>
      <c r="D387" s="116" t="str">
        <f t="shared" si="25"/>
        <v>ZF_5255_A_1.1943M</v>
      </c>
      <c r="E387" s="114" t="s">
        <v>46</v>
      </c>
      <c r="F387" s="117"/>
      <c r="G387" s="118"/>
      <c r="H387" s="100" t="s">
        <v>480</v>
      </c>
      <c r="I387" s="119">
        <v>5000.0</v>
      </c>
      <c r="J387" s="100" t="s">
        <v>238</v>
      </c>
      <c r="K387" s="120" t="s">
        <v>239</v>
      </c>
      <c r="L387" s="100" t="s">
        <v>211</v>
      </c>
      <c r="M387" s="121">
        <v>1.1943</v>
      </c>
      <c r="N387" s="122" t="s">
        <v>50</v>
      </c>
      <c r="O387" s="122" t="s">
        <v>472</v>
      </c>
      <c r="P387" s="123">
        <v>2600.0</v>
      </c>
      <c r="Q387" s="123">
        <v>1918.0</v>
      </c>
      <c r="R387" s="119">
        <v>8.0</v>
      </c>
      <c r="S387" s="45">
        <v>96575.0</v>
      </c>
      <c r="T387" s="45">
        <v>1.13</v>
      </c>
      <c r="U387" s="45">
        <v>47.0</v>
      </c>
      <c r="V387" s="45">
        <f t="shared" si="26"/>
        <v>0.53</v>
      </c>
      <c r="W387" s="45">
        <f t="shared" si="40"/>
        <v>57838.7675</v>
      </c>
      <c r="X387" s="45">
        <f t="shared" si="28"/>
        <v>339</v>
      </c>
      <c r="Y387" s="45">
        <v>1.067</v>
      </c>
      <c r="Z387" s="45">
        <f t="shared" si="29"/>
        <v>62075.67792</v>
      </c>
      <c r="AA387" s="47">
        <f t="shared" si="30"/>
        <v>82767.57056</v>
      </c>
      <c r="AB387" s="45">
        <v>4005.0</v>
      </c>
      <c r="AC387" s="47">
        <f t="shared" si="31"/>
        <v>3412.400442</v>
      </c>
      <c r="AD387" s="124">
        <v>14.0</v>
      </c>
      <c r="AE387" s="125" t="str">
        <f t="shared" si="8"/>
        <v>ZF 5255 A Medium Down Angle 1.1943</v>
      </c>
      <c r="AF387" s="100" t="s">
        <v>473</v>
      </c>
      <c r="AG387" s="101" t="s">
        <v>473</v>
      </c>
      <c r="AH387" s="52" t="str">
        <f t="shared" si="10"/>
        <v>3109 613 001</v>
      </c>
      <c r="AI387" s="67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  <c r="AZ387" s="55"/>
      <c r="BA387" s="13"/>
      <c r="BB387" s="13"/>
    </row>
    <row r="388" ht="14.25" customHeight="1">
      <c r="A388" s="113">
        <v>1010.0</v>
      </c>
      <c r="B388" s="114" t="s">
        <v>227</v>
      </c>
      <c r="C388" s="115"/>
      <c r="D388" s="116" t="str">
        <f t="shared" si="25"/>
        <v>ZF_5255_A_1.0813M</v>
      </c>
      <c r="E388" s="114" t="s">
        <v>46</v>
      </c>
      <c r="F388" s="117"/>
      <c r="G388" s="118"/>
      <c r="H388" s="100" t="s">
        <v>480</v>
      </c>
      <c r="I388" s="119">
        <v>5000.0</v>
      </c>
      <c r="J388" s="100" t="s">
        <v>238</v>
      </c>
      <c r="K388" s="120" t="s">
        <v>239</v>
      </c>
      <c r="L388" s="100" t="s">
        <v>211</v>
      </c>
      <c r="M388" s="121">
        <v>1.0813</v>
      </c>
      <c r="N388" s="122" t="s">
        <v>50</v>
      </c>
      <c r="O388" s="126">
        <v>4.0</v>
      </c>
      <c r="P388" s="123">
        <v>2600.0</v>
      </c>
      <c r="Q388" s="123">
        <v>1918.0</v>
      </c>
      <c r="R388" s="119">
        <v>8.0</v>
      </c>
      <c r="S388" s="45">
        <v>96575.0</v>
      </c>
      <c r="T388" s="45">
        <v>1.13</v>
      </c>
      <c r="U388" s="45">
        <v>47.0</v>
      </c>
      <c r="V388" s="45">
        <f t="shared" si="26"/>
        <v>0.53</v>
      </c>
      <c r="W388" s="45">
        <f t="shared" si="40"/>
        <v>57838.7675</v>
      </c>
      <c r="X388" s="45">
        <f t="shared" si="28"/>
        <v>339</v>
      </c>
      <c r="Y388" s="45">
        <v>1.067</v>
      </c>
      <c r="Z388" s="45">
        <f t="shared" si="29"/>
        <v>62075.67792</v>
      </c>
      <c r="AA388" s="47">
        <f t="shared" si="30"/>
        <v>82767.57056</v>
      </c>
      <c r="AB388" s="45">
        <v>4005.0</v>
      </c>
      <c r="AC388" s="47">
        <f t="shared" si="31"/>
        <v>3412.400442</v>
      </c>
      <c r="AD388" s="124">
        <v>14.0</v>
      </c>
      <c r="AE388" s="125" t="str">
        <f t="shared" si="8"/>
        <v>ZF 5255 A Medium Down Angle 1.0813</v>
      </c>
      <c r="AF388" s="100" t="s">
        <v>473</v>
      </c>
      <c r="AG388" s="101" t="s">
        <v>473</v>
      </c>
      <c r="AH388" s="52" t="str">
        <f t="shared" si="10"/>
        <v>3109 613 001</v>
      </c>
      <c r="AI388" s="67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5"/>
      <c r="AW388" s="55"/>
      <c r="AX388" s="55"/>
      <c r="AY388" s="55"/>
      <c r="AZ388" s="55"/>
      <c r="BA388" s="13"/>
      <c r="BB388" s="13"/>
    </row>
    <row r="389" ht="14.25" customHeight="1">
      <c r="A389" s="113">
        <v>1010.0</v>
      </c>
      <c r="B389" s="114" t="s">
        <v>227</v>
      </c>
      <c r="C389" s="115"/>
      <c r="D389" s="116" t="str">
        <f t="shared" si="25"/>
        <v>ZF_5255_A_0.9689M</v>
      </c>
      <c r="E389" s="114" t="s">
        <v>46</v>
      </c>
      <c r="F389" s="117"/>
      <c r="G389" s="118"/>
      <c r="H389" s="100" t="s">
        <v>480</v>
      </c>
      <c r="I389" s="119">
        <v>5000.0</v>
      </c>
      <c r="J389" s="100" t="s">
        <v>238</v>
      </c>
      <c r="K389" s="120" t="s">
        <v>239</v>
      </c>
      <c r="L389" s="100" t="s">
        <v>211</v>
      </c>
      <c r="M389" s="121">
        <v>0.9689</v>
      </c>
      <c r="N389" s="122" t="s">
        <v>50</v>
      </c>
      <c r="O389" s="122" t="s">
        <v>478</v>
      </c>
      <c r="P389" s="123">
        <v>2600.0</v>
      </c>
      <c r="Q389" s="123">
        <v>1918.0</v>
      </c>
      <c r="R389" s="119">
        <v>8.0</v>
      </c>
      <c r="S389" s="45">
        <v>96575.0</v>
      </c>
      <c r="T389" s="45">
        <v>1.13</v>
      </c>
      <c r="U389" s="45">
        <v>47.0</v>
      </c>
      <c r="V389" s="45">
        <f t="shared" si="26"/>
        <v>0.53</v>
      </c>
      <c r="W389" s="45">
        <f t="shared" si="40"/>
        <v>57838.7675</v>
      </c>
      <c r="X389" s="45">
        <f t="shared" si="28"/>
        <v>339</v>
      </c>
      <c r="Y389" s="45">
        <v>1.067</v>
      </c>
      <c r="Z389" s="45">
        <f t="shared" si="29"/>
        <v>62075.67792</v>
      </c>
      <c r="AA389" s="47">
        <f t="shared" si="30"/>
        <v>82767.57056</v>
      </c>
      <c r="AB389" s="45">
        <v>4005.0</v>
      </c>
      <c r="AC389" s="47">
        <f t="shared" si="31"/>
        <v>3412.400442</v>
      </c>
      <c r="AD389" s="124">
        <v>14.0</v>
      </c>
      <c r="AE389" s="125" t="str">
        <f t="shared" si="8"/>
        <v>ZF 5255 A Medium Down Angle 0.9689</v>
      </c>
      <c r="AF389" s="100" t="s">
        <v>473</v>
      </c>
      <c r="AG389" s="101" t="s">
        <v>473</v>
      </c>
      <c r="AH389" s="52" t="str">
        <f t="shared" si="10"/>
        <v>3109 613 001</v>
      </c>
      <c r="AI389" s="67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  <c r="AZ389" s="55"/>
      <c r="BA389" s="13"/>
      <c r="BB389" s="13"/>
    </row>
    <row r="390" ht="14.25" customHeight="1">
      <c r="A390" s="113">
        <v>1010.0</v>
      </c>
      <c r="B390" s="114" t="s">
        <v>227</v>
      </c>
      <c r="C390" s="115"/>
      <c r="D390" s="116" t="str">
        <f t="shared" si="25"/>
        <v>ZF_5255_A_0.9831C</v>
      </c>
      <c r="E390" s="114" t="s">
        <v>46</v>
      </c>
      <c r="F390" s="117"/>
      <c r="G390" s="118"/>
      <c r="H390" s="100" t="s">
        <v>480</v>
      </c>
      <c r="I390" s="119">
        <v>5000.0</v>
      </c>
      <c r="J390" s="100" t="s">
        <v>242</v>
      </c>
      <c r="K390" s="120" t="s">
        <v>243</v>
      </c>
      <c r="L390" s="100" t="s">
        <v>211</v>
      </c>
      <c r="M390" s="121">
        <v>0.9831</v>
      </c>
      <c r="N390" s="122" t="s">
        <v>50</v>
      </c>
      <c r="O390" s="122" t="s">
        <v>472</v>
      </c>
      <c r="P390" s="123">
        <v>2000.0</v>
      </c>
      <c r="Q390" s="123">
        <v>1918.0</v>
      </c>
      <c r="R390" s="119">
        <v>8.0</v>
      </c>
      <c r="S390" s="45">
        <v>96575.0</v>
      </c>
      <c r="T390" s="45">
        <v>1.13</v>
      </c>
      <c r="U390" s="45">
        <v>47.0</v>
      </c>
      <c r="V390" s="45">
        <f t="shared" si="26"/>
        <v>0.53</v>
      </c>
      <c r="W390" s="45">
        <f t="shared" si="40"/>
        <v>57838.7675</v>
      </c>
      <c r="X390" s="45">
        <f t="shared" si="28"/>
        <v>339</v>
      </c>
      <c r="Y390" s="45">
        <v>1.067</v>
      </c>
      <c r="Z390" s="45">
        <f t="shared" si="29"/>
        <v>62075.67792</v>
      </c>
      <c r="AA390" s="47">
        <f t="shared" si="30"/>
        <v>82767.57056</v>
      </c>
      <c r="AB390" s="45">
        <v>4005.0</v>
      </c>
      <c r="AC390" s="47">
        <f t="shared" si="31"/>
        <v>3412.400442</v>
      </c>
      <c r="AD390" s="124">
        <v>14.0</v>
      </c>
      <c r="AE390" s="125" t="str">
        <f t="shared" si="8"/>
        <v>ZF 5255 A Continuous Down Angle 0.9831</v>
      </c>
      <c r="AF390" s="100" t="s">
        <v>473</v>
      </c>
      <c r="AG390" s="101" t="s">
        <v>473</v>
      </c>
      <c r="AH390" s="52" t="str">
        <f t="shared" si="10"/>
        <v>3109 613 001</v>
      </c>
      <c r="AI390" s="67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5"/>
      <c r="AW390" s="55"/>
      <c r="AX390" s="55"/>
      <c r="AY390" s="55"/>
      <c r="AZ390" s="55"/>
      <c r="BA390" s="13"/>
      <c r="BB390" s="13"/>
    </row>
    <row r="391" ht="14.25" customHeight="1">
      <c r="A391" s="113">
        <v>1010.0</v>
      </c>
      <c r="B391" s="114" t="s">
        <v>227</v>
      </c>
      <c r="C391" s="115"/>
      <c r="D391" s="116" t="str">
        <f t="shared" si="25"/>
        <v>ZF_5255_A_0.9226C</v>
      </c>
      <c r="E391" s="114" t="s">
        <v>46</v>
      </c>
      <c r="F391" s="117"/>
      <c r="G391" s="118"/>
      <c r="H391" s="100" t="s">
        <v>480</v>
      </c>
      <c r="I391" s="119">
        <v>5000.0</v>
      </c>
      <c r="J391" s="100" t="s">
        <v>242</v>
      </c>
      <c r="K391" s="120" t="s">
        <v>243</v>
      </c>
      <c r="L391" s="100" t="s">
        <v>211</v>
      </c>
      <c r="M391" s="121">
        <v>0.9226</v>
      </c>
      <c r="N391" s="122" t="s">
        <v>50</v>
      </c>
      <c r="O391" s="126">
        <v>4.0</v>
      </c>
      <c r="P391" s="123">
        <v>2000.0</v>
      </c>
      <c r="Q391" s="123">
        <v>1918.0</v>
      </c>
      <c r="R391" s="119">
        <v>8.0</v>
      </c>
      <c r="S391" s="45">
        <v>96575.0</v>
      </c>
      <c r="T391" s="45">
        <v>1.13</v>
      </c>
      <c r="U391" s="45">
        <v>47.0</v>
      </c>
      <c r="V391" s="45">
        <f t="shared" si="26"/>
        <v>0.53</v>
      </c>
      <c r="W391" s="45">
        <f t="shared" si="40"/>
        <v>57838.7675</v>
      </c>
      <c r="X391" s="45">
        <f t="shared" si="28"/>
        <v>339</v>
      </c>
      <c r="Y391" s="45">
        <v>1.067</v>
      </c>
      <c r="Z391" s="45">
        <f t="shared" si="29"/>
        <v>62075.67792</v>
      </c>
      <c r="AA391" s="47">
        <f t="shared" si="30"/>
        <v>82767.57056</v>
      </c>
      <c r="AB391" s="45">
        <v>4005.0</v>
      </c>
      <c r="AC391" s="47">
        <f t="shared" si="31"/>
        <v>3412.400442</v>
      </c>
      <c r="AD391" s="124">
        <v>14.0</v>
      </c>
      <c r="AE391" s="125" t="str">
        <f t="shared" si="8"/>
        <v>ZF 5255 A Continuous Down Angle 0.9226</v>
      </c>
      <c r="AF391" s="100" t="s">
        <v>473</v>
      </c>
      <c r="AG391" s="101" t="s">
        <v>473</v>
      </c>
      <c r="AH391" s="52" t="str">
        <f t="shared" si="10"/>
        <v>3109 613 001</v>
      </c>
      <c r="AI391" s="67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5"/>
      <c r="AW391" s="55"/>
      <c r="AX391" s="55"/>
      <c r="AY391" s="55"/>
      <c r="AZ391" s="55"/>
      <c r="BA391" s="13"/>
      <c r="BB391" s="13"/>
    </row>
    <row r="392" ht="14.25" customHeight="1">
      <c r="A392" s="113">
        <v>1010.0</v>
      </c>
      <c r="B392" s="114" t="s">
        <v>227</v>
      </c>
      <c r="C392" s="115"/>
      <c r="D392" s="116" t="str">
        <f t="shared" si="25"/>
        <v>ZF_5255_A_0.8474C</v>
      </c>
      <c r="E392" s="114" t="s">
        <v>46</v>
      </c>
      <c r="F392" s="117"/>
      <c r="G392" s="118"/>
      <c r="H392" s="100" t="s">
        <v>480</v>
      </c>
      <c r="I392" s="119">
        <v>5000.0</v>
      </c>
      <c r="J392" s="100" t="s">
        <v>242</v>
      </c>
      <c r="K392" s="120" t="s">
        <v>243</v>
      </c>
      <c r="L392" s="100" t="s">
        <v>211</v>
      </c>
      <c r="M392" s="121">
        <v>0.8474</v>
      </c>
      <c r="N392" s="122" t="s">
        <v>50</v>
      </c>
      <c r="O392" s="122" t="s">
        <v>478</v>
      </c>
      <c r="P392" s="123">
        <v>2000.0</v>
      </c>
      <c r="Q392" s="123">
        <v>1918.0</v>
      </c>
      <c r="R392" s="119">
        <v>8.0</v>
      </c>
      <c r="S392" s="45">
        <v>96575.0</v>
      </c>
      <c r="T392" s="45">
        <v>1.13</v>
      </c>
      <c r="U392" s="45">
        <v>47.0</v>
      </c>
      <c r="V392" s="45">
        <f t="shared" si="26"/>
        <v>0.53</v>
      </c>
      <c r="W392" s="45">
        <f t="shared" si="40"/>
        <v>57838.7675</v>
      </c>
      <c r="X392" s="45">
        <f t="shared" si="28"/>
        <v>339</v>
      </c>
      <c r="Y392" s="45">
        <v>1.067</v>
      </c>
      <c r="Z392" s="45">
        <f t="shared" si="29"/>
        <v>62075.67792</v>
      </c>
      <c r="AA392" s="47">
        <f t="shared" si="30"/>
        <v>82767.57056</v>
      </c>
      <c r="AB392" s="45">
        <v>4005.0</v>
      </c>
      <c r="AC392" s="47">
        <f t="shared" si="31"/>
        <v>3412.400442</v>
      </c>
      <c r="AD392" s="124">
        <v>14.0</v>
      </c>
      <c r="AE392" s="125" t="str">
        <f t="shared" si="8"/>
        <v>ZF 5255 A Continuous Down Angle 0.8474</v>
      </c>
      <c r="AF392" s="100" t="s">
        <v>473</v>
      </c>
      <c r="AG392" s="101" t="s">
        <v>473</v>
      </c>
      <c r="AH392" s="52" t="str">
        <f t="shared" si="10"/>
        <v>3109 613 001</v>
      </c>
      <c r="AI392" s="67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5"/>
      <c r="AW392" s="55"/>
      <c r="AX392" s="55"/>
      <c r="AY392" s="55"/>
      <c r="AZ392" s="55"/>
      <c r="BA392" s="13"/>
      <c r="BB392" s="13"/>
    </row>
    <row r="393" ht="14.25" customHeight="1">
      <c r="A393" s="113">
        <v>1010.0</v>
      </c>
      <c r="B393" s="114" t="s">
        <v>227</v>
      </c>
      <c r="C393" s="115"/>
      <c r="D393" s="116" t="str">
        <f t="shared" si="25"/>
        <v>ZF_5255_V_1.1943M</v>
      </c>
      <c r="E393" s="114" t="s">
        <v>46</v>
      </c>
      <c r="F393" s="117"/>
      <c r="G393" s="127" t="s">
        <v>474</v>
      </c>
      <c r="H393" s="100" t="s">
        <v>481</v>
      </c>
      <c r="I393" s="119">
        <v>5000.0</v>
      </c>
      <c r="J393" s="100" t="s">
        <v>238</v>
      </c>
      <c r="K393" s="120" t="s">
        <v>239</v>
      </c>
      <c r="L393" s="100" t="s">
        <v>253</v>
      </c>
      <c r="M393" s="121">
        <v>1.1943</v>
      </c>
      <c r="N393" s="122" t="s">
        <v>50</v>
      </c>
      <c r="O393" s="122" t="s">
        <v>472</v>
      </c>
      <c r="P393" s="123">
        <v>2600.0</v>
      </c>
      <c r="Q393" s="123">
        <v>1940.0</v>
      </c>
      <c r="R393" s="119">
        <v>8.0</v>
      </c>
      <c r="S393" s="45">
        <v>102855.0</v>
      </c>
      <c r="T393" s="45">
        <v>1.13</v>
      </c>
      <c r="U393" s="45">
        <v>47.0</v>
      </c>
      <c r="V393" s="45">
        <f t="shared" si="26"/>
        <v>0.53</v>
      </c>
      <c r="W393" s="45">
        <f t="shared" si="40"/>
        <v>61599.8595</v>
      </c>
      <c r="X393" s="45">
        <f t="shared" si="28"/>
        <v>339</v>
      </c>
      <c r="Y393" s="45">
        <v>1.067</v>
      </c>
      <c r="Z393" s="45">
        <f t="shared" si="29"/>
        <v>66088.76309</v>
      </c>
      <c r="AA393" s="47">
        <f t="shared" si="30"/>
        <v>88118.35078</v>
      </c>
      <c r="AB393" s="45">
        <v>4005.0</v>
      </c>
      <c r="AC393" s="47">
        <f t="shared" si="31"/>
        <v>3412.400442</v>
      </c>
      <c r="AD393" s="124">
        <v>14.0</v>
      </c>
      <c r="AE393" s="125" t="str">
        <f t="shared" si="8"/>
        <v>ZF 5255 V Medium V-Drive 1.1943</v>
      </c>
      <c r="AF393" s="100" t="s">
        <v>476</v>
      </c>
      <c r="AG393" s="101" t="s">
        <v>476</v>
      </c>
      <c r="AH393" s="52" t="str">
        <f t="shared" si="10"/>
        <v>3109 621 001</v>
      </c>
      <c r="AI393" s="67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5"/>
      <c r="AW393" s="55"/>
      <c r="AX393" s="55"/>
      <c r="AY393" s="55"/>
      <c r="AZ393" s="55"/>
      <c r="BA393" s="13"/>
      <c r="BB393" s="13"/>
    </row>
    <row r="394" ht="14.25" customHeight="1">
      <c r="A394" s="113">
        <v>1010.0</v>
      </c>
      <c r="B394" s="114" t="s">
        <v>227</v>
      </c>
      <c r="C394" s="115"/>
      <c r="D394" s="116" t="str">
        <f t="shared" si="25"/>
        <v>ZF_5255_V_1.0813M</v>
      </c>
      <c r="E394" s="114" t="s">
        <v>46</v>
      </c>
      <c r="F394" s="117"/>
      <c r="G394" s="127" t="s">
        <v>474</v>
      </c>
      <c r="H394" s="100" t="s">
        <v>481</v>
      </c>
      <c r="I394" s="119">
        <v>5000.0</v>
      </c>
      <c r="J394" s="100" t="s">
        <v>238</v>
      </c>
      <c r="K394" s="120" t="s">
        <v>239</v>
      </c>
      <c r="L394" s="100" t="s">
        <v>253</v>
      </c>
      <c r="M394" s="121">
        <v>1.0813</v>
      </c>
      <c r="N394" s="122" t="s">
        <v>50</v>
      </c>
      <c r="O394" s="126">
        <v>4.0</v>
      </c>
      <c r="P394" s="123">
        <v>2600.0</v>
      </c>
      <c r="Q394" s="123">
        <v>1940.0</v>
      </c>
      <c r="R394" s="119">
        <v>8.0</v>
      </c>
      <c r="S394" s="45">
        <v>102855.0</v>
      </c>
      <c r="T394" s="45">
        <v>1.13</v>
      </c>
      <c r="U394" s="45">
        <v>47.0</v>
      </c>
      <c r="V394" s="45">
        <f t="shared" si="26"/>
        <v>0.53</v>
      </c>
      <c r="W394" s="45">
        <f t="shared" si="40"/>
        <v>61599.8595</v>
      </c>
      <c r="X394" s="45">
        <f t="shared" si="28"/>
        <v>339</v>
      </c>
      <c r="Y394" s="45">
        <v>1.067</v>
      </c>
      <c r="Z394" s="45">
        <f t="shared" si="29"/>
        <v>66088.76309</v>
      </c>
      <c r="AA394" s="47">
        <f t="shared" si="30"/>
        <v>88118.35078</v>
      </c>
      <c r="AB394" s="45">
        <v>4005.0</v>
      </c>
      <c r="AC394" s="47">
        <f t="shared" si="31"/>
        <v>3412.400442</v>
      </c>
      <c r="AD394" s="124">
        <v>14.0</v>
      </c>
      <c r="AE394" s="125" t="str">
        <f t="shared" si="8"/>
        <v>ZF 5255 V Medium V-Drive 1.0813</v>
      </c>
      <c r="AF394" s="100" t="s">
        <v>476</v>
      </c>
      <c r="AG394" s="101" t="s">
        <v>476</v>
      </c>
      <c r="AH394" s="52" t="str">
        <f t="shared" si="10"/>
        <v>3109 621 001</v>
      </c>
      <c r="AI394" s="67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  <c r="AX394" s="55"/>
      <c r="AY394" s="55"/>
      <c r="AZ394" s="55"/>
      <c r="BA394" s="13"/>
      <c r="BB394" s="13"/>
    </row>
    <row r="395" ht="14.25" customHeight="1">
      <c r="A395" s="113">
        <v>1010.0</v>
      </c>
      <c r="B395" s="114" t="s">
        <v>227</v>
      </c>
      <c r="C395" s="115"/>
      <c r="D395" s="116" t="str">
        <f t="shared" si="25"/>
        <v>ZF_5255_V_0.9689M</v>
      </c>
      <c r="E395" s="114" t="s">
        <v>46</v>
      </c>
      <c r="F395" s="117"/>
      <c r="G395" s="127" t="s">
        <v>474</v>
      </c>
      <c r="H395" s="100" t="s">
        <v>481</v>
      </c>
      <c r="I395" s="119">
        <v>5000.0</v>
      </c>
      <c r="J395" s="100" t="s">
        <v>238</v>
      </c>
      <c r="K395" s="120" t="s">
        <v>239</v>
      </c>
      <c r="L395" s="100" t="s">
        <v>253</v>
      </c>
      <c r="M395" s="121">
        <v>0.9689</v>
      </c>
      <c r="N395" s="122" t="s">
        <v>50</v>
      </c>
      <c r="O395" s="122" t="s">
        <v>478</v>
      </c>
      <c r="P395" s="123">
        <v>2600.0</v>
      </c>
      <c r="Q395" s="123">
        <v>1940.0</v>
      </c>
      <c r="R395" s="119">
        <v>8.0</v>
      </c>
      <c r="S395" s="45">
        <v>102855.0</v>
      </c>
      <c r="T395" s="45">
        <v>1.13</v>
      </c>
      <c r="U395" s="45">
        <v>47.0</v>
      </c>
      <c r="V395" s="45">
        <f t="shared" si="26"/>
        <v>0.53</v>
      </c>
      <c r="W395" s="45">
        <f t="shared" si="40"/>
        <v>61599.8595</v>
      </c>
      <c r="X395" s="45">
        <f t="shared" si="28"/>
        <v>339</v>
      </c>
      <c r="Y395" s="45">
        <v>1.067</v>
      </c>
      <c r="Z395" s="45">
        <f t="shared" si="29"/>
        <v>66088.76309</v>
      </c>
      <c r="AA395" s="47">
        <f t="shared" si="30"/>
        <v>88118.35078</v>
      </c>
      <c r="AB395" s="45">
        <v>4005.0</v>
      </c>
      <c r="AC395" s="47">
        <f t="shared" si="31"/>
        <v>3412.400442</v>
      </c>
      <c r="AD395" s="124">
        <v>14.0</v>
      </c>
      <c r="AE395" s="125" t="str">
        <f t="shared" si="8"/>
        <v>ZF 5255 V Medium V-Drive 0.9689</v>
      </c>
      <c r="AF395" s="100" t="s">
        <v>476</v>
      </c>
      <c r="AG395" s="101" t="s">
        <v>476</v>
      </c>
      <c r="AH395" s="52" t="str">
        <f t="shared" si="10"/>
        <v>3109 621 001</v>
      </c>
      <c r="AI395" s="67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  <c r="AZ395" s="55"/>
      <c r="BA395" s="13"/>
      <c r="BB395" s="13"/>
    </row>
    <row r="396" ht="14.25" customHeight="1">
      <c r="A396" s="113">
        <v>1010.0</v>
      </c>
      <c r="B396" s="114" t="s">
        <v>227</v>
      </c>
      <c r="C396" s="115"/>
      <c r="D396" s="116" t="str">
        <f t="shared" si="25"/>
        <v>ZF_5255_V_0.9831C</v>
      </c>
      <c r="E396" s="114" t="s">
        <v>46</v>
      </c>
      <c r="F396" s="117"/>
      <c r="G396" s="127" t="s">
        <v>474</v>
      </c>
      <c r="H396" s="100" t="s">
        <v>481</v>
      </c>
      <c r="I396" s="119">
        <v>5000.0</v>
      </c>
      <c r="J396" s="100" t="s">
        <v>242</v>
      </c>
      <c r="K396" s="120" t="s">
        <v>243</v>
      </c>
      <c r="L396" s="100" t="s">
        <v>253</v>
      </c>
      <c r="M396" s="121">
        <v>0.9831</v>
      </c>
      <c r="N396" s="122" t="s">
        <v>50</v>
      </c>
      <c r="O396" s="122" t="s">
        <v>472</v>
      </c>
      <c r="P396" s="123">
        <v>2000.0</v>
      </c>
      <c r="Q396" s="123">
        <v>1940.0</v>
      </c>
      <c r="R396" s="119">
        <v>8.0</v>
      </c>
      <c r="S396" s="45">
        <v>102855.0</v>
      </c>
      <c r="T396" s="45">
        <v>1.13</v>
      </c>
      <c r="U396" s="45">
        <v>47.0</v>
      </c>
      <c r="V396" s="45">
        <f t="shared" si="26"/>
        <v>0.53</v>
      </c>
      <c r="W396" s="45">
        <f t="shared" si="40"/>
        <v>61599.8595</v>
      </c>
      <c r="X396" s="45">
        <f t="shared" si="28"/>
        <v>339</v>
      </c>
      <c r="Y396" s="45">
        <v>1.067</v>
      </c>
      <c r="Z396" s="45">
        <f t="shared" si="29"/>
        <v>66088.76309</v>
      </c>
      <c r="AA396" s="47">
        <f t="shared" si="30"/>
        <v>88118.35078</v>
      </c>
      <c r="AB396" s="45">
        <v>4005.0</v>
      </c>
      <c r="AC396" s="47">
        <f t="shared" si="31"/>
        <v>3412.400442</v>
      </c>
      <c r="AD396" s="124">
        <v>14.0</v>
      </c>
      <c r="AE396" s="125" t="str">
        <f t="shared" si="8"/>
        <v>ZF 5255 V Continuous V-Drive 0.9831</v>
      </c>
      <c r="AF396" s="100" t="s">
        <v>476</v>
      </c>
      <c r="AG396" s="101" t="s">
        <v>476</v>
      </c>
      <c r="AH396" s="52" t="str">
        <f t="shared" si="10"/>
        <v>3109 621 001</v>
      </c>
      <c r="AI396" s="67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  <c r="AX396" s="55"/>
      <c r="AY396" s="55"/>
      <c r="AZ396" s="55"/>
      <c r="BA396" s="13"/>
      <c r="BB396" s="13"/>
    </row>
    <row r="397" ht="14.25" customHeight="1">
      <c r="A397" s="113">
        <v>1010.0</v>
      </c>
      <c r="B397" s="114" t="s">
        <v>227</v>
      </c>
      <c r="C397" s="115"/>
      <c r="D397" s="116" t="str">
        <f t="shared" si="25"/>
        <v>ZF_5255_V_0.9226C</v>
      </c>
      <c r="E397" s="114" t="s">
        <v>46</v>
      </c>
      <c r="F397" s="117"/>
      <c r="G397" s="127" t="s">
        <v>474</v>
      </c>
      <c r="H397" s="100" t="s">
        <v>481</v>
      </c>
      <c r="I397" s="119">
        <v>5000.0</v>
      </c>
      <c r="J397" s="100" t="s">
        <v>242</v>
      </c>
      <c r="K397" s="120" t="s">
        <v>243</v>
      </c>
      <c r="L397" s="100" t="s">
        <v>253</v>
      </c>
      <c r="M397" s="121">
        <v>0.9226</v>
      </c>
      <c r="N397" s="122" t="s">
        <v>50</v>
      </c>
      <c r="O397" s="126">
        <v>4.0</v>
      </c>
      <c r="P397" s="123">
        <v>2000.0</v>
      </c>
      <c r="Q397" s="123">
        <v>1940.0</v>
      </c>
      <c r="R397" s="119">
        <v>8.0</v>
      </c>
      <c r="S397" s="45">
        <v>102855.0</v>
      </c>
      <c r="T397" s="45">
        <v>1.13</v>
      </c>
      <c r="U397" s="45">
        <v>47.0</v>
      </c>
      <c r="V397" s="45">
        <f t="shared" si="26"/>
        <v>0.53</v>
      </c>
      <c r="W397" s="45">
        <f t="shared" si="40"/>
        <v>61599.8595</v>
      </c>
      <c r="X397" s="45">
        <f t="shared" si="28"/>
        <v>339</v>
      </c>
      <c r="Y397" s="45">
        <v>1.067</v>
      </c>
      <c r="Z397" s="45">
        <f t="shared" si="29"/>
        <v>66088.76309</v>
      </c>
      <c r="AA397" s="47">
        <f t="shared" si="30"/>
        <v>88118.35078</v>
      </c>
      <c r="AB397" s="45">
        <v>4005.0</v>
      </c>
      <c r="AC397" s="47">
        <f t="shared" si="31"/>
        <v>3412.400442</v>
      </c>
      <c r="AD397" s="124">
        <v>14.0</v>
      </c>
      <c r="AE397" s="125" t="str">
        <f t="shared" si="8"/>
        <v>ZF 5255 V Continuous V-Drive 0.9226</v>
      </c>
      <c r="AF397" s="100" t="s">
        <v>476</v>
      </c>
      <c r="AG397" s="101" t="s">
        <v>476</v>
      </c>
      <c r="AH397" s="52" t="str">
        <f t="shared" si="10"/>
        <v>3109 621 001</v>
      </c>
      <c r="AI397" s="67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5"/>
      <c r="AW397" s="55"/>
      <c r="AX397" s="55"/>
      <c r="AY397" s="55"/>
      <c r="AZ397" s="55"/>
      <c r="BA397" s="13"/>
      <c r="BB397" s="13"/>
    </row>
    <row r="398" ht="14.25" customHeight="1">
      <c r="A398" s="113">
        <v>1010.0</v>
      </c>
      <c r="B398" s="114" t="s">
        <v>227</v>
      </c>
      <c r="C398" s="115"/>
      <c r="D398" s="116" t="str">
        <f t="shared" si="25"/>
        <v>ZF_5255_V_0.8474C</v>
      </c>
      <c r="E398" s="114" t="s">
        <v>46</v>
      </c>
      <c r="F398" s="117"/>
      <c r="G398" s="127" t="s">
        <v>474</v>
      </c>
      <c r="H398" s="100" t="s">
        <v>481</v>
      </c>
      <c r="I398" s="119">
        <v>5000.0</v>
      </c>
      <c r="J398" s="100" t="s">
        <v>242</v>
      </c>
      <c r="K398" s="120" t="s">
        <v>243</v>
      </c>
      <c r="L398" s="100" t="s">
        <v>253</v>
      </c>
      <c r="M398" s="121">
        <v>0.8474</v>
      </c>
      <c r="N398" s="122" t="s">
        <v>50</v>
      </c>
      <c r="O398" s="122" t="s">
        <v>478</v>
      </c>
      <c r="P398" s="123">
        <v>2000.0</v>
      </c>
      <c r="Q398" s="123">
        <v>1940.0</v>
      </c>
      <c r="R398" s="119">
        <v>8.0</v>
      </c>
      <c r="S398" s="45">
        <v>102855.0</v>
      </c>
      <c r="T398" s="45">
        <v>1.13</v>
      </c>
      <c r="U398" s="45">
        <v>47.0</v>
      </c>
      <c r="V398" s="45">
        <f t="shared" si="26"/>
        <v>0.53</v>
      </c>
      <c r="W398" s="45">
        <f t="shared" si="40"/>
        <v>61599.8595</v>
      </c>
      <c r="X398" s="45">
        <f t="shared" si="28"/>
        <v>339</v>
      </c>
      <c r="Y398" s="45">
        <v>1.067</v>
      </c>
      <c r="Z398" s="45">
        <f t="shared" si="29"/>
        <v>66088.76309</v>
      </c>
      <c r="AA398" s="47">
        <f t="shared" si="30"/>
        <v>88118.35078</v>
      </c>
      <c r="AB398" s="45">
        <v>4005.0</v>
      </c>
      <c r="AC398" s="47">
        <f t="shared" si="31"/>
        <v>3412.400442</v>
      </c>
      <c r="AD398" s="124">
        <v>14.0</v>
      </c>
      <c r="AE398" s="125" t="str">
        <f t="shared" si="8"/>
        <v>ZF 5255 V Continuous V-Drive 0.8474</v>
      </c>
      <c r="AF398" s="100" t="s">
        <v>476</v>
      </c>
      <c r="AG398" s="101" t="s">
        <v>476</v>
      </c>
      <c r="AH398" s="52" t="str">
        <f t="shared" si="10"/>
        <v>3109 621 001</v>
      </c>
      <c r="AI398" s="67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5"/>
      <c r="AY398" s="55"/>
      <c r="AZ398" s="55"/>
      <c r="BA398" s="13"/>
      <c r="BB398" s="13"/>
    </row>
    <row r="399" ht="14.25" customHeight="1">
      <c r="A399" s="113">
        <v>1010.0</v>
      </c>
      <c r="B399" s="114" t="s">
        <v>227</v>
      </c>
      <c r="C399" s="115"/>
      <c r="D399" s="116" t="str">
        <f t="shared" si="25"/>
        <v>ZF_5260_A_1.348P</v>
      </c>
      <c r="E399" s="114" t="s">
        <v>46</v>
      </c>
      <c r="F399" s="117"/>
      <c r="G399" s="118"/>
      <c r="H399" s="100" t="s">
        <v>482</v>
      </c>
      <c r="I399" s="119">
        <v>5000.0</v>
      </c>
      <c r="J399" s="100" t="s">
        <v>230</v>
      </c>
      <c r="K399" s="120" t="s">
        <v>231</v>
      </c>
      <c r="L399" s="100" t="s">
        <v>211</v>
      </c>
      <c r="M399" s="121">
        <v>1.348</v>
      </c>
      <c r="N399" s="122" t="s">
        <v>50</v>
      </c>
      <c r="O399" s="122" t="s">
        <v>472</v>
      </c>
      <c r="P399" s="123">
        <v>2600.0</v>
      </c>
      <c r="Q399" s="123">
        <v>1918.0</v>
      </c>
      <c r="R399" s="119">
        <v>8.0</v>
      </c>
      <c r="S399" s="45">
        <v>98505.0</v>
      </c>
      <c r="T399" s="45">
        <v>1.13</v>
      </c>
      <c r="U399" s="45">
        <v>47.0</v>
      </c>
      <c r="V399" s="45">
        <f t="shared" si="26"/>
        <v>0.53</v>
      </c>
      <c r="W399" s="45">
        <f t="shared" si="40"/>
        <v>58994.6445</v>
      </c>
      <c r="X399" s="45">
        <f t="shared" si="28"/>
        <v>339</v>
      </c>
      <c r="Y399" s="45">
        <v>1.067</v>
      </c>
      <c r="Z399" s="45">
        <f t="shared" si="29"/>
        <v>63308.99868</v>
      </c>
      <c r="AA399" s="47">
        <f t="shared" si="30"/>
        <v>84411.99824</v>
      </c>
      <c r="AB399" s="45">
        <v>4005.0</v>
      </c>
      <c r="AC399" s="47">
        <f t="shared" si="31"/>
        <v>3412.400442</v>
      </c>
      <c r="AD399" s="124">
        <v>14.0</v>
      </c>
      <c r="AE399" s="125" t="str">
        <f t="shared" si="8"/>
        <v>ZF 5260 A Pleasure Down Angle 1.348</v>
      </c>
      <c r="AF399" s="100" t="s">
        <v>473</v>
      </c>
      <c r="AG399" s="101" t="s">
        <v>473</v>
      </c>
      <c r="AH399" s="52" t="s">
        <v>473</v>
      </c>
      <c r="AI399" s="67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5"/>
      <c r="AW399" s="55"/>
      <c r="AX399" s="55"/>
      <c r="AY399" s="55"/>
      <c r="AZ399" s="55"/>
      <c r="BA399" s="13"/>
      <c r="BB399" s="13"/>
    </row>
    <row r="400" ht="14.25" customHeight="1">
      <c r="A400" s="113">
        <v>1010.0</v>
      </c>
      <c r="B400" s="114" t="s">
        <v>227</v>
      </c>
      <c r="C400" s="115"/>
      <c r="D400" s="116" t="str">
        <f t="shared" si="25"/>
        <v>ZF_5260_A_1.2779P</v>
      </c>
      <c r="E400" s="114" t="s">
        <v>46</v>
      </c>
      <c r="F400" s="117"/>
      <c r="G400" s="118"/>
      <c r="H400" s="100" t="s">
        <v>482</v>
      </c>
      <c r="I400" s="119">
        <v>5000.0</v>
      </c>
      <c r="J400" s="100" t="s">
        <v>230</v>
      </c>
      <c r="K400" s="120" t="s">
        <v>231</v>
      </c>
      <c r="L400" s="100" t="s">
        <v>211</v>
      </c>
      <c r="M400" s="121">
        <v>1.2779</v>
      </c>
      <c r="N400" s="122" t="s">
        <v>50</v>
      </c>
      <c r="O400" s="126">
        <v>4.0</v>
      </c>
      <c r="P400" s="123">
        <v>2600.0</v>
      </c>
      <c r="Q400" s="123">
        <v>1918.0</v>
      </c>
      <c r="R400" s="119">
        <v>8.0</v>
      </c>
      <c r="S400" s="45">
        <v>98505.0</v>
      </c>
      <c r="T400" s="45">
        <v>1.13</v>
      </c>
      <c r="U400" s="45">
        <v>47.0</v>
      </c>
      <c r="V400" s="45">
        <f t="shared" si="26"/>
        <v>0.53</v>
      </c>
      <c r="W400" s="45">
        <f t="shared" si="40"/>
        <v>58994.6445</v>
      </c>
      <c r="X400" s="45">
        <f t="shared" si="28"/>
        <v>339</v>
      </c>
      <c r="Y400" s="45">
        <v>1.067</v>
      </c>
      <c r="Z400" s="45">
        <f t="shared" si="29"/>
        <v>63308.99868</v>
      </c>
      <c r="AA400" s="47">
        <f t="shared" si="30"/>
        <v>84411.99824</v>
      </c>
      <c r="AB400" s="45">
        <v>4005.0</v>
      </c>
      <c r="AC400" s="47">
        <f t="shared" si="31"/>
        <v>3412.400442</v>
      </c>
      <c r="AD400" s="124">
        <v>14.0</v>
      </c>
      <c r="AE400" s="125" t="str">
        <f t="shared" si="8"/>
        <v>ZF 5260 A Pleasure Down Angle 1.2779</v>
      </c>
      <c r="AF400" s="100" t="s">
        <v>473</v>
      </c>
      <c r="AG400" s="101" t="s">
        <v>473</v>
      </c>
      <c r="AH400" s="52" t="s">
        <v>473</v>
      </c>
      <c r="AI400" s="67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  <c r="AX400" s="55"/>
      <c r="AY400" s="55"/>
      <c r="AZ400" s="55"/>
      <c r="BA400" s="13"/>
      <c r="BB400" s="13"/>
    </row>
    <row r="401" ht="14.25" customHeight="1">
      <c r="A401" s="113">
        <v>1010.0</v>
      </c>
      <c r="B401" s="114" t="s">
        <v>227</v>
      </c>
      <c r="C401" s="115"/>
      <c r="D401" s="116" t="str">
        <f t="shared" si="25"/>
        <v>ZF_5260_A_1.2261P</v>
      </c>
      <c r="E401" s="114" t="s">
        <v>46</v>
      </c>
      <c r="F401" s="117"/>
      <c r="G401" s="118"/>
      <c r="H401" s="100" t="s">
        <v>482</v>
      </c>
      <c r="I401" s="119">
        <v>5000.0</v>
      </c>
      <c r="J401" s="100" t="s">
        <v>230</v>
      </c>
      <c r="K401" s="120" t="s">
        <v>231</v>
      </c>
      <c r="L401" s="100" t="s">
        <v>211</v>
      </c>
      <c r="M401" s="121">
        <v>1.2261</v>
      </c>
      <c r="N401" s="122" t="s">
        <v>50</v>
      </c>
      <c r="O401" s="122" t="s">
        <v>478</v>
      </c>
      <c r="P401" s="123">
        <v>2600.0</v>
      </c>
      <c r="Q401" s="123">
        <v>1918.0</v>
      </c>
      <c r="R401" s="119">
        <v>8.0</v>
      </c>
      <c r="S401" s="45">
        <v>98505.0</v>
      </c>
      <c r="T401" s="45">
        <v>1.13</v>
      </c>
      <c r="U401" s="45">
        <v>47.0</v>
      </c>
      <c r="V401" s="45">
        <f t="shared" si="26"/>
        <v>0.53</v>
      </c>
      <c r="W401" s="45">
        <f t="shared" si="40"/>
        <v>58994.6445</v>
      </c>
      <c r="X401" s="45">
        <f t="shared" si="28"/>
        <v>339</v>
      </c>
      <c r="Y401" s="45">
        <v>1.067</v>
      </c>
      <c r="Z401" s="45">
        <f t="shared" si="29"/>
        <v>63308.99868</v>
      </c>
      <c r="AA401" s="47">
        <f t="shared" si="30"/>
        <v>84411.99824</v>
      </c>
      <c r="AB401" s="45">
        <v>4005.0</v>
      </c>
      <c r="AC401" s="47">
        <f t="shared" si="31"/>
        <v>3412.400442</v>
      </c>
      <c r="AD401" s="124">
        <v>14.0</v>
      </c>
      <c r="AE401" s="125" t="str">
        <f t="shared" si="8"/>
        <v>ZF 5260 A Pleasure Down Angle 1.2261</v>
      </c>
      <c r="AF401" s="100" t="s">
        <v>473</v>
      </c>
      <c r="AG401" s="101" t="s">
        <v>473</v>
      </c>
      <c r="AH401" s="52" t="s">
        <v>473</v>
      </c>
      <c r="AI401" s="67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  <c r="AX401" s="55"/>
      <c r="AY401" s="55"/>
      <c r="AZ401" s="55"/>
      <c r="BA401" s="13"/>
      <c r="BB401" s="13"/>
    </row>
    <row r="402" ht="14.25" customHeight="1">
      <c r="A402" s="113">
        <v>1010.0</v>
      </c>
      <c r="B402" s="114" t="s">
        <v>227</v>
      </c>
      <c r="C402" s="115"/>
      <c r="D402" s="116" t="str">
        <f t="shared" si="25"/>
        <v>ZF_5260_A_1.306L</v>
      </c>
      <c r="E402" s="114" t="s">
        <v>46</v>
      </c>
      <c r="F402" s="117"/>
      <c r="G402" s="118"/>
      <c r="H402" s="100" t="s">
        <v>482</v>
      </c>
      <c r="I402" s="119">
        <v>5000.0</v>
      </c>
      <c r="J402" s="100" t="s">
        <v>235</v>
      </c>
      <c r="K402" s="120" t="s">
        <v>236</v>
      </c>
      <c r="L402" s="100" t="s">
        <v>211</v>
      </c>
      <c r="M402" s="121">
        <v>1.306</v>
      </c>
      <c r="N402" s="122" t="s">
        <v>50</v>
      </c>
      <c r="O402" s="122" t="s">
        <v>472</v>
      </c>
      <c r="P402" s="123">
        <v>2600.0</v>
      </c>
      <c r="Q402" s="123">
        <v>1918.0</v>
      </c>
      <c r="R402" s="119">
        <v>8.0</v>
      </c>
      <c r="S402" s="45">
        <v>98505.0</v>
      </c>
      <c r="T402" s="45">
        <v>1.13</v>
      </c>
      <c r="U402" s="45">
        <v>47.0</v>
      </c>
      <c r="V402" s="45">
        <f t="shared" si="26"/>
        <v>0.53</v>
      </c>
      <c r="W402" s="45">
        <f t="shared" si="40"/>
        <v>58994.6445</v>
      </c>
      <c r="X402" s="45">
        <f t="shared" si="28"/>
        <v>339</v>
      </c>
      <c r="Y402" s="45">
        <v>1.067</v>
      </c>
      <c r="Z402" s="45">
        <f t="shared" si="29"/>
        <v>63308.99868</v>
      </c>
      <c r="AA402" s="47">
        <f t="shared" si="30"/>
        <v>84411.99824</v>
      </c>
      <c r="AB402" s="45">
        <v>4005.0</v>
      </c>
      <c r="AC402" s="47">
        <f t="shared" si="31"/>
        <v>3412.400442</v>
      </c>
      <c r="AD402" s="124">
        <v>14.0</v>
      </c>
      <c r="AE402" s="125" t="str">
        <f t="shared" si="8"/>
        <v>ZF 5260 A Light Down Angle 1.306</v>
      </c>
      <c r="AF402" s="100" t="s">
        <v>473</v>
      </c>
      <c r="AG402" s="101" t="s">
        <v>473</v>
      </c>
      <c r="AH402" s="52" t="s">
        <v>473</v>
      </c>
      <c r="AI402" s="67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  <c r="BA402" s="13"/>
      <c r="BB402" s="13"/>
    </row>
    <row r="403" ht="14.25" customHeight="1">
      <c r="A403" s="113">
        <v>1010.0</v>
      </c>
      <c r="B403" s="114" t="s">
        <v>227</v>
      </c>
      <c r="C403" s="115"/>
      <c r="D403" s="116" t="str">
        <f t="shared" si="25"/>
        <v>ZF_5260_A_1.228L</v>
      </c>
      <c r="E403" s="114" t="s">
        <v>46</v>
      </c>
      <c r="F403" s="117"/>
      <c r="G403" s="118"/>
      <c r="H403" s="100" t="s">
        <v>482</v>
      </c>
      <c r="I403" s="119">
        <v>5000.0</v>
      </c>
      <c r="J403" s="100" t="s">
        <v>235</v>
      </c>
      <c r="K403" s="120" t="s">
        <v>236</v>
      </c>
      <c r="L403" s="100" t="s">
        <v>211</v>
      </c>
      <c r="M403" s="121">
        <v>1.228</v>
      </c>
      <c r="N403" s="122" t="s">
        <v>50</v>
      </c>
      <c r="O403" s="126">
        <v>4.0</v>
      </c>
      <c r="P403" s="123">
        <v>2600.0</v>
      </c>
      <c r="Q403" s="123">
        <v>1918.0</v>
      </c>
      <c r="R403" s="119">
        <v>8.0</v>
      </c>
      <c r="S403" s="45">
        <v>98505.0</v>
      </c>
      <c r="T403" s="45">
        <v>1.13</v>
      </c>
      <c r="U403" s="45">
        <v>47.0</v>
      </c>
      <c r="V403" s="45">
        <f t="shared" si="26"/>
        <v>0.53</v>
      </c>
      <c r="W403" s="45">
        <f t="shared" si="40"/>
        <v>58994.6445</v>
      </c>
      <c r="X403" s="45">
        <f t="shared" si="28"/>
        <v>339</v>
      </c>
      <c r="Y403" s="45">
        <v>1.067</v>
      </c>
      <c r="Z403" s="45">
        <f t="shared" si="29"/>
        <v>63308.99868</v>
      </c>
      <c r="AA403" s="47">
        <f t="shared" si="30"/>
        <v>84411.99824</v>
      </c>
      <c r="AB403" s="45">
        <v>4005.0</v>
      </c>
      <c r="AC403" s="47">
        <f t="shared" si="31"/>
        <v>3412.400442</v>
      </c>
      <c r="AD403" s="124">
        <v>14.0</v>
      </c>
      <c r="AE403" s="125" t="str">
        <f t="shared" si="8"/>
        <v>ZF 5260 A Light Down Angle 1.228</v>
      </c>
      <c r="AF403" s="100" t="s">
        <v>473</v>
      </c>
      <c r="AG403" s="101" t="s">
        <v>473</v>
      </c>
      <c r="AH403" s="52" t="s">
        <v>473</v>
      </c>
      <c r="AI403" s="67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  <c r="AX403" s="55"/>
      <c r="AY403" s="55"/>
      <c r="AZ403" s="55"/>
      <c r="BA403" s="13"/>
      <c r="BB403" s="13"/>
    </row>
    <row r="404" ht="14.25" customHeight="1">
      <c r="A404" s="113">
        <v>1010.0</v>
      </c>
      <c r="B404" s="114" t="s">
        <v>227</v>
      </c>
      <c r="C404" s="115"/>
      <c r="D404" s="116" t="str">
        <f t="shared" si="25"/>
        <v>ZF_5260_A_1.1376L</v>
      </c>
      <c r="E404" s="114" t="s">
        <v>46</v>
      </c>
      <c r="F404" s="117"/>
      <c r="G404" s="118"/>
      <c r="H404" s="100" t="s">
        <v>482</v>
      </c>
      <c r="I404" s="119">
        <v>5000.0</v>
      </c>
      <c r="J404" s="100" t="s">
        <v>235</v>
      </c>
      <c r="K404" s="120" t="s">
        <v>236</v>
      </c>
      <c r="L404" s="100" t="s">
        <v>211</v>
      </c>
      <c r="M404" s="121">
        <v>1.1376</v>
      </c>
      <c r="N404" s="122" t="s">
        <v>50</v>
      </c>
      <c r="O404" s="122" t="s">
        <v>478</v>
      </c>
      <c r="P404" s="123">
        <v>2600.0</v>
      </c>
      <c r="Q404" s="123">
        <v>1918.0</v>
      </c>
      <c r="R404" s="119">
        <v>8.0</v>
      </c>
      <c r="S404" s="45">
        <v>98505.0</v>
      </c>
      <c r="T404" s="45">
        <v>1.13</v>
      </c>
      <c r="U404" s="45">
        <v>47.0</v>
      </c>
      <c r="V404" s="45">
        <f t="shared" si="26"/>
        <v>0.53</v>
      </c>
      <c r="W404" s="45">
        <f t="shared" si="40"/>
        <v>58994.6445</v>
      </c>
      <c r="X404" s="45">
        <f t="shared" si="28"/>
        <v>339</v>
      </c>
      <c r="Y404" s="45">
        <v>1.067</v>
      </c>
      <c r="Z404" s="45">
        <f t="shared" si="29"/>
        <v>63308.99868</v>
      </c>
      <c r="AA404" s="47">
        <f t="shared" si="30"/>
        <v>84411.99824</v>
      </c>
      <c r="AB404" s="45">
        <v>4005.0</v>
      </c>
      <c r="AC404" s="47">
        <f t="shared" si="31"/>
        <v>3412.400442</v>
      </c>
      <c r="AD404" s="124">
        <v>14.0</v>
      </c>
      <c r="AE404" s="125" t="str">
        <f t="shared" si="8"/>
        <v>ZF 5260 A Light Down Angle 1.1376</v>
      </c>
      <c r="AF404" s="100" t="s">
        <v>473</v>
      </c>
      <c r="AG404" s="101" t="s">
        <v>473</v>
      </c>
      <c r="AH404" s="52" t="s">
        <v>473</v>
      </c>
      <c r="AI404" s="67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5"/>
      <c r="AW404" s="55"/>
      <c r="AX404" s="55"/>
      <c r="AY404" s="55"/>
      <c r="AZ404" s="55"/>
      <c r="BA404" s="13"/>
      <c r="BB404" s="13"/>
    </row>
    <row r="405" ht="14.25" customHeight="1">
      <c r="A405" s="113">
        <v>1010.0</v>
      </c>
      <c r="B405" s="114" t="s">
        <v>227</v>
      </c>
      <c r="C405" s="115"/>
      <c r="D405" s="116" t="str">
        <f t="shared" si="25"/>
        <v>ZF_5260_V_1.348P</v>
      </c>
      <c r="E405" s="114" t="s">
        <v>46</v>
      </c>
      <c r="F405" s="117"/>
      <c r="G405" s="127" t="s">
        <v>474</v>
      </c>
      <c r="H405" s="100" t="s">
        <v>483</v>
      </c>
      <c r="I405" s="119">
        <v>5000.0</v>
      </c>
      <c r="J405" s="100" t="s">
        <v>230</v>
      </c>
      <c r="K405" s="120" t="s">
        <v>231</v>
      </c>
      <c r="L405" s="100" t="s">
        <v>253</v>
      </c>
      <c r="M405" s="121">
        <v>1.348</v>
      </c>
      <c r="N405" s="122" t="s">
        <v>51</v>
      </c>
      <c r="O405" s="122" t="s">
        <v>472</v>
      </c>
      <c r="P405" s="123">
        <v>2600.0</v>
      </c>
      <c r="Q405" s="123">
        <v>1940.0</v>
      </c>
      <c r="R405" s="119">
        <v>8.0</v>
      </c>
      <c r="S405" s="45">
        <v>104910.0</v>
      </c>
      <c r="T405" s="45">
        <v>1.13</v>
      </c>
      <c r="U405" s="45">
        <v>47.0</v>
      </c>
      <c r="V405" s="45">
        <f t="shared" si="26"/>
        <v>0.53</v>
      </c>
      <c r="W405" s="45">
        <f t="shared" si="40"/>
        <v>62830.599</v>
      </c>
      <c r="X405" s="45">
        <f t="shared" si="28"/>
        <v>339</v>
      </c>
      <c r="Y405" s="45">
        <v>1.067</v>
      </c>
      <c r="Z405" s="45">
        <f t="shared" si="29"/>
        <v>67401.96213</v>
      </c>
      <c r="AA405" s="47">
        <f t="shared" si="30"/>
        <v>89869.28284</v>
      </c>
      <c r="AB405" s="45">
        <v>4005.0</v>
      </c>
      <c r="AC405" s="47">
        <f t="shared" si="31"/>
        <v>3412.400442</v>
      </c>
      <c r="AD405" s="124">
        <v>14.0</v>
      </c>
      <c r="AE405" s="125" t="str">
        <f t="shared" si="8"/>
        <v>ZF 5260 V Pleasure V-Drive 1.348</v>
      </c>
      <c r="AF405" s="100" t="s">
        <v>476</v>
      </c>
      <c r="AG405" s="101" t="s">
        <v>476</v>
      </c>
      <c r="AH405" s="52" t="str">
        <f t="shared" ref="AH405:AH410" si="42">SUBSTITUTE(SUBSTITUTE(AG405,"-"," ",1),"-"," ",1)</f>
        <v>3109 621 001</v>
      </c>
      <c r="AI405" s="67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  <c r="AZ405" s="55"/>
      <c r="BA405" s="13"/>
      <c r="BB405" s="13"/>
    </row>
    <row r="406" ht="14.25" customHeight="1">
      <c r="A406" s="113">
        <v>1010.0</v>
      </c>
      <c r="B406" s="114" t="s">
        <v>227</v>
      </c>
      <c r="C406" s="115"/>
      <c r="D406" s="116" t="str">
        <f t="shared" si="25"/>
        <v>ZF_5260_V_1.2779P</v>
      </c>
      <c r="E406" s="114" t="s">
        <v>46</v>
      </c>
      <c r="F406" s="117"/>
      <c r="G406" s="127" t="s">
        <v>474</v>
      </c>
      <c r="H406" s="100" t="s">
        <v>483</v>
      </c>
      <c r="I406" s="119">
        <v>5000.0</v>
      </c>
      <c r="J406" s="100" t="s">
        <v>230</v>
      </c>
      <c r="K406" s="120" t="s">
        <v>231</v>
      </c>
      <c r="L406" s="100" t="s">
        <v>253</v>
      </c>
      <c r="M406" s="121">
        <v>1.2779</v>
      </c>
      <c r="N406" s="122" t="s">
        <v>51</v>
      </c>
      <c r="O406" s="126">
        <v>4.0</v>
      </c>
      <c r="P406" s="123">
        <v>2600.0</v>
      </c>
      <c r="Q406" s="123">
        <v>1940.0</v>
      </c>
      <c r="R406" s="119">
        <v>8.0</v>
      </c>
      <c r="S406" s="45">
        <v>104910.0</v>
      </c>
      <c r="T406" s="45">
        <v>1.13</v>
      </c>
      <c r="U406" s="45">
        <v>47.0</v>
      </c>
      <c r="V406" s="45">
        <f t="shared" si="26"/>
        <v>0.53</v>
      </c>
      <c r="W406" s="45">
        <f t="shared" si="40"/>
        <v>62830.599</v>
      </c>
      <c r="X406" s="45">
        <f t="shared" si="28"/>
        <v>339</v>
      </c>
      <c r="Y406" s="45">
        <v>1.067</v>
      </c>
      <c r="Z406" s="45">
        <f t="shared" si="29"/>
        <v>67401.96213</v>
      </c>
      <c r="AA406" s="47">
        <f t="shared" si="30"/>
        <v>89869.28284</v>
      </c>
      <c r="AB406" s="45">
        <v>4005.0</v>
      </c>
      <c r="AC406" s="47">
        <f t="shared" si="31"/>
        <v>3412.400442</v>
      </c>
      <c r="AD406" s="124">
        <v>14.0</v>
      </c>
      <c r="AE406" s="125" t="str">
        <f t="shared" si="8"/>
        <v>ZF 5260 V Pleasure V-Drive 1.2779</v>
      </c>
      <c r="AF406" s="100" t="s">
        <v>476</v>
      </c>
      <c r="AG406" s="101" t="s">
        <v>476</v>
      </c>
      <c r="AH406" s="52" t="str">
        <f t="shared" si="42"/>
        <v>3109 621 001</v>
      </c>
      <c r="AI406" s="67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5"/>
      <c r="AY406" s="55"/>
      <c r="AZ406" s="55"/>
      <c r="BA406" s="13"/>
      <c r="BB406" s="13"/>
    </row>
    <row r="407" ht="14.25" customHeight="1">
      <c r="A407" s="113">
        <v>1010.0</v>
      </c>
      <c r="B407" s="114" t="s">
        <v>227</v>
      </c>
      <c r="C407" s="115"/>
      <c r="D407" s="116" t="str">
        <f t="shared" si="25"/>
        <v>ZF_5260_V_1.2261P</v>
      </c>
      <c r="E407" s="114" t="s">
        <v>46</v>
      </c>
      <c r="F407" s="117"/>
      <c r="G407" s="127" t="s">
        <v>474</v>
      </c>
      <c r="H407" s="100" t="s">
        <v>483</v>
      </c>
      <c r="I407" s="119">
        <v>5000.0</v>
      </c>
      <c r="J407" s="100" t="s">
        <v>230</v>
      </c>
      <c r="K407" s="120" t="s">
        <v>231</v>
      </c>
      <c r="L407" s="100" t="s">
        <v>253</v>
      </c>
      <c r="M407" s="121">
        <v>1.2261</v>
      </c>
      <c r="N407" s="122" t="s">
        <v>51</v>
      </c>
      <c r="O407" s="122" t="s">
        <v>478</v>
      </c>
      <c r="P407" s="123">
        <v>2600.0</v>
      </c>
      <c r="Q407" s="123">
        <v>1940.0</v>
      </c>
      <c r="R407" s="119">
        <v>8.0</v>
      </c>
      <c r="S407" s="45">
        <v>104910.0</v>
      </c>
      <c r="T407" s="45">
        <v>1.13</v>
      </c>
      <c r="U407" s="45">
        <v>47.0</v>
      </c>
      <c r="V407" s="45">
        <f t="shared" si="26"/>
        <v>0.53</v>
      </c>
      <c r="W407" s="45">
        <f t="shared" si="40"/>
        <v>62830.599</v>
      </c>
      <c r="X407" s="45">
        <f t="shared" si="28"/>
        <v>339</v>
      </c>
      <c r="Y407" s="45">
        <v>1.067</v>
      </c>
      <c r="Z407" s="45">
        <f t="shared" si="29"/>
        <v>67401.96213</v>
      </c>
      <c r="AA407" s="47">
        <f t="shared" si="30"/>
        <v>89869.28284</v>
      </c>
      <c r="AB407" s="45">
        <v>4005.0</v>
      </c>
      <c r="AC407" s="47">
        <f t="shared" si="31"/>
        <v>3412.400442</v>
      </c>
      <c r="AD407" s="124">
        <v>14.0</v>
      </c>
      <c r="AE407" s="125" t="str">
        <f t="shared" si="8"/>
        <v>ZF 5260 V Pleasure V-Drive 1.2261</v>
      </c>
      <c r="AF407" s="100" t="s">
        <v>476</v>
      </c>
      <c r="AG407" s="101" t="s">
        <v>476</v>
      </c>
      <c r="AH407" s="52" t="str">
        <f t="shared" si="42"/>
        <v>3109 621 001</v>
      </c>
      <c r="AI407" s="67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  <c r="AX407" s="55"/>
      <c r="AY407" s="55"/>
      <c r="AZ407" s="55"/>
      <c r="BA407" s="13"/>
      <c r="BB407" s="13"/>
    </row>
    <row r="408" ht="14.25" customHeight="1">
      <c r="A408" s="113">
        <v>1010.0</v>
      </c>
      <c r="B408" s="114" t="s">
        <v>227</v>
      </c>
      <c r="C408" s="115"/>
      <c r="D408" s="116" t="str">
        <f t="shared" si="25"/>
        <v>ZF_5260_V_1.306L</v>
      </c>
      <c r="E408" s="114" t="s">
        <v>46</v>
      </c>
      <c r="F408" s="117"/>
      <c r="G408" s="127" t="s">
        <v>474</v>
      </c>
      <c r="H408" s="100" t="s">
        <v>483</v>
      </c>
      <c r="I408" s="119">
        <v>5000.0</v>
      </c>
      <c r="J408" s="100" t="s">
        <v>235</v>
      </c>
      <c r="K408" s="120" t="s">
        <v>236</v>
      </c>
      <c r="L408" s="100" t="s">
        <v>253</v>
      </c>
      <c r="M408" s="121">
        <v>1.306</v>
      </c>
      <c r="N408" s="122" t="s">
        <v>51</v>
      </c>
      <c r="O408" s="122" t="s">
        <v>472</v>
      </c>
      <c r="P408" s="123">
        <v>2600.0</v>
      </c>
      <c r="Q408" s="123">
        <v>1940.0</v>
      </c>
      <c r="R408" s="119">
        <v>8.0</v>
      </c>
      <c r="S408" s="45">
        <v>104910.0</v>
      </c>
      <c r="T408" s="45">
        <v>1.13</v>
      </c>
      <c r="U408" s="45">
        <v>47.0</v>
      </c>
      <c r="V408" s="45">
        <f t="shared" si="26"/>
        <v>0.53</v>
      </c>
      <c r="W408" s="45">
        <f t="shared" si="40"/>
        <v>62830.599</v>
      </c>
      <c r="X408" s="45">
        <f t="shared" si="28"/>
        <v>339</v>
      </c>
      <c r="Y408" s="45">
        <v>1.067</v>
      </c>
      <c r="Z408" s="45">
        <f t="shared" si="29"/>
        <v>67401.96213</v>
      </c>
      <c r="AA408" s="47">
        <f t="shared" si="30"/>
        <v>89869.28284</v>
      </c>
      <c r="AB408" s="45">
        <v>4005.0</v>
      </c>
      <c r="AC408" s="47">
        <f t="shared" si="31"/>
        <v>3412.400442</v>
      </c>
      <c r="AD408" s="124">
        <v>14.0</v>
      </c>
      <c r="AE408" s="125" t="str">
        <f t="shared" si="8"/>
        <v>ZF 5260 V Light V-Drive 1.306</v>
      </c>
      <c r="AF408" s="100" t="s">
        <v>476</v>
      </c>
      <c r="AG408" s="101" t="s">
        <v>476</v>
      </c>
      <c r="AH408" s="52" t="str">
        <f t="shared" si="42"/>
        <v>3109 621 001</v>
      </c>
      <c r="AI408" s="67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5"/>
      <c r="AY408" s="55"/>
      <c r="AZ408" s="55"/>
      <c r="BA408" s="13"/>
      <c r="BB408" s="13"/>
    </row>
    <row r="409" ht="14.25" customHeight="1">
      <c r="A409" s="113">
        <v>1010.0</v>
      </c>
      <c r="B409" s="114" t="s">
        <v>227</v>
      </c>
      <c r="C409" s="115"/>
      <c r="D409" s="116" t="str">
        <f t="shared" si="25"/>
        <v>ZF_5260_V_1.228L</v>
      </c>
      <c r="E409" s="114" t="s">
        <v>46</v>
      </c>
      <c r="F409" s="117"/>
      <c r="G409" s="127" t="s">
        <v>474</v>
      </c>
      <c r="H409" s="100" t="s">
        <v>483</v>
      </c>
      <c r="I409" s="119">
        <v>5000.0</v>
      </c>
      <c r="J409" s="100" t="s">
        <v>235</v>
      </c>
      <c r="K409" s="120" t="s">
        <v>236</v>
      </c>
      <c r="L409" s="100" t="s">
        <v>253</v>
      </c>
      <c r="M409" s="121">
        <v>1.228</v>
      </c>
      <c r="N409" s="122" t="s">
        <v>51</v>
      </c>
      <c r="O409" s="126">
        <v>4.0</v>
      </c>
      <c r="P409" s="123">
        <v>2600.0</v>
      </c>
      <c r="Q409" s="123">
        <v>1940.0</v>
      </c>
      <c r="R409" s="119">
        <v>8.0</v>
      </c>
      <c r="S409" s="45">
        <v>104910.0</v>
      </c>
      <c r="T409" s="45">
        <v>1.13</v>
      </c>
      <c r="U409" s="45">
        <v>47.0</v>
      </c>
      <c r="V409" s="45">
        <f t="shared" si="26"/>
        <v>0.53</v>
      </c>
      <c r="W409" s="45">
        <f t="shared" si="40"/>
        <v>62830.599</v>
      </c>
      <c r="X409" s="45">
        <f t="shared" si="28"/>
        <v>339</v>
      </c>
      <c r="Y409" s="45">
        <v>1.067</v>
      </c>
      <c r="Z409" s="45">
        <f t="shared" si="29"/>
        <v>67401.96213</v>
      </c>
      <c r="AA409" s="47">
        <f t="shared" si="30"/>
        <v>89869.28284</v>
      </c>
      <c r="AB409" s="45">
        <v>4005.0</v>
      </c>
      <c r="AC409" s="47">
        <f t="shared" si="31"/>
        <v>3412.400442</v>
      </c>
      <c r="AD409" s="124">
        <v>14.0</v>
      </c>
      <c r="AE409" s="125" t="str">
        <f t="shared" si="8"/>
        <v>ZF 5260 V Light V-Drive 1.228</v>
      </c>
      <c r="AF409" s="100" t="s">
        <v>476</v>
      </c>
      <c r="AG409" s="101" t="s">
        <v>476</v>
      </c>
      <c r="AH409" s="52" t="str">
        <f t="shared" si="42"/>
        <v>3109 621 001</v>
      </c>
      <c r="AI409" s="67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  <c r="AX409" s="55"/>
      <c r="AY409" s="55"/>
      <c r="AZ409" s="55"/>
      <c r="BA409" s="13"/>
      <c r="BB409" s="13"/>
    </row>
    <row r="410" ht="14.25" customHeight="1">
      <c r="A410" s="113">
        <v>1010.0</v>
      </c>
      <c r="B410" s="114" t="s">
        <v>227</v>
      </c>
      <c r="C410" s="115"/>
      <c r="D410" s="116" t="str">
        <f t="shared" si="25"/>
        <v>ZF_5260_V_1.1376L</v>
      </c>
      <c r="E410" s="114" t="s">
        <v>46</v>
      </c>
      <c r="F410" s="117"/>
      <c r="G410" s="127" t="s">
        <v>474</v>
      </c>
      <c r="H410" s="100" t="s">
        <v>483</v>
      </c>
      <c r="I410" s="119">
        <v>5000.0</v>
      </c>
      <c r="J410" s="100" t="s">
        <v>235</v>
      </c>
      <c r="K410" s="120" t="s">
        <v>236</v>
      </c>
      <c r="L410" s="100" t="s">
        <v>253</v>
      </c>
      <c r="M410" s="121">
        <v>1.1376</v>
      </c>
      <c r="N410" s="122" t="s">
        <v>51</v>
      </c>
      <c r="O410" s="122" t="s">
        <v>478</v>
      </c>
      <c r="P410" s="123">
        <v>2600.0</v>
      </c>
      <c r="Q410" s="123">
        <v>1940.0</v>
      </c>
      <c r="R410" s="119">
        <v>8.0</v>
      </c>
      <c r="S410" s="45">
        <v>104910.0</v>
      </c>
      <c r="T410" s="45">
        <v>1.13</v>
      </c>
      <c r="U410" s="45">
        <v>47.0</v>
      </c>
      <c r="V410" s="45">
        <f t="shared" si="26"/>
        <v>0.53</v>
      </c>
      <c r="W410" s="45">
        <f t="shared" si="40"/>
        <v>62830.599</v>
      </c>
      <c r="X410" s="45">
        <f t="shared" si="28"/>
        <v>339</v>
      </c>
      <c r="Y410" s="45">
        <v>1.067</v>
      </c>
      <c r="Z410" s="45">
        <f t="shared" si="29"/>
        <v>67401.96213</v>
      </c>
      <c r="AA410" s="47">
        <f t="shared" si="30"/>
        <v>89869.28284</v>
      </c>
      <c r="AB410" s="45">
        <v>4005.0</v>
      </c>
      <c r="AC410" s="47">
        <f t="shared" si="31"/>
        <v>3412.400442</v>
      </c>
      <c r="AD410" s="124">
        <v>14.0</v>
      </c>
      <c r="AE410" s="125" t="str">
        <f t="shared" si="8"/>
        <v>ZF 5260 V Light V-Drive 1.1376</v>
      </c>
      <c r="AF410" s="100" t="s">
        <v>476</v>
      </c>
      <c r="AG410" s="101" t="s">
        <v>476</v>
      </c>
      <c r="AH410" s="52" t="str">
        <f t="shared" si="42"/>
        <v>3109 621 001</v>
      </c>
      <c r="AI410" s="67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  <c r="AX410" s="55"/>
      <c r="AY410" s="55"/>
      <c r="AZ410" s="55"/>
      <c r="BA410" s="13"/>
      <c r="BB410" s="13"/>
    </row>
    <row r="411" ht="14.25" customHeight="1">
      <c r="A411" s="36"/>
      <c r="B411" s="36"/>
      <c r="C411" s="37"/>
      <c r="D411" s="54"/>
      <c r="E411" s="36"/>
      <c r="F411" s="128"/>
      <c r="G411" s="38"/>
      <c r="H411" s="41"/>
      <c r="I411" s="41"/>
      <c r="J411" s="41"/>
      <c r="K411" s="61"/>
      <c r="L411" s="41"/>
      <c r="M411" s="42"/>
      <c r="N411" s="43"/>
      <c r="O411" s="129"/>
      <c r="P411" s="43"/>
      <c r="Q411" s="43"/>
      <c r="R411" s="41"/>
      <c r="S411" s="130"/>
      <c r="T411" s="45"/>
      <c r="U411" s="131"/>
      <c r="V411" s="75"/>
      <c r="W411" s="75"/>
      <c r="X411" s="75"/>
      <c r="Y411" s="75"/>
      <c r="Z411" s="75"/>
      <c r="AA411" s="132"/>
      <c r="AB411" s="75"/>
      <c r="AC411" s="132"/>
      <c r="AD411" s="133"/>
      <c r="AE411" s="64" t="str">
        <f t="shared" si="8"/>
        <v>   </v>
      </c>
      <c r="AF411" s="134"/>
      <c r="AG411" s="135"/>
      <c r="AH411" s="136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  <c r="AX411" s="55"/>
      <c r="AY411" s="55"/>
      <c r="AZ411" s="55"/>
      <c r="BA411" s="13"/>
      <c r="BB411" s="13"/>
    </row>
    <row r="412" ht="14.25" customHeight="1">
      <c r="A412" s="54">
        <v>1010.0</v>
      </c>
      <c r="B412" s="14" t="s">
        <v>227</v>
      </c>
      <c r="C412" s="55"/>
      <c r="D412" s="14" t="str">
        <f t="shared" ref="D412:D513" si="43">SUBSTITUTE(CONCATENATE(TRIM(H412)," ",M412,K412)," ","_")</f>
        <v>ZF_8000_1.5587L</v>
      </c>
      <c r="E412" s="14" t="s">
        <v>46</v>
      </c>
      <c r="F412" s="72"/>
      <c r="G412" s="57" t="s">
        <v>484</v>
      </c>
      <c r="H412" s="65" t="s">
        <v>485</v>
      </c>
      <c r="I412" s="59">
        <v>8000.0</v>
      </c>
      <c r="J412" s="65" t="s">
        <v>235</v>
      </c>
      <c r="K412" s="58" t="s">
        <v>236</v>
      </c>
      <c r="L412" s="65" t="s">
        <v>232</v>
      </c>
      <c r="M412" s="137">
        <v>1.5587</v>
      </c>
      <c r="N412" s="58" t="s">
        <v>51</v>
      </c>
      <c r="O412" s="58" t="s">
        <v>486</v>
      </c>
      <c r="P412" s="61">
        <v>2300.0</v>
      </c>
      <c r="Q412" s="61">
        <v>2271.0</v>
      </c>
      <c r="R412" s="78"/>
      <c r="S412" s="96">
        <v>82090.0</v>
      </c>
      <c r="T412" s="45">
        <v>1.13</v>
      </c>
      <c r="U412" s="96">
        <v>45.0</v>
      </c>
      <c r="V412" s="45">
        <f t="shared" ref="V412:V513" si="44">(100-U412)/100</f>
        <v>0.55</v>
      </c>
      <c r="W412" s="45">
        <f t="shared" ref="W412:W513" si="45">S412*V412*T412</f>
        <v>51018.935</v>
      </c>
      <c r="X412" s="82">
        <f t="shared" ref="X412:X513" si="46">385*T412</f>
        <v>435.05</v>
      </c>
      <c r="Y412" s="45">
        <v>1.067</v>
      </c>
      <c r="Z412" s="45">
        <f t="shared" ref="Z412:Z513" si="47">(W412+X412)*Y412</f>
        <v>54901.402</v>
      </c>
      <c r="AA412" s="47">
        <f t="shared" ref="AA412:AA513" si="48">Z412/0.75</f>
        <v>73201.86933</v>
      </c>
      <c r="AB412" s="138">
        <v>6220.0</v>
      </c>
      <c r="AC412" s="47">
        <f t="shared" ref="AC412:AC513" si="49">(AB412*T412*V412*Y412)/0.75</f>
        <v>5499.645213</v>
      </c>
      <c r="AD412" s="124"/>
      <c r="AE412" s="125" t="str">
        <f t="shared" si="8"/>
        <v>ZF 8000 Light Vertical Offset 1.5587</v>
      </c>
      <c r="AF412" s="100" t="s">
        <v>487</v>
      </c>
      <c r="AG412" s="101" t="s">
        <v>487</v>
      </c>
      <c r="AH412" s="52" t="str">
        <f t="shared" ref="AH412:AH876" si="50">SUBSTITUTE(SUBSTITUTE(AG412,"-"," ",1),"-"," ",1)</f>
        <v>3113 600 001</v>
      </c>
      <c r="AI412" s="67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5"/>
      <c r="AW412" s="55"/>
      <c r="AX412" s="55"/>
      <c r="AY412" s="55"/>
      <c r="AZ412" s="55"/>
      <c r="BA412" s="13"/>
      <c r="BB412" s="13"/>
    </row>
    <row r="413" ht="14.25" customHeight="1">
      <c r="A413" s="54">
        <v>1010.0</v>
      </c>
      <c r="B413" s="14" t="s">
        <v>227</v>
      </c>
      <c r="C413" s="55"/>
      <c r="D413" s="14" t="str">
        <f t="shared" si="43"/>
        <v>ZF_8000_1.4305M</v>
      </c>
      <c r="E413" s="14" t="s">
        <v>46</v>
      </c>
      <c r="F413" s="72"/>
      <c r="G413" s="57" t="s">
        <v>484</v>
      </c>
      <c r="H413" s="65" t="s">
        <v>485</v>
      </c>
      <c r="I413" s="59">
        <v>8000.0</v>
      </c>
      <c r="J413" s="65" t="s">
        <v>238</v>
      </c>
      <c r="K413" s="58" t="s">
        <v>239</v>
      </c>
      <c r="L413" s="65" t="s">
        <v>232</v>
      </c>
      <c r="M413" s="137">
        <v>1.4305</v>
      </c>
      <c r="N413" s="58" t="s">
        <v>51</v>
      </c>
      <c r="O413" s="58" t="s">
        <v>486</v>
      </c>
      <c r="P413" s="61">
        <v>2300.0</v>
      </c>
      <c r="Q413" s="61">
        <v>2271.0</v>
      </c>
      <c r="R413" s="78"/>
      <c r="S413" s="96">
        <v>82090.0</v>
      </c>
      <c r="T413" s="45">
        <v>1.13</v>
      </c>
      <c r="U413" s="96">
        <v>45.0</v>
      </c>
      <c r="V413" s="45">
        <f t="shared" si="44"/>
        <v>0.55</v>
      </c>
      <c r="W413" s="45">
        <f t="shared" si="45"/>
        <v>51018.935</v>
      </c>
      <c r="X413" s="82">
        <f t="shared" si="46"/>
        <v>435.05</v>
      </c>
      <c r="Y413" s="45">
        <v>1.067</v>
      </c>
      <c r="Z413" s="45">
        <f t="shared" si="47"/>
        <v>54901.402</v>
      </c>
      <c r="AA413" s="47">
        <f t="shared" si="48"/>
        <v>73201.86933</v>
      </c>
      <c r="AB413" s="138">
        <v>6220.0</v>
      </c>
      <c r="AC413" s="47">
        <f t="shared" si="49"/>
        <v>5499.645213</v>
      </c>
      <c r="AD413" s="124"/>
      <c r="AE413" s="125" t="str">
        <f t="shared" si="8"/>
        <v>ZF 8000 Medium Vertical Offset 1.4305</v>
      </c>
      <c r="AF413" s="100" t="s">
        <v>487</v>
      </c>
      <c r="AG413" s="101" t="s">
        <v>487</v>
      </c>
      <c r="AH413" s="52" t="str">
        <f t="shared" si="50"/>
        <v>3113 600 001</v>
      </c>
      <c r="AI413" s="67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  <c r="AZ413" s="55"/>
      <c r="BA413" s="13"/>
      <c r="BB413" s="13"/>
    </row>
    <row r="414" ht="14.25" customHeight="1">
      <c r="A414" s="54">
        <v>1010.0</v>
      </c>
      <c r="B414" s="14" t="s">
        <v>227</v>
      </c>
      <c r="C414" s="55"/>
      <c r="D414" s="14" t="str">
        <f t="shared" si="43"/>
        <v>ZF_8000_1.1809C</v>
      </c>
      <c r="E414" s="14" t="s">
        <v>46</v>
      </c>
      <c r="F414" s="72"/>
      <c r="G414" s="57" t="s">
        <v>484</v>
      </c>
      <c r="H414" s="65" t="s">
        <v>485</v>
      </c>
      <c r="I414" s="59">
        <v>8000.0</v>
      </c>
      <c r="J414" s="65" t="s">
        <v>242</v>
      </c>
      <c r="K414" s="58" t="s">
        <v>243</v>
      </c>
      <c r="L414" s="65" t="s">
        <v>232</v>
      </c>
      <c r="M414" s="137">
        <v>1.1809</v>
      </c>
      <c r="N414" s="58" t="s">
        <v>51</v>
      </c>
      <c r="O414" s="58" t="s">
        <v>486</v>
      </c>
      <c r="P414" s="61">
        <v>1800.0</v>
      </c>
      <c r="Q414" s="61">
        <v>2271.0</v>
      </c>
      <c r="R414" s="78"/>
      <c r="S414" s="96">
        <v>82090.0</v>
      </c>
      <c r="T414" s="45">
        <v>1.13</v>
      </c>
      <c r="U414" s="96">
        <v>45.0</v>
      </c>
      <c r="V414" s="45">
        <f t="shared" si="44"/>
        <v>0.55</v>
      </c>
      <c r="W414" s="45">
        <f t="shared" si="45"/>
        <v>51018.935</v>
      </c>
      <c r="X414" s="82">
        <f t="shared" si="46"/>
        <v>435.05</v>
      </c>
      <c r="Y414" s="45">
        <v>1.067</v>
      </c>
      <c r="Z414" s="45">
        <f t="shared" si="47"/>
        <v>54901.402</v>
      </c>
      <c r="AA414" s="47">
        <f t="shared" si="48"/>
        <v>73201.86933</v>
      </c>
      <c r="AB414" s="138">
        <v>6220.0</v>
      </c>
      <c r="AC414" s="47">
        <f t="shared" si="49"/>
        <v>5499.645213</v>
      </c>
      <c r="AD414" s="124"/>
      <c r="AE414" s="125" t="str">
        <f t="shared" si="8"/>
        <v>ZF 8000 Continuous Vertical Offset 1.1809</v>
      </c>
      <c r="AF414" s="100" t="s">
        <v>487</v>
      </c>
      <c r="AG414" s="101" t="s">
        <v>487</v>
      </c>
      <c r="AH414" s="52" t="str">
        <f t="shared" si="50"/>
        <v>3113 600 001</v>
      </c>
      <c r="AI414" s="67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13"/>
      <c r="BB414" s="13"/>
    </row>
    <row r="415" ht="14.25" customHeight="1">
      <c r="A415" s="54">
        <v>1010.0</v>
      </c>
      <c r="B415" s="14" t="s">
        <v>227</v>
      </c>
      <c r="C415" s="55"/>
      <c r="D415" s="14" t="str">
        <f t="shared" si="43"/>
        <v>ZF_8000_A_1.5587L</v>
      </c>
      <c r="E415" s="14" t="s">
        <v>46</v>
      </c>
      <c r="F415" s="72"/>
      <c r="G415" s="56"/>
      <c r="H415" s="65" t="s">
        <v>488</v>
      </c>
      <c r="I415" s="59">
        <v>8000.0</v>
      </c>
      <c r="J415" s="65" t="s">
        <v>235</v>
      </c>
      <c r="K415" s="58" t="s">
        <v>236</v>
      </c>
      <c r="L415" s="65" t="s">
        <v>211</v>
      </c>
      <c r="M415" s="137">
        <v>1.5587</v>
      </c>
      <c r="N415" s="58" t="s">
        <v>51</v>
      </c>
      <c r="O415" s="58" t="s">
        <v>489</v>
      </c>
      <c r="P415" s="61">
        <v>2300.0</v>
      </c>
      <c r="Q415" s="61">
        <v>2326.0</v>
      </c>
      <c r="R415" s="78">
        <v>8.0</v>
      </c>
      <c r="S415" s="96">
        <v>105415.0</v>
      </c>
      <c r="T415" s="45">
        <v>1.13</v>
      </c>
      <c r="U415" s="96">
        <v>45.0</v>
      </c>
      <c r="V415" s="45">
        <f t="shared" si="44"/>
        <v>0.55</v>
      </c>
      <c r="W415" s="45">
        <f t="shared" si="45"/>
        <v>65515.4225</v>
      </c>
      <c r="X415" s="82">
        <f t="shared" si="46"/>
        <v>435.05</v>
      </c>
      <c r="Y415" s="45">
        <v>1.067</v>
      </c>
      <c r="Z415" s="45">
        <f t="shared" si="47"/>
        <v>70369.15416</v>
      </c>
      <c r="AA415" s="47">
        <f t="shared" si="48"/>
        <v>93825.53888</v>
      </c>
      <c r="AB415" s="138">
        <v>6705.0</v>
      </c>
      <c r="AC415" s="47">
        <f t="shared" si="49"/>
        <v>5928.47607</v>
      </c>
      <c r="AD415" s="124"/>
      <c r="AE415" s="125" t="str">
        <f t="shared" si="8"/>
        <v>ZF 8000 A Light Down Angle 1.5587</v>
      </c>
      <c r="AF415" s="100" t="s">
        <v>490</v>
      </c>
      <c r="AG415" s="101" t="s">
        <v>490</v>
      </c>
      <c r="AH415" s="52" t="str">
        <f t="shared" si="50"/>
        <v>3113 610 001</v>
      </c>
      <c r="AI415" s="67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  <c r="BA415" s="13"/>
      <c r="BB415" s="13"/>
    </row>
    <row r="416" ht="14.25" customHeight="1">
      <c r="A416" s="54">
        <v>1010.0</v>
      </c>
      <c r="B416" s="14" t="s">
        <v>227</v>
      </c>
      <c r="C416" s="55"/>
      <c r="D416" s="14" t="str">
        <f t="shared" si="43"/>
        <v>ZF_8000_A_1.4305M</v>
      </c>
      <c r="E416" s="14" t="s">
        <v>46</v>
      </c>
      <c r="F416" s="72"/>
      <c r="G416" s="56"/>
      <c r="H416" s="65" t="s">
        <v>488</v>
      </c>
      <c r="I416" s="59">
        <v>8000.0</v>
      </c>
      <c r="J416" s="65" t="s">
        <v>238</v>
      </c>
      <c r="K416" s="58" t="s">
        <v>239</v>
      </c>
      <c r="L416" s="65" t="s">
        <v>211</v>
      </c>
      <c r="M416" s="137">
        <v>1.4305</v>
      </c>
      <c r="N416" s="58" t="s">
        <v>51</v>
      </c>
      <c r="O416" s="58" t="s">
        <v>489</v>
      </c>
      <c r="P416" s="61">
        <v>2300.0</v>
      </c>
      <c r="Q416" s="61">
        <v>2326.0</v>
      </c>
      <c r="R416" s="78">
        <v>8.0</v>
      </c>
      <c r="S416" s="96">
        <v>105415.0</v>
      </c>
      <c r="T416" s="45">
        <v>1.13</v>
      </c>
      <c r="U416" s="96">
        <v>45.0</v>
      </c>
      <c r="V416" s="45">
        <f t="shared" si="44"/>
        <v>0.55</v>
      </c>
      <c r="W416" s="45">
        <f t="shared" si="45"/>
        <v>65515.4225</v>
      </c>
      <c r="X416" s="82">
        <f t="shared" si="46"/>
        <v>435.05</v>
      </c>
      <c r="Y416" s="45">
        <v>1.067</v>
      </c>
      <c r="Z416" s="45">
        <f t="shared" si="47"/>
        <v>70369.15416</v>
      </c>
      <c r="AA416" s="47">
        <f t="shared" si="48"/>
        <v>93825.53888</v>
      </c>
      <c r="AB416" s="138">
        <v>6705.0</v>
      </c>
      <c r="AC416" s="47">
        <f t="shared" si="49"/>
        <v>5928.47607</v>
      </c>
      <c r="AD416" s="124"/>
      <c r="AE416" s="125" t="str">
        <f t="shared" si="8"/>
        <v>ZF 8000 A Medium Down Angle 1.4305</v>
      </c>
      <c r="AF416" s="100" t="s">
        <v>490</v>
      </c>
      <c r="AG416" s="101" t="s">
        <v>490</v>
      </c>
      <c r="AH416" s="52" t="str">
        <f t="shared" si="50"/>
        <v>3113 610 001</v>
      </c>
      <c r="AI416" s="67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5"/>
      <c r="AY416" s="55"/>
      <c r="AZ416" s="55"/>
      <c r="BA416" s="13"/>
      <c r="BB416" s="13"/>
    </row>
    <row r="417" ht="14.25" customHeight="1">
      <c r="A417" s="54">
        <v>1010.0</v>
      </c>
      <c r="B417" s="14" t="s">
        <v>227</v>
      </c>
      <c r="C417" s="55"/>
      <c r="D417" s="14" t="str">
        <f t="shared" si="43"/>
        <v>ZF_8000_A_1.1809C</v>
      </c>
      <c r="E417" s="14" t="s">
        <v>46</v>
      </c>
      <c r="F417" s="72"/>
      <c r="G417" s="56"/>
      <c r="H417" s="65" t="s">
        <v>488</v>
      </c>
      <c r="I417" s="59">
        <v>8000.0</v>
      </c>
      <c r="J417" s="65" t="s">
        <v>242</v>
      </c>
      <c r="K417" s="58" t="s">
        <v>243</v>
      </c>
      <c r="L417" s="65" t="s">
        <v>211</v>
      </c>
      <c r="M417" s="137">
        <v>1.1809</v>
      </c>
      <c r="N417" s="58" t="s">
        <v>51</v>
      </c>
      <c r="O417" s="58" t="s">
        <v>489</v>
      </c>
      <c r="P417" s="61">
        <v>1800.0</v>
      </c>
      <c r="Q417" s="61">
        <v>2326.0</v>
      </c>
      <c r="R417" s="78">
        <v>8.0</v>
      </c>
      <c r="S417" s="96">
        <v>105415.0</v>
      </c>
      <c r="T417" s="45">
        <v>1.13</v>
      </c>
      <c r="U417" s="96">
        <v>45.0</v>
      </c>
      <c r="V417" s="45">
        <f t="shared" si="44"/>
        <v>0.55</v>
      </c>
      <c r="W417" s="45">
        <f t="shared" si="45"/>
        <v>65515.4225</v>
      </c>
      <c r="X417" s="82">
        <f t="shared" si="46"/>
        <v>435.05</v>
      </c>
      <c r="Y417" s="45">
        <v>1.067</v>
      </c>
      <c r="Z417" s="45">
        <f t="shared" si="47"/>
        <v>70369.15416</v>
      </c>
      <c r="AA417" s="47">
        <f t="shared" si="48"/>
        <v>93825.53888</v>
      </c>
      <c r="AB417" s="138">
        <v>6705.0</v>
      </c>
      <c r="AC417" s="47">
        <f t="shared" si="49"/>
        <v>5928.47607</v>
      </c>
      <c r="AD417" s="124"/>
      <c r="AE417" s="125" t="str">
        <f t="shared" si="8"/>
        <v>ZF 8000 A Continuous Down Angle 1.1809</v>
      </c>
      <c r="AF417" s="100" t="s">
        <v>490</v>
      </c>
      <c r="AG417" s="101" t="s">
        <v>490</v>
      </c>
      <c r="AH417" s="52" t="str">
        <f t="shared" si="50"/>
        <v>3113 610 001</v>
      </c>
      <c r="AI417" s="67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  <c r="AX417" s="55"/>
      <c r="AY417" s="55"/>
      <c r="AZ417" s="55"/>
      <c r="BA417" s="13"/>
      <c r="BB417" s="13"/>
    </row>
    <row r="418" ht="14.25" customHeight="1">
      <c r="A418" s="54">
        <v>1010.0</v>
      </c>
      <c r="B418" s="14" t="s">
        <v>227</v>
      </c>
      <c r="C418" s="55"/>
      <c r="D418" s="14" t="str">
        <f t="shared" si="43"/>
        <v>ZF_8000_V_1.5587L</v>
      </c>
      <c r="E418" s="14" t="s">
        <v>46</v>
      </c>
      <c r="F418" s="72"/>
      <c r="G418" s="57" t="s">
        <v>491</v>
      </c>
      <c r="H418" s="65" t="s">
        <v>492</v>
      </c>
      <c r="I418" s="59">
        <v>8000.0</v>
      </c>
      <c r="J418" s="65" t="s">
        <v>235</v>
      </c>
      <c r="K418" s="58" t="s">
        <v>236</v>
      </c>
      <c r="L418" s="65" t="s">
        <v>253</v>
      </c>
      <c r="M418" s="137">
        <v>1.5587</v>
      </c>
      <c r="N418" s="58" t="s">
        <v>51</v>
      </c>
      <c r="O418" s="58" t="s">
        <v>489</v>
      </c>
      <c r="P418" s="61">
        <v>2300.0</v>
      </c>
      <c r="Q418" s="61">
        <v>2381.0</v>
      </c>
      <c r="R418" s="78">
        <v>8.0</v>
      </c>
      <c r="S418" s="96">
        <v>112890.0</v>
      </c>
      <c r="T418" s="45">
        <v>1.13</v>
      </c>
      <c r="U418" s="96">
        <v>45.0</v>
      </c>
      <c r="V418" s="45">
        <f t="shared" si="44"/>
        <v>0.55</v>
      </c>
      <c r="W418" s="45">
        <f t="shared" si="45"/>
        <v>70161.135</v>
      </c>
      <c r="X418" s="82">
        <f t="shared" si="46"/>
        <v>435.05</v>
      </c>
      <c r="Y418" s="45">
        <v>1.067</v>
      </c>
      <c r="Z418" s="45">
        <f t="shared" si="47"/>
        <v>75326.1294</v>
      </c>
      <c r="AA418" s="47">
        <f t="shared" si="48"/>
        <v>100434.8392</v>
      </c>
      <c r="AB418" s="138">
        <v>6705.0</v>
      </c>
      <c r="AC418" s="47">
        <f t="shared" si="49"/>
        <v>5928.47607</v>
      </c>
      <c r="AD418" s="124"/>
      <c r="AE418" s="125" t="str">
        <f t="shared" si="8"/>
        <v>ZF 8000 V Light V-Drive 1.5587</v>
      </c>
      <c r="AF418" s="100" t="s">
        <v>493</v>
      </c>
      <c r="AG418" s="101" t="s">
        <v>493</v>
      </c>
      <c r="AH418" s="52" t="str">
        <f t="shared" si="50"/>
        <v>3113 611 001</v>
      </c>
      <c r="AI418" s="67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5"/>
      <c r="AY418" s="55"/>
      <c r="AZ418" s="55"/>
      <c r="BA418" s="13"/>
      <c r="BB418" s="13"/>
    </row>
    <row r="419" ht="14.25" customHeight="1">
      <c r="A419" s="54">
        <v>1010.0</v>
      </c>
      <c r="B419" s="14" t="s">
        <v>227</v>
      </c>
      <c r="C419" s="55"/>
      <c r="D419" s="14" t="str">
        <f t="shared" si="43"/>
        <v>ZF_8000_V_1.4305M</v>
      </c>
      <c r="E419" s="14" t="s">
        <v>46</v>
      </c>
      <c r="F419" s="72"/>
      <c r="G419" s="57" t="s">
        <v>491</v>
      </c>
      <c r="H419" s="65" t="s">
        <v>492</v>
      </c>
      <c r="I419" s="59">
        <v>8000.0</v>
      </c>
      <c r="J419" s="65" t="s">
        <v>238</v>
      </c>
      <c r="K419" s="58" t="s">
        <v>239</v>
      </c>
      <c r="L419" s="65" t="s">
        <v>253</v>
      </c>
      <c r="M419" s="137">
        <v>1.4305</v>
      </c>
      <c r="N419" s="58" t="s">
        <v>51</v>
      </c>
      <c r="O419" s="58" t="s">
        <v>489</v>
      </c>
      <c r="P419" s="61">
        <v>2300.0</v>
      </c>
      <c r="Q419" s="61">
        <v>2381.0</v>
      </c>
      <c r="R419" s="78">
        <v>8.0</v>
      </c>
      <c r="S419" s="96">
        <v>112890.0</v>
      </c>
      <c r="T419" s="45">
        <v>1.13</v>
      </c>
      <c r="U419" s="96">
        <v>45.0</v>
      </c>
      <c r="V419" s="45">
        <f t="shared" si="44"/>
        <v>0.55</v>
      </c>
      <c r="W419" s="45">
        <f t="shared" si="45"/>
        <v>70161.135</v>
      </c>
      <c r="X419" s="82">
        <f t="shared" si="46"/>
        <v>435.05</v>
      </c>
      <c r="Y419" s="45">
        <v>1.067</v>
      </c>
      <c r="Z419" s="45">
        <f t="shared" si="47"/>
        <v>75326.1294</v>
      </c>
      <c r="AA419" s="47">
        <f t="shared" si="48"/>
        <v>100434.8392</v>
      </c>
      <c r="AB419" s="138">
        <v>6705.0</v>
      </c>
      <c r="AC419" s="47">
        <f t="shared" si="49"/>
        <v>5928.47607</v>
      </c>
      <c r="AD419" s="124"/>
      <c r="AE419" s="125" t="str">
        <f t="shared" si="8"/>
        <v>ZF 8000 V Medium V-Drive 1.4305</v>
      </c>
      <c r="AF419" s="100" t="s">
        <v>493</v>
      </c>
      <c r="AG419" s="101" t="s">
        <v>493</v>
      </c>
      <c r="AH419" s="52" t="str">
        <f t="shared" si="50"/>
        <v>3113 611 001</v>
      </c>
      <c r="AI419" s="67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5"/>
      <c r="AW419" s="55"/>
      <c r="AX419" s="55"/>
      <c r="AY419" s="55"/>
      <c r="AZ419" s="55"/>
      <c r="BA419" s="13"/>
      <c r="BB419" s="13"/>
    </row>
    <row r="420" ht="14.25" customHeight="1">
      <c r="A420" s="54">
        <v>1010.0</v>
      </c>
      <c r="B420" s="14" t="s">
        <v>227</v>
      </c>
      <c r="C420" s="55"/>
      <c r="D420" s="14" t="str">
        <f t="shared" si="43"/>
        <v>ZF_8000_V_1.1809C</v>
      </c>
      <c r="E420" s="14" t="s">
        <v>46</v>
      </c>
      <c r="F420" s="72"/>
      <c r="G420" s="57" t="s">
        <v>491</v>
      </c>
      <c r="H420" s="65" t="s">
        <v>492</v>
      </c>
      <c r="I420" s="59">
        <v>8000.0</v>
      </c>
      <c r="J420" s="65" t="s">
        <v>242</v>
      </c>
      <c r="K420" s="58" t="s">
        <v>243</v>
      </c>
      <c r="L420" s="65" t="s">
        <v>253</v>
      </c>
      <c r="M420" s="137">
        <v>1.1809</v>
      </c>
      <c r="N420" s="58" t="s">
        <v>51</v>
      </c>
      <c r="O420" s="58" t="s">
        <v>489</v>
      </c>
      <c r="P420" s="61">
        <v>1800.0</v>
      </c>
      <c r="Q420" s="61">
        <v>2381.0</v>
      </c>
      <c r="R420" s="78">
        <v>8.0</v>
      </c>
      <c r="S420" s="96">
        <v>112890.0</v>
      </c>
      <c r="T420" s="45">
        <v>1.13</v>
      </c>
      <c r="U420" s="96">
        <v>45.0</v>
      </c>
      <c r="V420" s="45">
        <f t="shared" si="44"/>
        <v>0.55</v>
      </c>
      <c r="W420" s="45">
        <f t="shared" si="45"/>
        <v>70161.135</v>
      </c>
      <c r="X420" s="82">
        <f t="shared" si="46"/>
        <v>435.05</v>
      </c>
      <c r="Y420" s="45">
        <v>1.067</v>
      </c>
      <c r="Z420" s="45">
        <f t="shared" si="47"/>
        <v>75326.1294</v>
      </c>
      <c r="AA420" s="47">
        <f t="shared" si="48"/>
        <v>100434.8392</v>
      </c>
      <c r="AB420" s="138">
        <v>6705.0</v>
      </c>
      <c r="AC420" s="47">
        <f t="shared" si="49"/>
        <v>5928.47607</v>
      </c>
      <c r="AD420" s="124"/>
      <c r="AE420" s="125" t="str">
        <f t="shared" si="8"/>
        <v>ZF 8000 V Continuous V-Drive 1.1809</v>
      </c>
      <c r="AF420" s="100" t="s">
        <v>493</v>
      </c>
      <c r="AG420" s="101" t="s">
        <v>493</v>
      </c>
      <c r="AH420" s="52" t="str">
        <f t="shared" si="50"/>
        <v>3113 611 001</v>
      </c>
      <c r="AI420" s="67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5"/>
      <c r="AW420" s="55"/>
      <c r="AX420" s="55"/>
      <c r="AY420" s="55"/>
      <c r="AZ420" s="55"/>
      <c r="BA420" s="13"/>
      <c r="BB420" s="13"/>
    </row>
    <row r="421" ht="14.25" customHeight="1">
      <c r="A421" s="54">
        <v>1010.0</v>
      </c>
      <c r="B421" s="14" t="s">
        <v>227</v>
      </c>
      <c r="C421" s="55"/>
      <c r="D421" s="14" t="str">
        <f t="shared" si="43"/>
        <v>ZF_8050_1.7511L</v>
      </c>
      <c r="E421" s="14" t="s">
        <v>46</v>
      </c>
      <c r="F421" s="72"/>
      <c r="G421" s="57" t="s">
        <v>484</v>
      </c>
      <c r="H421" s="65" t="s">
        <v>494</v>
      </c>
      <c r="I421" s="59">
        <v>8000.0</v>
      </c>
      <c r="J421" s="65" t="s">
        <v>235</v>
      </c>
      <c r="K421" s="58" t="s">
        <v>236</v>
      </c>
      <c r="L421" s="65" t="s">
        <v>232</v>
      </c>
      <c r="M421" s="137">
        <v>1.7511</v>
      </c>
      <c r="N421" s="58" t="s">
        <v>51</v>
      </c>
      <c r="O421" s="58" t="s">
        <v>486</v>
      </c>
      <c r="P421" s="61">
        <v>2300.0</v>
      </c>
      <c r="Q421" s="61">
        <v>2271.0</v>
      </c>
      <c r="R421" s="78"/>
      <c r="S421" s="96">
        <v>91210.0</v>
      </c>
      <c r="T421" s="45">
        <v>1.13</v>
      </c>
      <c r="U421" s="96">
        <v>45.0</v>
      </c>
      <c r="V421" s="45">
        <f t="shared" si="44"/>
        <v>0.55</v>
      </c>
      <c r="W421" s="45">
        <f t="shared" si="45"/>
        <v>56687.015</v>
      </c>
      <c r="X421" s="82">
        <f t="shared" si="46"/>
        <v>435.05</v>
      </c>
      <c r="Y421" s="45">
        <v>1.067</v>
      </c>
      <c r="Z421" s="45">
        <f t="shared" si="47"/>
        <v>60949.24336</v>
      </c>
      <c r="AA421" s="47">
        <f t="shared" si="48"/>
        <v>81265.65781</v>
      </c>
      <c r="AB421" s="138">
        <v>6220.0</v>
      </c>
      <c r="AC421" s="47">
        <f t="shared" si="49"/>
        <v>5499.645213</v>
      </c>
      <c r="AD421" s="124"/>
      <c r="AE421" s="125" t="str">
        <f t="shared" si="8"/>
        <v>ZF 8050 Light Vertical Offset 1.7511</v>
      </c>
      <c r="AF421" s="100" t="s">
        <v>487</v>
      </c>
      <c r="AG421" s="101" t="s">
        <v>487</v>
      </c>
      <c r="AH421" s="52" t="str">
        <f t="shared" si="50"/>
        <v>3113 600 001</v>
      </c>
      <c r="AI421" s="67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5"/>
      <c r="AY421" s="55"/>
      <c r="AZ421" s="55"/>
      <c r="BA421" s="13"/>
      <c r="BB421" s="13"/>
    </row>
    <row r="422" ht="14.25" customHeight="1">
      <c r="A422" s="54">
        <v>1010.0</v>
      </c>
      <c r="B422" s="14" t="s">
        <v>227</v>
      </c>
      <c r="C422" s="55"/>
      <c r="D422" s="14" t="str">
        <f t="shared" si="43"/>
        <v>ZF_8050_1.6149M</v>
      </c>
      <c r="E422" s="14" t="s">
        <v>46</v>
      </c>
      <c r="F422" s="72"/>
      <c r="G422" s="57" t="s">
        <v>484</v>
      </c>
      <c r="H422" s="65" t="s">
        <v>494</v>
      </c>
      <c r="I422" s="59">
        <v>8000.0</v>
      </c>
      <c r="J422" s="65" t="s">
        <v>238</v>
      </c>
      <c r="K422" s="58" t="s">
        <v>239</v>
      </c>
      <c r="L422" s="65" t="s">
        <v>232</v>
      </c>
      <c r="M422" s="137">
        <v>1.6149</v>
      </c>
      <c r="N422" s="58" t="s">
        <v>51</v>
      </c>
      <c r="O422" s="58" t="s">
        <v>486</v>
      </c>
      <c r="P422" s="61">
        <v>2300.0</v>
      </c>
      <c r="Q422" s="61">
        <v>2271.0</v>
      </c>
      <c r="R422" s="78"/>
      <c r="S422" s="96">
        <v>91210.0</v>
      </c>
      <c r="T422" s="45">
        <v>1.13</v>
      </c>
      <c r="U422" s="96">
        <v>45.0</v>
      </c>
      <c r="V422" s="45">
        <f t="shared" si="44"/>
        <v>0.55</v>
      </c>
      <c r="W422" s="45">
        <f t="shared" si="45"/>
        <v>56687.015</v>
      </c>
      <c r="X422" s="82">
        <f t="shared" si="46"/>
        <v>435.05</v>
      </c>
      <c r="Y422" s="45">
        <v>1.067</v>
      </c>
      <c r="Z422" s="45">
        <f t="shared" si="47"/>
        <v>60949.24336</v>
      </c>
      <c r="AA422" s="47">
        <f t="shared" si="48"/>
        <v>81265.65781</v>
      </c>
      <c r="AB422" s="138">
        <v>6220.0</v>
      </c>
      <c r="AC422" s="47">
        <f t="shared" si="49"/>
        <v>5499.645213</v>
      </c>
      <c r="AD422" s="124"/>
      <c r="AE422" s="125" t="str">
        <f t="shared" si="8"/>
        <v>ZF 8050 Medium Vertical Offset 1.6149</v>
      </c>
      <c r="AF422" s="100" t="s">
        <v>487</v>
      </c>
      <c r="AG422" s="101" t="s">
        <v>487</v>
      </c>
      <c r="AH422" s="52" t="str">
        <f t="shared" si="50"/>
        <v>3113 600 001</v>
      </c>
      <c r="AI422" s="67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5"/>
      <c r="AY422" s="55"/>
      <c r="AZ422" s="55"/>
      <c r="BA422" s="13"/>
      <c r="BB422" s="13"/>
    </row>
    <row r="423" ht="14.25" customHeight="1">
      <c r="A423" s="54">
        <v>1010.0</v>
      </c>
      <c r="B423" s="14" t="s">
        <v>227</v>
      </c>
      <c r="C423" s="55"/>
      <c r="D423" s="14" t="str">
        <f t="shared" si="43"/>
        <v>ZF_8050_1.3762C</v>
      </c>
      <c r="E423" s="14" t="s">
        <v>46</v>
      </c>
      <c r="F423" s="72"/>
      <c r="G423" s="57" t="s">
        <v>484</v>
      </c>
      <c r="H423" s="65" t="s">
        <v>494</v>
      </c>
      <c r="I423" s="59">
        <v>8000.0</v>
      </c>
      <c r="J423" s="65" t="s">
        <v>242</v>
      </c>
      <c r="K423" s="58" t="s">
        <v>243</v>
      </c>
      <c r="L423" s="65" t="s">
        <v>232</v>
      </c>
      <c r="M423" s="137">
        <v>1.3762</v>
      </c>
      <c r="N423" s="58" t="s">
        <v>51</v>
      </c>
      <c r="O423" s="58" t="s">
        <v>486</v>
      </c>
      <c r="P423" s="61">
        <v>1800.0</v>
      </c>
      <c r="Q423" s="61">
        <v>2271.0</v>
      </c>
      <c r="R423" s="78"/>
      <c r="S423" s="96">
        <v>91210.0</v>
      </c>
      <c r="T423" s="45">
        <v>1.13</v>
      </c>
      <c r="U423" s="96">
        <v>45.0</v>
      </c>
      <c r="V423" s="45">
        <f t="shared" si="44"/>
        <v>0.55</v>
      </c>
      <c r="W423" s="45">
        <f t="shared" si="45"/>
        <v>56687.015</v>
      </c>
      <c r="X423" s="82">
        <f t="shared" si="46"/>
        <v>435.05</v>
      </c>
      <c r="Y423" s="45">
        <v>1.067</v>
      </c>
      <c r="Z423" s="45">
        <f t="shared" si="47"/>
        <v>60949.24336</v>
      </c>
      <c r="AA423" s="47">
        <f t="shared" si="48"/>
        <v>81265.65781</v>
      </c>
      <c r="AB423" s="138">
        <v>6220.0</v>
      </c>
      <c r="AC423" s="47">
        <f t="shared" si="49"/>
        <v>5499.645213</v>
      </c>
      <c r="AD423" s="124"/>
      <c r="AE423" s="125" t="str">
        <f t="shared" si="8"/>
        <v>ZF 8050 Continuous Vertical Offset 1.3762</v>
      </c>
      <c r="AF423" s="100" t="s">
        <v>487</v>
      </c>
      <c r="AG423" s="101" t="s">
        <v>487</v>
      </c>
      <c r="AH423" s="52" t="str">
        <f t="shared" si="50"/>
        <v>3113 600 001</v>
      </c>
      <c r="AI423" s="67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5"/>
      <c r="AY423" s="55"/>
      <c r="AZ423" s="55"/>
      <c r="BA423" s="13"/>
      <c r="BB423" s="13"/>
    </row>
    <row r="424" ht="14.25" customHeight="1">
      <c r="A424" s="54">
        <v>1010.0</v>
      </c>
      <c r="B424" s="14" t="s">
        <v>227</v>
      </c>
      <c r="C424" s="55"/>
      <c r="D424" s="14" t="str">
        <f t="shared" si="43"/>
        <v>ZF_8050_A_1.7511P</v>
      </c>
      <c r="E424" s="14" t="s">
        <v>46</v>
      </c>
      <c r="F424" s="72"/>
      <c r="G424" s="56"/>
      <c r="H424" s="65" t="s">
        <v>495</v>
      </c>
      <c r="I424" s="59">
        <v>8000.0</v>
      </c>
      <c r="J424" s="65" t="s">
        <v>230</v>
      </c>
      <c r="K424" s="58" t="s">
        <v>231</v>
      </c>
      <c r="L424" s="65" t="s">
        <v>211</v>
      </c>
      <c r="M424" s="60">
        <v>1.7511</v>
      </c>
      <c r="N424" s="58" t="s">
        <v>51</v>
      </c>
      <c r="O424" s="58" t="s">
        <v>496</v>
      </c>
      <c r="P424" s="61">
        <v>2300.0</v>
      </c>
      <c r="Q424" s="61">
        <v>2326.0</v>
      </c>
      <c r="R424" s="78">
        <v>8.0</v>
      </c>
      <c r="S424" s="96">
        <v>117125.0</v>
      </c>
      <c r="T424" s="45">
        <v>1.13</v>
      </c>
      <c r="U424" s="96">
        <v>45.0</v>
      </c>
      <c r="V424" s="45">
        <f t="shared" si="44"/>
        <v>0.55</v>
      </c>
      <c r="W424" s="45">
        <f t="shared" si="45"/>
        <v>72793.1875</v>
      </c>
      <c r="X424" s="82">
        <f t="shared" si="46"/>
        <v>435.05</v>
      </c>
      <c r="Y424" s="45">
        <v>1.067</v>
      </c>
      <c r="Z424" s="45">
        <f t="shared" si="47"/>
        <v>78134.52941</v>
      </c>
      <c r="AA424" s="47">
        <f t="shared" si="48"/>
        <v>104179.3726</v>
      </c>
      <c r="AB424" s="138">
        <v>6705.0</v>
      </c>
      <c r="AC424" s="47">
        <f t="shared" si="49"/>
        <v>5928.47607</v>
      </c>
      <c r="AD424" s="124"/>
      <c r="AE424" s="125" t="str">
        <f t="shared" si="8"/>
        <v>ZF 8050 A Pleasure Down Angle 1.7511</v>
      </c>
      <c r="AF424" s="100" t="s">
        <v>490</v>
      </c>
      <c r="AG424" s="101" t="s">
        <v>490</v>
      </c>
      <c r="AH424" s="52" t="str">
        <f t="shared" si="50"/>
        <v>3113 610 001</v>
      </c>
      <c r="AI424" s="67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  <c r="AZ424" s="55"/>
      <c r="BA424" s="13"/>
      <c r="BB424" s="13"/>
    </row>
    <row r="425" ht="14.25" customHeight="1">
      <c r="A425" s="54">
        <v>1010.0</v>
      </c>
      <c r="B425" s="14" t="s">
        <v>227</v>
      </c>
      <c r="C425" s="55"/>
      <c r="D425" s="14" t="str">
        <f t="shared" si="43"/>
        <v>ZF_8050_A_1.685P</v>
      </c>
      <c r="E425" s="14" t="s">
        <v>46</v>
      </c>
      <c r="F425" s="72"/>
      <c r="G425" s="56"/>
      <c r="H425" s="65" t="s">
        <v>495</v>
      </c>
      <c r="I425" s="59">
        <v>8000.0</v>
      </c>
      <c r="J425" s="65" t="s">
        <v>230</v>
      </c>
      <c r="K425" s="58" t="s">
        <v>231</v>
      </c>
      <c r="L425" s="65" t="s">
        <v>211</v>
      </c>
      <c r="M425" s="60">
        <v>1.685</v>
      </c>
      <c r="N425" s="58" t="s">
        <v>51</v>
      </c>
      <c r="O425" s="58" t="s">
        <v>497</v>
      </c>
      <c r="P425" s="61">
        <v>2300.0</v>
      </c>
      <c r="Q425" s="61">
        <v>2326.0</v>
      </c>
      <c r="R425" s="78">
        <v>8.0</v>
      </c>
      <c r="S425" s="96">
        <v>117125.0</v>
      </c>
      <c r="T425" s="45">
        <v>1.13</v>
      </c>
      <c r="U425" s="96">
        <v>45.0</v>
      </c>
      <c r="V425" s="45">
        <f t="shared" si="44"/>
        <v>0.55</v>
      </c>
      <c r="W425" s="45">
        <f t="shared" si="45"/>
        <v>72793.1875</v>
      </c>
      <c r="X425" s="82">
        <f t="shared" si="46"/>
        <v>435.05</v>
      </c>
      <c r="Y425" s="45">
        <v>1.067</v>
      </c>
      <c r="Z425" s="45">
        <f t="shared" si="47"/>
        <v>78134.52941</v>
      </c>
      <c r="AA425" s="47">
        <f t="shared" si="48"/>
        <v>104179.3726</v>
      </c>
      <c r="AB425" s="138">
        <v>6705.0</v>
      </c>
      <c r="AC425" s="47">
        <f t="shared" si="49"/>
        <v>5928.47607</v>
      </c>
      <c r="AD425" s="124"/>
      <c r="AE425" s="125" t="str">
        <f t="shared" si="8"/>
        <v>ZF 8050 A Pleasure Down Angle 1.685</v>
      </c>
      <c r="AF425" s="100" t="s">
        <v>490</v>
      </c>
      <c r="AG425" s="101" t="s">
        <v>490</v>
      </c>
      <c r="AH425" s="52" t="str">
        <f t="shared" si="50"/>
        <v>3113 610 001</v>
      </c>
      <c r="AI425" s="67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  <c r="BA425" s="13"/>
      <c r="BB425" s="13"/>
    </row>
    <row r="426" ht="14.25" customHeight="1">
      <c r="A426" s="54">
        <v>1010.0</v>
      </c>
      <c r="B426" s="14" t="s">
        <v>227</v>
      </c>
      <c r="C426" s="55"/>
      <c r="D426" s="14" t="str">
        <f t="shared" si="43"/>
        <v>ZF_8050_A_1.657P</v>
      </c>
      <c r="E426" s="14" t="s">
        <v>46</v>
      </c>
      <c r="F426" s="72"/>
      <c r="G426" s="56"/>
      <c r="H426" s="65" t="s">
        <v>495</v>
      </c>
      <c r="I426" s="59">
        <v>8000.0</v>
      </c>
      <c r="J426" s="65" t="s">
        <v>230</v>
      </c>
      <c r="K426" s="58" t="s">
        <v>231</v>
      </c>
      <c r="L426" s="65" t="s">
        <v>211</v>
      </c>
      <c r="M426" s="60">
        <v>1.657</v>
      </c>
      <c r="N426" s="58" t="s">
        <v>51</v>
      </c>
      <c r="O426" s="68">
        <v>3.44</v>
      </c>
      <c r="P426" s="61">
        <v>2300.0</v>
      </c>
      <c r="Q426" s="61">
        <v>2326.0</v>
      </c>
      <c r="R426" s="78">
        <v>8.0</v>
      </c>
      <c r="S426" s="96">
        <v>117125.0</v>
      </c>
      <c r="T426" s="45">
        <v>1.13</v>
      </c>
      <c r="U426" s="96">
        <v>45.0</v>
      </c>
      <c r="V426" s="45">
        <f t="shared" si="44"/>
        <v>0.55</v>
      </c>
      <c r="W426" s="45">
        <f t="shared" si="45"/>
        <v>72793.1875</v>
      </c>
      <c r="X426" s="82">
        <f t="shared" si="46"/>
        <v>435.05</v>
      </c>
      <c r="Y426" s="45">
        <v>1.067</v>
      </c>
      <c r="Z426" s="45">
        <f t="shared" si="47"/>
        <v>78134.52941</v>
      </c>
      <c r="AA426" s="47">
        <f t="shared" si="48"/>
        <v>104179.3726</v>
      </c>
      <c r="AB426" s="138">
        <v>6705.0</v>
      </c>
      <c r="AC426" s="47">
        <f t="shared" si="49"/>
        <v>5928.47607</v>
      </c>
      <c r="AD426" s="124"/>
      <c r="AE426" s="125" t="str">
        <f t="shared" si="8"/>
        <v>ZF 8050 A Pleasure Down Angle 1.657</v>
      </c>
      <c r="AF426" s="100" t="s">
        <v>490</v>
      </c>
      <c r="AG426" s="101" t="s">
        <v>490</v>
      </c>
      <c r="AH426" s="52" t="str">
        <f t="shared" si="50"/>
        <v>3113 610 001</v>
      </c>
      <c r="AI426" s="67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  <c r="AX426" s="55"/>
      <c r="AY426" s="55"/>
      <c r="AZ426" s="55"/>
      <c r="BA426" s="13"/>
      <c r="BB426" s="13"/>
    </row>
    <row r="427" ht="14.25" customHeight="1">
      <c r="A427" s="54">
        <v>1010.0</v>
      </c>
      <c r="B427" s="14" t="s">
        <v>227</v>
      </c>
      <c r="C427" s="55"/>
      <c r="D427" s="14" t="str">
        <f t="shared" si="43"/>
        <v>ZF_8050_A_1.7511L</v>
      </c>
      <c r="E427" s="14" t="s">
        <v>46</v>
      </c>
      <c r="F427" s="72"/>
      <c r="G427" s="56"/>
      <c r="H427" s="65" t="s">
        <v>495</v>
      </c>
      <c r="I427" s="59">
        <v>8000.0</v>
      </c>
      <c r="J427" s="65" t="s">
        <v>235</v>
      </c>
      <c r="K427" s="58" t="s">
        <v>236</v>
      </c>
      <c r="L427" s="65" t="s">
        <v>211</v>
      </c>
      <c r="M427" s="60">
        <v>1.7511</v>
      </c>
      <c r="N427" s="58" t="s">
        <v>51</v>
      </c>
      <c r="O427" s="58" t="s">
        <v>496</v>
      </c>
      <c r="P427" s="61">
        <v>2300.0</v>
      </c>
      <c r="Q427" s="61">
        <v>2326.0</v>
      </c>
      <c r="R427" s="78">
        <v>8.0</v>
      </c>
      <c r="S427" s="96">
        <v>117125.0</v>
      </c>
      <c r="T427" s="45">
        <v>1.13</v>
      </c>
      <c r="U427" s="96">
        <v>45.0</v>
      </c>
      <c r="V427" s="45">
        <f t="shared" si="44"/>
        <v>0.55</v>
      </c>
      <c r="W427" s="45">
        <f t="shared" si="45"/>
        <v>72793.1875</v>
      </c>
      <c r="X427" s="82">
        <f t="shared" si="46"/>
        <v>435.05</v>
      </c>
      <c r="Y427" s="45">
        <v>1.067</v>
      </c>
      <c r="Z427" s="45">
        <f t="shared" si="47"/>
        <v>78134.52941</v>
      </c>
      <c r="AA427" s="47">
        <f t="shared" si="48"/>
        <v>104179.3726</v>
      </c>
      <c r="AB427" s="138">
        <v>6705.0</v>
      </c>
      <c r="AC427" s="47">
        <f t="shared" si="49"/>
        <v>5928.47607</v>
      </c>
      <c r="AD427" s="124"/>
      <c r="AE427" s="125" t="str">
        <f t="shared" si="8"/>
        <v>ZF 8050 A Light Down Angle 1.7511</v>
      </c>
      <c r="AF427" s="100" t="s">
        <v>490</v>
      </c>
      <c r="AG427" s="101" t="s">
        <v>490</v>
      </c>
      <c r="AH427" s="52" t="str">
        <f t="shared" si="50"/>
        <v>3113 610 001</v>
      </c>
      <c r="AI427" s="67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  <c r="BA427" s="13"/>
      <c r="BB427" s="13"/>
    </row>
    <row r="428" ht="14.25" customHeight="1">
      <c r="A428" s="54">
        <v>1010.0</v>
      </c>
      <c r="B428" s="14" t="s">
        <v>227</v>
      </c>
      <c r="C428" s="55"/>
      <c r="D428" s="14" t="str">
        <f t="shared" si="43"/>
        <v>ZF_8050_A_1.685L</v>
      </c>
      <c r="E428" s="14" t="s">
        <v>46</v>
      </c>
      <c r="F428" s="72"/>
      <c r="G428" s="56"/>
      <c r="H428" s="65" t="s">
        <v>495</v>
      </c>
      <c r="I428" s="59">
        <v>8000.0</v>
      </c>
      <c r="J428" s="65" t="s">
        <v>235</v>
      </c>
      <c r="K428" s="58" t="s">
        <v>236</v>
      </c>
      <c r="L428" s="65" t="s">
        <v>211</v>
      </c>
      <c r="M428" s="60">
        <v>1.685</v>
      </c>
      <c r="N428" s="58" t="s">
        <v>51</v>
      </c>
      <c r="O428" s="58" t="s">
        <v>497</v>
      </c>
      <c r="P428" s="61">
        <v>2300.0</v>
      </c>
      <c r="Q428" s="61">
        <v>2326.0</v>
      </c>
      <c r="R428" s="78">
        <v>8.0</v>
      </c>
      <c r="S428" s="96">
        <v>117125.0</v>
      </c>
      <c r="T428" s="45">
        <v>1.13</v>
      </c>
      <c r="U428" s="96">
        <v>45.0</v>
      </c>
      <c r="V428" s="45">
        <f t="shared" si="44"/>
        <v>0.55</v>
      </c>
      <c r="W428" s="45">
        <f t="shared" si="45"/>
        <v>72793.1875</v>
      </c>
      <c r="X428" s="82">
        <f t="shared" si="46"/>
        <v>435.05</v>
      </c>
      <c r="Y428" s="45">
        <v>1.067</v>
      </c>
      <c r="Z428" s="45">
        <f t="shared" si="47"/>
        <v>78134.52941</v>
      </c>
      <c r="AA428" s="47">
        <f t="shared" si="48"/>
        <v>104179.3726</v>
      </c>
      <c r="AB428" s="138">
        <v>6705.0</v>
      </c>
      <c r="AC428" s="47">
        <f t="shared" si="49"/>
        <v>5928.47607</v>
      </c>
      <c r="AD428" s="124"/>
      <c r="AE428" s="125" t="str">
        <f t="shared" si="8"/>
        <v>ZF 8050 A Light Down Angle 1.685</v>
      </c>
      <c r="AF428" s="100" t="s">
        <v>490</v>
      </c>
      <c r="AG428" s="101" t="s">
        <v>490</v>
      </c>
      <c r="AH428" s="52" t="str">
        <f t="shared" si="50"/>
        <v>3113 610 001</v>
      </c>
      <c r="AI428" s="67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13"/>
      <c r="BB428" s="13"/>
    </row>
    <row r="429" ht="14.25" customHeight="1">
      <c r="A429" s="54">
        <v>1010.0</v>
      </c>
      <c r="B429" s="14" t="s">
        <v>227</v>
      </c>
      <c r="C429" s="55"/>
      <c r="D429" s="14" t="str">
        <f t="shared" si="43"/>
        <v>ZF_8050_A_1.657L</v>
      </c>
      <c r="E429" s="14" t="s">
        <v>46</v>
      </c>
      <c r="F429" s="72"/>
      <c r="G429" s="56"/>
      <c r="H429" s="65" t="s">
        <v>495</v>
      </c>
      <c r="I429" s="59">
        <v>8000.0</v>
      </c>
      <c r="J429" s="65" t="s">
        <v>235</v>
      </c>
      <c r="K429" s="58" t="s">
        <v>236</v>
      </c>
      <c r="L429" s="65" t="s">
        <v>211</v>
      </c>
      <c r="M429" s="60">
        <v>1.657</v>
      </c>
      <c r="N429" s="58" t="s">
        <v>51</v>
      </c>
      <c r="O429" s="68">
        <v>3.44</v>
      </c>
      <c r="P429" s="61">
        <v>2300.0</v>
      </c>
      <c r="Q429" s="61">
        <v>2326.0</v>
      </c>
      <c r="R429" s="78">
        <v>8.0</v>
      </c>
      <c r="S429" s="96">
        <v>117125.0</v>
      </c>
      <c r="T429" s="45">
        <v>1.13</v>
      </c>
      <c r="U429" s="96">
        <v>45.0</v>
      </c>
      <c r="V429" s="45">
        <f t="shared" si="44"/>
        <v>0.55</v>
      </c>
      <c r="W429" s="45">
        <f t="shared" si="45"/>
        <v>72793.1875</v>
      </c>
      <c r="X429" s="82">
        <f t="shared" si="46"/>
        <v>435.05</v>
      </c>
      <c r="Y429" s="45">
        <v>1.067</v>
      </c>
      <c r="Z429" s="45">
        <f t="shared" si="47"/>
        <v>78134.52941</v>
      </c>
      <c r="AA429" s="47">
        <f t="shared" si="48"/>
        <v>104179.3726</v>
      </c>
      <c r="AB429" s="138">
        <v>6705.0</v>
      </c>
      <c r="AC429" s="47">
        <f t="shared" si="49"/>
        <v>5928.47607</v>
      </c>
      <c r="AD429" s="124"/>
      <c r="AE429" s="125" t="str">
        <f t="shared" si="8"/>
        <v>ZF 8050 A Light Down Angle 1.657</v>
      </c>
      <c r="AF429" s="100" t="s">
        <v>490</v>
      </c>
      <c r="AG429" s="101" t="s">
        <v>490</v>
      </c>
      <c r="AH429" s="52" t="str">
        <f t="shared" si="50"/>
        <v>3113 610 001</v>
      </c>
      <c r="AI429" s="67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13"/>
      <c r="BB429" s="13"/>
    </row>
    <row r="430" ht="14.25" customHeight="1">
      <c r="A430" s="54">
        <v>1010.0</v>
      </c>
      <c r="B430" s="14" t="s">
        <v>227</v>
      </c>
      <c r="C430" s="55"/>
      <c r="D430" s="14" t="str">
        <f t="shared" si="43"/>
        <v>ZF_8050_A_1.6149M</v>
      </c>
      <c r="E430" s="14" t="s">
        <v>46</v>
      </c>
      <c r="F430" s="72"/>
      <c r="G430" s="56"/>
      <c r="H430" s="65" t="s">
        <v>495</v>
      </c>
      <c r="I430" s="59">
        <v>8000.0</v>
      </c>
      <c r="J430" s="65" t="s">
        <v>238</v>
      </c>
      <c r="K430" s="58" t="s">
        <v>239</v>
      </c>
      <c r="L430" s="65" t="s">
        <v>211</v>
      </c>
      <c r="M430" s="60">
        <v>1.6149</v>
      </c>
      <c r="N430" s="58" t="s">
        <v>51</v>
      </c>
      <c r="O430" s="58" t="s">
        <v>496</v>
      </c>
      <c r="P430" s="61">
        <v>2300.0</v>
      </c>
      <c r="Q430" s="61">
        <v>2326.0</v>
      </c>
      <c r="R430" s="78">
        <v>8.0</v>
      </c>
      <c r="S430" s="96">
        <v>117125.0</v>
      </c>
      <c r="T430" s="45">
        <v>1.13</v>
      </c>
      <c r="U430" s="96">
        <v>45.0</v>
      </c>
      <c r="V430" s="45">
        <f t="shared" si="44"/>
        <v>0.55</v>
      </c>
      <c r="W430" s="45">
        <f t="shared" si="45"/>
        <v>72793.1875</v>
      </c>
      <c r="X430" s="82">
        <f t="shared" si="46"/>
        <v>435.05</v>
      </c>
      <c r="Y430" s="45">
        <v>1.067</v>
      </c>
      <c r="Z430" s="45">
        <f t="shared" si="47"/>
        <v>78134.52941</v>
      </c>
      <c r="AA430" s="47">
        <f t="shared" si="48"/>
        <v>104179.3726</v>
      </c>
      <c r="AB430" s="138">
        <v>6705.0</v>
      </c>
      <c r="AC430" s="47">
        <f t="shared" si="49"/>
        <v>5928.47607</v>
      </c>
      <c r="AD430" s="124"/>
      <c r="AE430" s="125" t="str">
        <f t="shared" si="8"/>
        <v>ZF 8050 A Medium Down Angle 1.6149</v>
      </c>
      <c r="AF430" s="100" t="s">
        <v>490</v>
      </c>
      <c r="AG430" s="101" t="s">
        <v>490</v>
      </c>
      <c r="AH430" s="52" t="str">
        <f t="shared" si="50"/>
        <v>3113 610 001</v>
      </c>
      <c r="AI430" s="67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  <c r="BA430" s="13"/>
      <c r="BB430" s="13"/>
    </row>
    <row r="431" ht="14.25" customHeight="1">
      <c r="A431" s="54">
        <v>1010.0</v>
      </c>
      <c r="B431" s="14" t="s">
        <v>227</v>
      </c>
      <c r="C431" s="55"/>
      <c r="D431" s="14" t="str">
        <f t="shared" si="43"/>
        <v>ZF_8050_A_1.5559M</v>
      </c>
      <c r="E431" s="14" t="s">
        <v>46</v>
      </c>
      <c r="F431" s="72"/>
      <c r="G431" s="56"/>
      <c r="H431" s="65" t="s">
        <v>495</v>
      </c>
      <c r="I431" s="59">
        <v>8000.0</v>
      </c>
      <c r="J431" s="65" t="s">
        <v>238</v>
      </c>
      <c r="K431" s="58" t="s">
        <v>239</v>
      </c>
      <c r="L431" s="65" t="s">
        <v>211</v>
      </c>
      <c r="M431" s="60">
        <v>1.5559</v>
      </c>
      <c r="N431" s="58" t="s">
        <v>51</v>
      </c>
      <c r="O431" s="58" t="s">
        <v>497</v>
      </c>
      <c r="P431" s="61">
        <v>2300.0</v>
      </c>
      <c r="Q431" s="61">
        <v>2326.0</v>
      </c>
      <c r="R431" s="78">
        <v>8.0</v>
      </c>
      <c r="S431" s="96">
        <v>117125.0</v>
      </c>
      <c r="T431" s="45">
        <v>1.13</v>
      </c>
      <c r="U431" s="96">
        <v>45.0</v>
      </c>
      <c r="V431" s="45">
        <f t="shared" si="44"/>
        <v>0.55</v>
      </c>
      <c r="W431" s="45">
        <f t="shared" si="45"/>
        <v>72793.1875</v>
      </c>
      <c r="X431" s="82">
        <f t="shared" si="46"/>
        <v>435.05</v>
      </c>
      <c r="Y431" s="45">
        <v>1.067</v>
      </c>
      <c r="Z431" s="45">
        <f t="shared" si="47"/>
        <v>78134.52941</v>
      </c>
      <c r="AA431" s="47">
        <f t="shared" si="48"/>
        <v>104179.3726</v>
      </c>
      <c r="AB431" s="138">
        <v>6705.0</v>
      </c>
      <c r="AC431" s="47">
        <f t="shared" si="49"/>
        <v>5928.47607</v>
      </c>
      <c r="AD431" s="124"/>
      <c r="AE431" s="125" t="str">
        <f t="shared" si="8"/>
        <v>ZF 8050 A Medium Down Angle 1.5559</v>
      </c>
      <c r="AF431" s="100" t="s">
        <v>490</v>
      </c>
      <c r="AG431" s="101" t="s">
        <v>490</v>
      </c>
      <c r="AH431" s="52" t="str">
        <f t="shared" si="50"/>
        <v>3113 610 001</v>
      </c>
      <c r="AI431" s="67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5"/>
      <c r="AW431" s="55"/>
      <c r="AX431" s="55"/>
      <c r="AY431" s="55"/>
      <c r="AZ431" s="55"/>
      <c r="BA431" s="13"/>
      <c r="BB431" s="13"/>
    </row>
    <row r="432" ht="14.25" customHeight="1">
      <c r="A432" s="54">
        <v>1010.0</v>
      </c>
      <c r="B432" s="14" t="s">
        <v>227</v>
      </c>
      <c r="C432" s="55"/>
      <c r="D432" s="14" t="str">
        <f t="shared" si="43"/>
        <v>ZF_8050_A_1.5235M</v>
      </c>
      <c r="E432" s="14" t="s">
        <v>46</v>
      </c>
      <c r="F432" s="72"/>
      <c r="G432" s="56"/>
      <c r="H432" s="65" t="s">
        <v>495</v>
      </c>
      <c r="I432" s="59">
        <v>8000.0</v>
      </c>
      <c r="J432" s="65" t="s">
        <v>238</v>
      </c>
      <c r="K432" s="58" t="s">
        <v>239</v>
      </c>
      <c r="L432" s="65" t="s">
        <v>211</v>
      </c>
      <c r="M432" s="60">
        <v>1.5235</v>
      </c>
      <c r="N432" s="58" t="s">
        <v>51</v>
      </c>
      <c r="O432" s="68">
        <v>3.44</v>
      </c>
      <c r="P432" s="61">
        <v>2300.0</v>
      </c>
      <c r="Q432" s="61">
        <v>2326.0</v>
      </c>
      <c r="R432" s="78">
        <v>8.0</v>
      </c>
      <c r="S432" s="96">
        <v>117125.0</v>
      </c>
      <c r="T432" s="45">
        <v>1.13</v>
      </c>
      <c r="U432" s="96">
        <v>45.0</v>
      </c>
      <c r="V432" s="45">
        <f t="shared" si="44"/>
        <v>0.55</v>
      </c>
      <c r="W432" s="45">
        <f t="shared" si="45"/>
        <v>72793.1875</v>
      </c>
      <c r="X432" s="82">
        <f t="shared" si="46"/>
        <v>435.05</v>
      </c>
      <c r="Y432" s="45">
        <v>1.067</v>
      </c>
      <c r="Z432" s="45">
        <f t="shared" si="47"/>
        <v>78134.52941</v>
      </c>
      <c r="AA432" s="47">
        <f t="shared" si="48"/>
        <v>104179.3726</v>
      </c>
      <c r="AB432" s="138">
        <v>6705.0</v>
      </c>
      <c r="AC432" s="47">
        <f t="shared" si="49"/>
        <v>5928.47607</v>
      </c>
      <c r="AD432" s="124"/>
      <c r="AE432" s="125" t="str">
        <f t="shared" si="8"/>
        <v>ZF 8050 A Medium Down Angle 1.5235</v>
      </c>
      <c r="AF432" s="100" t="s">
        <v>490</v>
      </c>
      <c r="AG432" s="101" t="s">
        <v>490</v>
      </c>
      <c r="AH432" s="52" t="str">
        <f t="shared" si="50"/>
        <v>3113 610 001</v>
      </c>
      <c r="AI432" s="67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5"/>
      <c r="AY432" s="55"/>
      <c r="AZ432" s="55"/>
      <c r="BA432" s="13"/>
      <c r="BB432" s="13"/>
    </row>
    <row r="433" ht="14.25" customHeight="1">
      <c r="A433" s="54">
        <v>1010.0</v>
      </c>
      <c r="B433" s="14" t="s">
        <v>227</v>
      </c>
      <c r="C433" s="55"/>
      <c r="D433" s="14" t="str">
        <f t="shared" si="43"/>
        <v>ZF_8050_A_1.3762C</v>
      </c>
      <c r="E433" s="14" t="s">
        <v>46</v>
      </c>
      <c r="F433" s="72"/>
      <c r="G433" s="56"/>
      <c r="H433" s="65" t="s">
        <v>495</v>
      </c>
      <c r="I433" s="59">
        <v>8000.0</v>
      </c>
      <c r="J433" s="65" t="s">
        <v>242</v>
      </c>
      <c r="K433" s="58" t="s">
        <v>243</v>
      </c>
      <c r="L433" s="65" t="s">
        <v>211</v>
      </c>
      <c r="M433" s="60">
        <v>1.3762</v>
      </c>
      <c r="N433" s="58" t="s">
        <v>51</v>
      </c>
      <c r="O433" s="58" t="s">
        <v>496</v>
      </c>
      <c r="P433" s="61">
        <v>1800.0</v>
      </c>
      <c r="Q433" s="61">
        <v>2326.0</v>
      </c>
      <c r="R433" s="78">
        <v>8.0</v>
      </c>
      <c r="S433" s="96">
        <v>117125.0</v>
      </c>
      <c r="T433" s="45">
        <v>1.13</v>
      </c>
      <c r="U433" s="96">
        <v>45.0</v>
      </c>
      <c r="V433" s="45">
        <f t="shared" si="44"/>
        <v>0.55</v>
      </c>
      <c r="W433" s="45">
        <f t="shared" si="45"/>
        <v>72793.1875</v>
      </c>
      <c r="X433" s="82">
        <f t="shared" si="46"/>
        <v>435.05</v>
      </c>
      <c r="Y433" s="45">
        <v>1.067</v>
      </c>
      <c r="Z433" s="45">
        <f t="shared" si="47"/>
        <v>78134.52941</v>
      </c>
      <c r="AA433" s="47">
        <f t="shared" si="48"/>
        <v>104179.3726</v>
      </c>
      <c r="AB433" s="138">
        <v>6705.0</v>
      </c>
      <c r="AC433" s="47">
        <f t="shared" si="49"/>
        <v>5928.47607</v>
      </c>
      <c r="AD433" s="124"/>
      <c r="AE433" s="125" t="str">
        <f t="shared" si="8"/>
        <v>ZF 8050 A Continuous Down Angle 1.3762</v>
      </c>
      <c r="AF433" s="100" t="s">
        <v>490</v>
      </c>
      <c r="AG433" s="101" t="s">
        <v>490</v>
      </c>
      <c r="AH433" s="52" t="str">
        <f t="shared" si="50"/>
        <v>3113 610 001</v>
      </c>
      <c r="AI433" s="67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  <c r="BA433" s="13"/>
      <c r="BB433" s="13"/>
    </row>
    <row r="434" ht="14.25" customHeight="1">
      <c r="A434" s="54">
        <v>1010.0</v>
      </c>
      <c r="B434" s="14" t="s">
        <v>227</v>
      </c>
      <c r="C434" s="55"/>
      <c r="D434" s="14" t="str">
        <f t="shared" si="43"/>
        <v>ZF_8050_A_1.2989C</v>
      </c>
      <c r="E434" s="14" t="s">
        <v>46</v>
      </c>
      <c r="F434" s="72"/>
      <c r="G434" s="56"/>
      <c r="H434" s="65" t="s">
        <v>495</v>
      </c>
      <c r="I434" s="59">
        <v>8000.0</v>
      </c>
      <c r="J434" s="65" t="s">
        <v>242</v>
      </c>
      <c r="K434" s="58" t="s">
        <v>243</v>
      </c>
      <c r="L434" s="65" t="s">
        <v>211</v>
      </c>
      <c r="M434" s="60">
        <v>1.2989</v>
      </c>
      <c r="N434" s="58" t="s">
        <v>51</v>
      </c>
      <c r="O434" s="58" t="s">
        <v>497</v>
      </c>
      <c r="P434" s="61">
        <v>1800.0</v>
      </c>
      <c r="Q434" s="61">
        <v>2326.0</v>
      </c>
      <c r="R434" s="78">
        <v>8.0</v>
      </c>
      <c r="S434" s="96">
        <v>117125.0</v>
      </c>
      <c r="T434" s="45">
        <v>1.13</v>
      </c>
      <c r="U434" s="96">
        <v>45.0</v>
      </c>
      <c r="V434" s="45">
        <f t="shared" si="44"/>
        <v>0.55</v>
      </c>
      <c r="W434" s="45">
        <f t="shared" si="45"/>
        <v>72793.1875</v>
      </c>
      <c r="X434" s="82">
        <f t="shared" si="46"/>
        <v>435.05</v>
      </c>
      <c r="Y434" s="45">
        <v>1.067</v>
      </c>
      <c r="Z434" s="45">
        <f t="shared" si="47"/>
        <v>78134.52941</v>
      </c>
      <c r="AA434" s="47">
        <f t="shared" si="48"/>
        <v>104179.3726</v>
      </c>
      <c r="AB434" s="138">
        <v>6705.0</v>
      </c>
      <c r="AC434" s="47">
        <f t="shared" si="49"/>
        <v>5928.47607</v>
      </c>
      <c r="AD434" s="124"/>
      <c r="AE434" s="125" t="str">
        <f t="shared" si="8"/>
        <v>ZF 8050 A Continuous Down Angle 1.2989</v>
      </c>
      <c r="AF434" s="100" t="s">
        <v>490</v>
      </c>
      <c r="AG434" s="101" t="s">
        <v>490</v>
      </c>
      <c r="AH434" s="52" t="str">
        <f t="shared" si="50"/>
        <v>3113 610 001</v>
      </c>
      <c r="AI434" s="67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5"/>
      <c r="AY434" s="55"/>
      <c r="AZ434" s="55"/>
      <c r="BA434" s="13"/>
      <c r="BB434" s="13"/>
    </row>
    <row r="435" ht="14.25" customHeight="1">
      <c r="A435" s="54">
        <v>1010.0</v>
      </c>
      <c r="B435" s="14" t="s">
        <v>227</v>
      </c>
      <c r="C435" s="55"/>
      <c r="D435" s="14" t="str">
        <f t="shared" si="43"/>
        <v>ZF_8050_A_1.2575C</v>
      </c>
      <c r="E435" s="14" t="s">
        <v>46</v>
      </c>
      <c r="F435" s="72"/>
      <c r="G435" s="56"/>
      <c r="H435" s="65" t="s">
        <v>495</v>
      </c>
      <c r="I435" s="59">
        <v>8000.0</v>
      </c>
      <c r="J435" s="65" t="s">
        <v>242</v>
      </c>
      <c r="K435" s="58" t="s">
        <v>243</v>
      </c>
      <c r="L435" s="65" t="s">
        <v>211</v>
      </c>
      <c r="M435" s="60">
        <v>1.2575</v>
      </c>
      <c r="N435" s="58" t="s">
        <v>51</v>
      </c>
      <c r="O435" s="68">
        <v>3.44</v>
      </c>
      <c r="P435" s="61">
        <v>1800.0</v>
      </c>
      <c r="Q435" s="61">
        <v>2326.0</v>
      </c>
      <c r="R435" s="78">
        <v>8.0</v>
      </c>
      <c r="S435" s="96">
        <v>117125.0</v>
      </c>
      <c r="T435" s="45">
        <v>1.13</v>
      </c>
      <c r="U435" s="96">
        <v>45.0</v>
      </c>
      <c r="V435" s="45">
        <f t="shared" si="44"/>
        <v>0.55</v>
      </c>
      <c r="W435" s="45">
        <f t="shared" si="45"/>
        <v>72793.1875</v>
      </c>
      <c r="X435" s="82">
        <f t="shared" si="46"/>
        <v>435.05</v>
      </c>
      <c r="Y435" s="45">
        <v>1.067</v>
      </c>
      <c r="Z435" s="45">
        <f t="shared" si="47"/>
        <v>78134.52941</v>
      </c>
      <c r="AA435" s="47">
        <f t="shared" si="48"/>
        <v>104179.3726</v>
      </c>
      <c r="AB435" s="138">
        <v>6705.0</v>
      </c>
      <c r="AC435" s="47">
        <f t="shared" si="49"/>
        <v>5928.47607</v>
      </c>
      <c r="AD435" s="124"/>
      <c r="AE435" s="125" t="str">
        <f t="shared" si="8"/>
        <v>ZF 8050 A Continuous Down Angle 1.2575</v>
      </c>
      <c r="AF435" s="100" t="s">
        <v>490</v>
      </c>
      <c r="AG435" s="101" t="s">
        <v>490</v>
      </c>
      <c r="AH435" s="52" t="str">
        <f t="shared" si="50"/>
        <v>3113 610 001</v>
      </c>
      <c r="AI435" s="67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13"/>
      <c r="BB435" s="13"/>
    </row>
    <row r="436" ht="14.25" customHeight="1">
      <c r="A436" s="54">
        <v>1010.0</v>
      </c>
      <c r="B436" s="14" t="s">
        <v>227</v>
      </c>
      <c r="C436" s="55"/>
      <c r="D436" s="14" t="str">
        <f t="shared" si="43"/>
        <v>ZF_8050_V_1.7511P</v>
      </c>
      <c r="E436" s="14" t="s">
        <v>46</v>
      </c>
      <c r="F436" s="72"/>
      <c r="G436" s="57" t="s">
        <v>491</v>
      </c>
      <c r="H436" s="65" t="s">
        <v>498</v>
      </c>
      <c r="I436" s="59">
        <v>8000.0</v>
      </c>
      <c r="J436" s="65" t="s">
        <v>230</v>
      </c>
      <c r="K436" s="58" t="s">
        <v>231</v>
      </c>
      <c r="L436" s="65" t="s">
        <v>253</v>
      </c>
      <c r="M436" s="60">
        <v>1.7511</v>
      </c>
      <c r="N436" s="58" t="s">
        <v>51</v>
      </c>
      <c r="O436" s="58" t="s">
        <v>496</v>
      </c>
      <c r="P436" s="61">
        <v>2300.0</v>
      </c>
      <c r="Q436" s="61">
        <v>2381.0</v>
      </c>
      <c r="R436" s="78">
        <v>8.0</v>
      </c>
      <c r="S436" s="96">
        <v>125435.0</v>
      </c>
      <c r="T436" s="45">
        <v>1.13</v>
      </c>
      <c r="U436" s="96">
        <v>45.0</v>
      </c>
      <c r="V436" s="45">
        <f t="shared" si="44"/>
        <v>0.55</v>
      </c>
      <c r="W436" s="45">
        <f t="shared" si="45"/>
        <v>77957.8525</v>
      </c>
      <c r="X436" s="82">
        <f t="shared" si="46"/>
        <v>435.05</v>
      </c>
      <c r="Y436" s="45">
        <v>1.067</v>
      </c>
      <c r="Z436" s="45">
        <f t="shared" si="47"/>
        <v>83645.22697</v>
      </c>
      <c r="AA436" s="47">
        <f t="shared" si="48"/>
        <v>111526.9693</v>
      </c>
      <c r="AB436" s="138">
        <v>6705.0</v>
      </c>
      <c r="AC436" s="47">
        <f t="shared" si="49"/>
        <v>5928.47607</v>
      </c>
      <c r="AD436" s="124"/>
      <c r="AE436" s="125" t="str">
        <f t="shared" si="8"/>
        <v>ZF 8050 V Pleasure V-Drive 1.7511</v>
      </c>
      <c r="AF436" s="100" t="s">
        <v>493</v>
      </c>
      <c r="AG436" s="101" t="s">
        <v>493</v>
      </c>
      <c r="AH436" s="52" t="str">
        <f t="shared" si="50"/>
        <v>3113 611 001</v>
      </c>
      <c r="AI436" s="67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  <c r="AZ436" s="55"/>
      <c r="BA436" s="13"/>
      <c r="BB436" s="13"/>
    </row>
    <row r="437" ht="14.25" customHeight="1">
      <c r="A437" s="54">
        <v>1010.0</v>
      </c>
      <c r="B437" s="14" t="s">
        <v>227</v>
      </c>
      <c r="C437" s="55"/>
      <c r="D437" s="14" t="str">
        <f t="shared" si="43"/>
        <v>ZF_8050_V_1.685P</v>
      </c>
      <c r="E437" s="14" t="s">
        <v>46</v>
      </c>
      <c r="F437" s="72"/>
      <c r="G437" s="57" t="s">
        <v>491</v>
      </c>
      <c r="H437" s="65" t="s">
        <v>498</v>
      </c>
      <c r="I437" s="59">
        <v>8000.0</v>
      </c>
      <c r="J437" s="65" t="s">
        <v>230</v>
      </c>
      <c r="K437" s="58" t="s">
        <v>231</v>
      </c>
      <c r="L437" s="65" t="s">
        <v>253</v>
      </c>
      <c r="M437" s="60">
        <v>1.685</v>
      </c>
      <c r="N437" s="58" t="s">
        <v>51</v>
      </c>
      <c r="O437" s="58" t="s">
        <v>497</v>
      </c>
      <c r="P437" s="61">
        <v>2300.0</v>
      </c>
      <c r="Q437" s="61">
        <v>2381.0</v>
      </c>
      <c r="R437" s="78">
        <v>8.0</v>
      </c>
      <c r="S437" s="96">
        <v>125435.0</v>
      </c>
      <c r="T437" s="45">
        <v>1.13</v>
      </c>
      <c r="U437" s="96">
        <v>45.0</v>
      </c>
      <c r="V437" s="45">
        <f t="shared" si="44"/>
        <v>0.55</v>
      </c>
      <c r="W437" s="45">
        <f t="shared" si="45"/>
        <v>77957.8525</v>
      </c>
      <c r="X437" s="82">
        <f t="shared" si="46"/>
        <v>435.05</v>
      </c>
      <c r="Y437" s="45">
        <v>1.067</v>
      </c>
      <c r="Z437" s="45">
        <f t="shared" si="47"/>
        <v>83645.22697</v>
      </c>
      <c r="AA437" s="47">
        <f t="shared" si="48"/>
        <v>111526.9693</v>
      </c>
      <c r="AB437" s="138">
        <v>6705.0</v>
      </c>
      <c r="AC437" s="47">
        <f t="shared" si="49"/>
        <v>5928.47607</v>
      </c>
      <c r="AD437" s="124"/>
      <c r="AE437" s="125" t="str">
        <f t="shared" si="8"/>
        <v>ZF 8050 V Pleasure V-Drive 1.685</v>
      </c>
      <c r="AF437" s="100" t="s">
        <v>493</v>
      </c>
      <c r="AG437" s="101" t="s">
        <v>493</v>
      </c>
      <c r="AH437" s="52" t="str">
        <f t="shared" si="50"/>
        <v>3113 611 001</v>
      </c>
      <c r="AI437" s="67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5"/>
      <c r="AY437" s="55"/>
      <c r="AZ437" s="55"/>
      <c r="BA437" s="13"/>
      <c r="BB437" s="13"/>
    </row>
    <row r="438" ht="14.25" customHeight="1">
      <c r="A438" s="54">
        <v>1010.0</v>
      </c>
      <c r="B438" s="14" t="s">
        <v>227</v>
      </c>
      <c r="C438" s="55"/>
      <c r="D438" s="14" t="str">
        <f t="shared" si="43"/>
        <v>ZF_8050_V_1.657P</v>
      </c>
      <c r="E438" s="14" t="s">
        <v>46</v>
      </c>
      <c r="F438" s="72"/>
      <c r="G438" s="57" t="s">
        <v>491</v>
      </c>
      <c r="H438" s="65" t="s">
        <v>498</v>
      </c>
      <c r="I438" s="59">
        <v>8000.0</v>
      </c>
      <c r="J438" s="65" t="s">
        <v>230</v>
      </c>
      <c r="K438" s="58" t="s">
        <v>231</v>
      </c>
      <c r="L438" s="65" t="s">
        <v>253</v>
      </c>
      <c r="M438" s="60">
        <v>1.657</v>
      </c>
      <c r="N438" s="58" t="s">
        <v>51</v>
      </c>
      <c r="O438" s="68">
        <v>3.44</v>
      </c>
      <c r="P438" s="61">
        <v>2300.0</v>
      </c>
      <c r="Q438" s="61">
        <v>2381.0</v>
      </c>
      <c r="R438" s="78">
        <v>8.0</v>
      </c>
      <c r="S438" s="96">
        <v>125435.0</v>
      </c>
      <c r="T438" s="45">
        <v>1.13</v>
      </c>
      <c r="U438" s="96">
        <v>45.0</v>
      </c>
      <c r="V438" s="45">
        <f t="shared" si="44"/>
        <v>0.55</v>
      </c>
      <c r="W438" s="45">
        <f t="shared" si="45"/>
        <v>77957.8525</v>
      </c>
      <c r="X438" s="82">
        <f t="shared" si="46"/>
        <v>435.05</v>
      </c>
      <c r="Y438" s="45">
        <v>1.067</v>
      </c>
      <c r="Z438" s="45">
        <f t="shared" si="47"/>
        <v>83645.22697</v>
      </c>
      <c r="AA438" s="47">
        <f t="shared" si="48"/>
        <v>111526.9693</v>
      </c>
      <c r="AB438" s="138">
        <v>6705.0</v>
      </c>
      <c r="AC438" s="47">
        <f t="shared" si="49"/>
        <v>5928.47607</v>
      </c>
      <c r="AD438" s="124"/>
      <c r="AE438" s="125" t="str">
        <f t="shared" si="8"/>
        <v>ZF 8050 V Pleasure V-Drive 1.657</v>
      </c>
      <c r="AF438" s="100" t="s">
        <v>493</v>
      </c>
      <c r="AG438" s="101" t="s">
        <v>493</v>
      </c>
      <c r="AH438" s="52" t="str">
        <f t="shared" si="50"/>
        <v>3113 611 001</v>
      </c>
      <c r="AI438" s="67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13"/>
      <c r="BB438" s="13"/>
    </row>
    <row r="439" ht="14.25" customHeight="1">
      <c r="A439" s="54">
        <v>1010.0</v>
      </c>
      <c r="B439" s="14" t="s">
        <v>227</v>
      </c>
      <c r="C439" s="55"/>
      <c r="D439" s="14" t="str">
        <f t="shared" si="43"/>
        <v>ZF_8050_V_1.7511L</v>
      </c>
      <c r="E439" s="14" t="s">
        <v>46</v>
      </c>
      <c r="F439" s="72"/>
      <c r="G439" s="57" t="s">
        <v>491</v>
      </c>
      <c r="H439" s="65" t="s">
        <v>498</v>
      </c>
      <c r="I439" s="59">
        <v>8000.0</v>
      </c>
      <c r="J439" s="65" t="s">
        <v>235</v>
      </c>
      <c r="K439" s="58" t="s">
        <v>236</v>
      </c>
      <c r="L439" s="65" t="s">
        <v>253</v>
      </c>
      <c r="M439" s="60">
        <v>1.7511</v>
      </c>
      <c r="N439" s="58" t="s">
        <v>51</v>
      </c>
      <c r="O439" s="58" t="s">
        <v>496</v>
      </c>
      <c r="P439" s="61">
        <v>2300.0</v>
      </c>
      <c r="Q439" s="61">
        <v>2381.0</v>
      </c>
      <c r="R439" s="78">
        <v>8.0</v>
      </c>
      <c r="S439" s="96">
        <v>125435.0</v>
      </c>
      <c r="T439" s="45">
        <v>1.13</v>
      </c>
      <c r="U439" s="96">
        <v>45.0</v>
      </c>
      <c r="V439" s="45">
        <f t="shared" si="44"/>
        <v>0.55</v>
      </c>
      <c r="W439" s="45">
        <f t="shared" si="45"/>
        <v>77957.8525</v>
      </c>
      <c r="X439" s="82">
        <f t="shared" si="46"/>
        <v>435.05</v>
      </c>
      <c r="Y439" s="45">
        <v>1.067</v>
      </c>
      <c r="Z439" s="45">
        <f t="shared" si="47"/>
        <v>83645.22697</v>
      </c>
      <c r="AA439" s="47">
        <f t="shared" si="48"/>
        <v>111526.9693</v>
      </c>
      <c r="AB439" s="138">
        <v>6705.0</v>
      </c>
      <c r="AC439" s="47">
        <f t="shared" si="49"/>
        <v>5928.47607</v>
      </c>
      <c r="AD439" s="124"/>
      <c r="AE439" s="125" t="str">
        <f t="shared" si="8"/>
        <v>ZF 8050 V Light V-Drive 1.7511</v>
      </c>
      <c r="AF439" s="100" t="s">
        <v>493</v>
      </c>
      <c r="AG439" s="101" t="s">
        <v>493</v>
      </c>
      <c r="AH439" s="52" t="str">
        <f t="shared" si="50"/>
        <v>3113 611 001</v>
      </c>
      <c r="AI439" s="67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  <c r="BA439" s="13"/>
      <c r="BB439" s="13"/>
    </row>
    <row r="440" ht="14.25" customHeight="1">
      <c r="A440" s="54">
        <v>1010.0</v>
      </c>
      <c r="B440" s="14" t="s">
        <v>227</v>
      </c>
      <c r="C440" s="55"/>
      <c r="D440" s="14" t="str">
        <f t="shared" si="43"/>
        <v>ZF_8050_V_1.685L</v>
      </c>
      <c r="E440" s="14" t="s">
        <v>46</v>
      </c>
      <c r="F440" s="72"/>
      <c r="G440" s="57" t="s">
        <v>491</v>
      </c>
      <c r="H440" s="65" t="s">
        <v>498</v>
      </c>
      <c r="I440" s="59">
        <v>8000.0</v>
      </c>
      <c r="J440" s="65" t="s">
        <v>235</v>
      </c>
      <c r="K440" s="58" t="s">
        <v>236</v>
      </c>
      <c r="L440" s="65" t="s">
        <v>253</v>
      </c>
      <c r="M440" s="60">
        <v>1.685</v>
      </c>
      <c r="N440" s="58" t="s">
        <v>51</v>
      </c>
      <c r="O440" s="58" t="s">
        <v>497</v>
      </c>
      <c r="P440" s="61">
        <v>2300.0</v>
      </c>
      <c r="Q440" s="61">
        <v>2381.0</v>
      </c>
      <c r="R440" s="78">
        <v>8.0</v>
      </c>
      <c r="S440" s="96">
        <v>125435.0</v>
      </c>
      <c r="T440" s="45">
        <v>1.13</v>
      </c>
      <c r="U440" s="96">
        <v>45.0</v>
      </c>
      <c r="V440" s="45">
        <f t="shared" si="44"/>
        <v>0.55</v>
      </c>
      <c r="W440" s="45">
        <f t="shared" si="45"/>
        <v>77957.8525</v>
      </c>
      <c r="X440" s="82">
        <f t="shared" si="46"/>
        <v>435.05</v>
      </c>
      <c r="Y440" s="45">
        <v>1.067</v>
      </c>
      <c r="Z440" s="45">
        <f t="shared" si="47"/>
        <v>83645.22697</v>
      </c>
      <c r="AA440" s="47">
        <f t="shared" si="48"/>
        <v>111526.9693</v>
      </c>
      <c r="AB440" s="138">
        <v>6705.0</v>
      </c>
      <c r="AC440" s="47">
        <f t="shared" si="49"/>
        <v>5928.47607</v>
      </c>
      <c r="AD440" s="124"/>
      <c r="AE440" s="125" t="str">
        <f t="shared" si="8"/>
        <v>ZF 8050 V Light V-Drive 1.685</v>
      </c>
      <c r="AF440" s="100" t="s">
        <v>493</v>
      </c>
      <c r="AG440" s="101" t="s">
        <v>493</v>
      </c>
      <c r="AH440" s="52" t="str">
        <f t="shared" si="50"/>
        <v>3113 611 001</v>
      </c>
      <c r="AI440" s="67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  <c r="AZ440" s="55"/>
      <c r="BA440" s="13"/>
      <c r="BB440" s="13"/>
    </row>
    <row r="441" ht="14.25" customHeight="1">
      <c r="A441" s="54">
        <v>1010.0</v>
      </c>
      <c r="B441" s="14" t="s">
        <v>227</v>
      </c>
      <c r="C441" s="55"/>
      <c r="D441" s="14" t="str">
        <f t="shared" si="43"/>
        <v>ZF_8050_V_1.657L</v>
      </c>
      <c r="E441" s="14" t="s">
        <v>46</v>
      </c>
      <c r="F441" s="72"/>
      <c r="G441" s="57" t="s">
        <v>491</v>
      </c>
      <c r="H441" s="65" t="s">
        <v>498</v>
      </c>
      <c r="I441" s="59">
        <v>8000.0</v>
      </c>
      <c r="J441" s="65" t="s">
        <v>235</v>
      </c>
      <c r="K441" s="58" t="s">
        <v>236</v>
      </c>
      <c r="L441" s="65" t="s">
        <v>253</v>
      </c>
      <c r="M441" s="60">
        <v>1.657</v>
      </c>
      <c r="N441" s="58" t="s">
        <v>51</v>
      </c>
      <c r="O441" s="68">
        <v>3.44</v>
      </c>
      <c r="P441" s="61">
        <v>2300.0</v>
      </c>
      <c r="Q441" s="61">
        <v>2381.0</v>
      </c>
      <c r="R441" s="78">
        <v>8.0</v>
      </c>
      <c r="S441" s="96">
        <v>125435.0</v>
      </c>
      <c r="T441" s="45">
        <v>1.13</v>
      </c>
      <c r="U441" s="96">
        <v>45.0</v>
      </c>
      <c r="V441" s="45">
        <f t="shared" si="44"/>
        <v>0.55</v>
      </c>
      <c r="W441" s="45">
        <f t="shared" si="45"/>
        <v>77957.8525</v>
      </c>
      <c r="X441" s="82">
        <f t="shared" si="46"/>
        <v>435.05</v>
      </c>
      <c r="Y441" s="45">
        <v>1.067</v>
      </c>
      <c r="Z441" s="45">
        <f t="shared" si="47"/>
        <v>83645.22697</v>
      </c>
      <c r="AA441" s="47">
        <f t="shared" si="48"/>
        <v>111526.9693</v>
      </c>
      <c r="AB441" s="138">
        <v>6705.0</v>
      </c>
      <c r="AC441" s="47">
        <f t="shared" si="49"/>
        <v>5928.47607</v>
      </c>
      <c r="AD441" s="124"/>
      <c r="AE441" s="125" t="str">
        <f t="shared" si="8"/>
        <v>ZF 8050 V Light V-Drive 1.657</v>
      </c>
      <c r="AF441" s="100" t="s">
        <v>493</v>
      </c>
      <c r="AG441" s="101" t="s">
        <v>493</v>
      </c>
      <c r="AH441" s="52" t="str">
        <f t="shared" si="50"/>
        <v>3113 611 001</v>
      </c>
      <c r="AI441" s="67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5"/>
      <c r="AY441" s="55"/>
      <c r="AZ441" s="55"/>
      <c r="BA441" s="13"/>
      <c r="BB441" s="13"/>
    </row>
    <row r="442" ht="14.25" customHeight="1">
      <c r="A442" s="54">
        <v>1010.0</v>
      </c>
      <c r="B442" s="14" t="s">
        <v>227</v>
      </c>
      <c r="C442" s="55"/>
      <c r="D442" s="14" t="str">
        <f t="shared" si="43"/>
        <v>ZF_8050_V_1.6149M</v>
      </c>
      <c r="E442" s="14" t="s">
        <v>46</v>
      </c>
      <c r="F442" s="72"/>
      <c r="G442" s="57" t="s">
        <v>491</v>
      </c>
      <c r="H442" s="65" t="s">
        <v>498</v>
      </c>
      <c r="I442" s="59">
        <v>8000.0</v>
      </c>
      <c r="J442" s="65" t="s">
        <v>238</v>
      </c>
      <c r="K442" s="58" t="s">
        <v>239</v>
      </c>
      <c r="L442" s="65" t="s">
        <v>253</v>
      </c>
      <c r="M442" s="60">
        <v>1.6149</v>
      </c>
      <c r="N442" s="58" t="s">
        <v>51</v>
      </c>
      <c r="O442" s="58" t="s">
        <v>496</v>
      </c>
      <c r="P442" s="61">
        <v>2300.0</v>
      </c>
      <c r="Q442" s="61">
        <v>2381.0</v>
      </c>
      <c r="R442" s="78">
        <v>8.0</v>
      </c>
      <c r="S442" s="96">
        <v>125435.0</v>
      </c>
      <c r="T442" s="45">
        <v>1.13</v>
      </c>
      <c r="U442" s="96">
        <v>45.0</v>
      </c>
      <c r="V442" s="45">
        <f t="shared" si="44"/>
        <v>0.55</v>
      </c>
      <c r="W442" s="45">
        <f t="shared" si="45"/>
        <v>77957.8525</v>
      </c>
      <c r="X442" s="82">
        <f t="shared" si="46"/>
        <v>435.05</v>
      </c>
      <c r="Y442" s="45">
        <v>1.067</v>
      </c>
      <c r="Z442" s="45">
        <f t="shared" si="47"/>
        <v>83645.22697</v>
      </c>
      <c r="AA442" s="47">
        <f t="shared" si="48"/>
        <v>111526.9693</v>
      </c>
      <c r="AB442" s="138">
        <v>6705.0</v>
      </c>
      <c r="AC442" s="47">
        <f t="shared" si="49"/>
        <v>5928.47607</v>
      </c>
      <c r="AD442" s="124"/>
      <c r="AE442" s="125" t="str">
        <f t="shared" si="8"/>
        <v>ZF 8050 V Medium V-Drive 1.6149</v>
      </c>
      <c r="AF442" s="100" t="s">
        <v>493</v>
      </c>
      <c r="AG442" s="101" t="s">
        <v>493</v>
      </c>
      <c r="AH442" s="52" t="str">
        <f t="shared" si="50"/>
        <v>3113 611 001</v>
      </c>
      <c r="AI442" s="67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  <c r="AZ442" s="55"/>
      <c r="BA442" s="13"/>
      <c r="BB442" s="13"/>
    </row>
    <row r="443" ht="14.25" customHeight="1">
      <c r="A443" s="54">
        <v>1010.0</v>
      </c>
      <c r="B443" s="14" t="s">
        <v>227</v>
      </c>
      <c r="C443" s="55"/>
      <c r="D443" s="14" t="str">
        <f t="shared" si="43"/>
        <v>ZF_8050_V_1.5559M</v>
      </c>
      <c r="E443" s="14" t="s">
        <v>46</v>
      </c>
      <c r="F443" s="72"/>
      <c r="G443" s="57" t="s">
        <v>491</v>
      </c>
      <c r="H443" s="65" t="s">
        <v>498</v>
      </c>
      <c r="I443" s="59">
        <v>8000.0</v>
      </c>
      <c r="J443" s="65" t="s">
        <v>238</v>
      </c>
      <c r="K443" s="58" t="s">
        <v>239</v>
      </c>
      <c r="L443" s="65" t="s">
        <v>253</v>
      </c>
      <c r="M443" s="60">
        <v>1.5559</v>
      </c>
      <c r="N443" s="58" t="s">
        <v>51</v>
      </c>
      <c r="O443" s="58" t="s">
        <v>497</v>
      </c>
      <c r="P443" s="61">
        <v>2300.0</v>
      </c>
      <c r="Q443" s="61">
        <v>2381.0</v>
      </c>
      <c r="R443" s="78">
        <v>8.0</v>
      </c>
      <c r="S443" s="96">
        <v>125435.0</v>
      </c>
      <c r="T443" s="45">
        <v>1.13</v>
      </c>
      <c r="U443" s="96">
        <v>45.0</v>
      </c>
      <c r="V443" s="45">
        <f t="shared" si="44"/>
        <v>0.55</v>
      </c>
      <c r="W443" s="45">
        <f t="shared" si="45"/>
        <v>77957.8525</v>
      </c>
      <c r="X443" s="82">
        <f t="shared" si="46"/>
        <v>435.05</v>
      </c>
      <c r="Y443" s="45">
        <v>1.067</v>
      </c>
      <c r="Z443" s="45">
        <f t="shared" si="47"/>
        <v>83645.22697</v>
      </c>
      <c r="AA443" s="47">
        <f t="shared" si="48"/>
        <v>111526.9693</v>
      </c>
      <c r="AB443" s="138">
        <v>6705.0</v>
      </c>
      <c r="AC443" s="47">
        <f t="shared" si="49"/>
        <v>5928.47607</v>
      </c>
      <c r="AD443" s="124"/>
      <c r="AE443" s="125" t="str">
        <f t="shared" si="8"/>
        <v>ZF 8050 V Medium V-Drive 1.5559</v>
      </c>
      <c r="AF443" s="100" t="s">
        <v>493</v>
      </c>
      <c r="AG443" s="101" t="s">
        <v>493</v>
      </c>
      <c r="AH443" s="52" t="str">
        <f t="shared" si="50"/>
        <v>3113 611 001</v>
      </c>
      <c r="AI443" s="67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  <c r="AX443" s="55"/>
      <c r="AY443" s="55"/>
      <c r="AZ443" s="55"/>
      <c r="BA443" s="13"/>
      <c r="BB443" s="13"/>
    </row>
    <row r="444" ht="14.25" customHeight="1">
      <c r="A444" s="54">
        <v>1010.0</v>
      </c>
      <c r="B444" s="14" t="s">
        <v>227</v>
      </c>
      <c r="C444" s="55"/>
      <c r="D444" s="14" t="str">
        <f t="shared" si="43"/>
        <v>ZF_8050_V_1.5235M</v>
      </c>
      <c r="E444" s="14" t="s">
        <v>46</v>
      </c>
      <c r="F444" s="72"/>
      <c r="G444" s="57" t="s">
        <v>491</v>
      </c>
      <c r="H444" s="65" t="s">
        <v>498</v>
      </c>
      <c r="I444" s="59">
        <v>8000.0</v>
      </c>
      <c r="J444" s="65" t="s">
        <v>238</v>
      </c>
      <c r="K444" s="58" t="s">
        <v>239</v>
      </c>
      <c r="L444" s="65" t="s">
        <v>253</v>
      </c>
      <c r="M444" s="60">
        <v>1.5235</v>
      </c>
      <c r="N444" s="58" t="s">
        <v>51</v>
      </c>
      <c r="O444" s="68">
        <v>3.44</v>
      </c>
      <c r="P444" s="61">
        <v>2300.0</v>
      </c>
      <c r="Q444" s="61">
        <v>2381.0</v>
      </c>
      <c r="R444" s="78">
        <v>8.0</v>
      </c>
      <c r="S444" s="96">
        <v>125435.0</v>
      </c>
      <c r="T444" s="45">
        <v>1.13</v>
      </c>
      <c r="U444" s="96">
        <v>45.0</v>
      </c>
      <c r="V444" s="45">
        <f t="shared" si="44"/>
        <v>0.55</v>
      </c>
      <c r="W444" s="45">
        <f t="shared" si="45"/>
        <v>77957.8525</v>
      </c>
      <c r="X444" s="82">
        <f t="shared" si="46"/>
        <v>435.05</v>
      </c>
      <c r="Y444" s="45">
        <v>1.067</v>
      </c>
      <c r="Z444" s="45">
        <f t="shared" si="47"/>
        <v>83645.22697</v>
      </c>
      <c r="AA444" s="47">
        <f t="shared" si="48"/>
        <v>111526.9693</v>
      </c>
      <c r="AB444" s="138">
        <v>6705.0</v>
      </c>
      <c r="AC444" s="47">
        <f t="shared" si="49"/>
        <v>5928.47607</v>
      </c>
      <c r="AD444" s="124"/>
      <c r="AE444" s="125" t="str">
        <f t="shared" si="8"/>
        <v>ZF 8050 V Medium V-Drive 1.5235</v>
      </c>
      <c r="AF444" s="100" t="s">
        <v>493</v>
      </c>
      <c r="AG444" s="101" t="s">
        <v>493</v>
      </c>
      <c r="AH444" s="52" t="str">
        <f t="shared" si="50"/>
        <v>3113 611 001</v>
      </c>
      <c r="AI444" s="67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  <c r="AX444" s="55"/>
      <c r="AY444" s="55"/>
      <c r="AZ444" s="55"/>
      <c r="BA444" s="13"/>
      <c r="BB444" s="13"/>
    </row>
    <row r="445" ht="14.25" customHeight="1">
      <c r="A445" s="54">
        <v>1010.0</v>
      </c>
      <c r="B445" s="14" t="s">
        <v>227</v>
      </c>
      <c r="C445" s="55"/>
      <c r="D445" s="14" t="str">
        <f t="shared" si="43"/>
        <v>ZF_8050_V_1.3762C</v>
      </c>
      <c r="E445" s="14" t="s">
        <v>46</v>
      </c>
      <c r="F445" s="72"/>
      <c r="G445" s="57" t="s">
        <v>491</v>
      </c>
      <c r="H445" s="65" t="s">
        <v>498</v>
      </c>
      <c r="I445" s="59">
        <v>8000.0</v>
      </c>
      <c r="J445" s="65" t="s">
        <v>242</v>
      </c>
      <c r="K445" s="58" t="s">
        <v>243</v>
      </c>
      <c r="L445" s="65" t="s">
        <v>253</v>
      </c>
      <c r="M445" s="60">
        <v>1.3762</v>
      </c>
      <c r="N445" s="58" t="s">
        <v>51</v>
      </c>
      <c r="O445" s="58" t="s">
        <v>496</v>
      </c>
      <c r="P445" s="61">
        <v>1800.0</v>
      </c>
      <c r="Q445" s="61">
        <v>2381.0</v>
      </c>
      <c r="R445" s="78">
        <v>8.0</v>
      </c>
      <c r="S445" s="96">
        <v>125435.0</v>
      </c>
      <c r="T445" s="45">
        <v>1.13</v>
      </c>
      <c r="U445" s="96">
        <v>45.0</v>
      </c>
      <c r="V445" s="45">
        <f t="shared" si="44"/>
        <v>0.55</v>
      </c>
      <c r="W445" s="45">
        <f t="shared" si="45"/>
        <v>77957.8525</v>
      </c>
      <c r="X445" s="82">
        <f t="shared" si="46"/>
        <v>435.05</v>
      </c>
      <c r="Y445" s="45">
        <v>1.067</v>
      </c>
      <c r="Z445" s="45">
        <f t="shared" si="47"/>
        <v>83645.22697</v>
      </c>
      <c r="AA445" s="47">
        <f t="shared" si="48"/>
        <v>111526.9693</v>
      </c>
      <c r="AB445" s="138">
        <v>6705.0</v>
      </c>
      <c r="AC445" s="47">
        <f t="shared" si="49"/>
        <v>5928.47607</v>
      </c>
      <c r="AD445" s="124"/>
      <c r="AE445" s="125" t="str">
        <f t="shared" si="8"/>
        <v>ZF 8050 V Continuous V-Drive 1.3762</v>
      </c>
      <c r="AF445" s="100" t="s">
        <v>493</v>
      </c>
      <c r="AG445" s="101" t="s">
        <v>493</v>
      </c>
      <c r="AH445" s="52" t="str">
        <f t="shared" si="50"/>
        <v>3113 611 001</v>
      </c>
      <c r="AI445" s="67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  <c r="BA445" s="13"/>
      <c r="BB445" s="13"/>
    </row>
    <row r="446" ht="14.25" customHeight="1">
      <c r="A446" s="54">
        <v>1010.0</v>
      </c>
      <c r="B446" s="14" t="s">
        <v>227</v>
      </c>
      <c r="C446" s="55"/>
      <c r="D446" s="14" t="str">
        <f t="shared" si="43"/>
        <v>ZF_8050_V_1.2989C</v>
      </c>
      <c r="E446" s="14" t="s">
        <v>46</v>
      </c>
      <c r="F446" s="72"/>
      <c r="G446" s="57" t="s">
        <v>491</v>
      </c>
      <c r="H446" s="65" t="s">
        <v>498</v>
      </c>
      <c r="I446" s="59">
        <v>8000.0</v>
      </c>
      <c r="J446" s="65" t="s">
        <v>242</v>
      </c>
      <c r="K446" s="58" t="s">
        <v>243</v>
      </c>
      <c r="L446" s="65" t="s">
        <v>253</v>
      </c>
      <c r="M446" s="60">
        <v>1.2989</v>
      </c>
      <c r="N446" s="58" t="s">
        <v>51</v>
      </c>
      <c r="O446" s="58" t="s">
        <v>497</v>
      </c>
      <c r="P446" s="61">
        <v>1800.0</v>
      </c>
      <c r="Q446" s="61">
        <v>2381.0</v>
      </c>
      <c r="R446" s="78">
        <v>8.0</v>
      </c>
      <c r="S446" s="96">
        <v>125435.0</v>
      </c>
      <c r="T446" s="45">
        <v>1.13</v>
      </c>
      <c r="U446" s="96">
        <v>45.0</v>
      </c>
      <c r="V446" s="45">
        <f t="shared" si="44"/>
        <v>0.55</v>
      </c>
      <c r="W446" s="45">
        <f t="shared" si="45"/>
        <v>77957.8525</v>
      </c>
      <c r="X446" s="82">
        <f t="shared" si="46"/>
        <v>435.05</v>
      </c>
      <c r="Y446" s="45">
        <v>1.067</v>
      </c>
      <c r="Z446" s="45">
        <f t="shared" si="47"/>
        <v>83645.22697</v>
      </c>
      <c r="AA446" s="47">
        <f t="shared" si="48"/>
        <v>111526.9693</v>
      </c>
      <c r="AB446" s="138">
        <v>6705.0</v>
      </c>
      <c r="AC446" s="47">
        <f t="shared" si="49"/>
        <v>5928.47607</v>
      </c>
      <c r="AD446" s="124"/>
      <c r="AE446" s="125" t="str">
        <f t="shared" si="8"/>
        <v>ZF 8050 V Continuous V-Drive 1.2989</v>
      </c>
      <c r="AF446" s="100" t="s">
        <v>493</v>
      </c>
      <c r="AG446" s="101" t="s">
        <v>493</v>
      </c>
      <c r="AH446" s="52" t="str">
        <f t="shared" si="50"/>
        <v>3113 611 001</v>
      </c>
      <c r="AI446" s="67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5"/>
      <c r="AW446" s="55"/>
      <c r="AX446" s="55"/>
      <c r="AY446" s="55"/>
      <c r="AZ446" s="55"/>
      <c r="BA446" s="13"/>
      <c r="BB446" s="13"/>
    </row>
    <row r="447" ht="14.25" customHeight="1">
      <c r="A447" s="54">
        <v>1010.0</v>
      </c>
      <c r="B447" s="14" t="s">
        <v>227</v>
      </c>
      <c r="C447" s="55"/>
      <c r="D447" s="14" t="str">
        <f t="shared" si="43"/>
        <v>ZF_8050_V_1.2575C</v>
      </c>
      <c r="E447" s="14" t="s">
        <v>46</v>
      </c>
      <c r="F447" s="72"/>
      <c r="G447" s="57" t="s">
        <v>491</v>
      </c>
      <c r="H447" s="65" t="s">
        <v>498</v>
      </c>
      <c r="I447" s="59">
        <v>8000.0</v>
      </c>
      <c r="J447" s="65" t="s">
        <v>242</v>
      </c>
      <c r="K447" s="58" t="s">
        <v>243</v>
      </c>
      <c r="L447" s="65" t="s">
        <v>253</v>
      </c>
      <c r="M447" s="60">
        <v>1.2575</v>
      </c>
      <c r="N447" s="58" t="s">
        <v>51</v>
      </c>
      <c r="O447" s="68">
        <v>3.44</v>
      </c>
      <c r="P447" s="61">
        <v>1800.0</v>
      </c>
      <c r="Q447" s="61">
        <v>2381.0</v>
      </c>
      <c r="R447" s="78">
        <v>8.0</v>
      </c>
      <c r="S447" s="96">
        <v>125435.0</v>
      </c>
      <c r="T447" s="45">
        <v>1.13</v>
      </c>
      <c r="U447" s="96">
        <v>45.0</v>
      </c>
      <c r="V447" s="45">
        <f t="shared" si="44"/>
        <v>0.55</v>
      </c>
      <c r="W447" s="45">
        <f t="shared" si="45"/>
        <v>77957.8525</v>
      </c>
      <c r="X447" s="82">
        <f t="shared" si="46"/>
        <v>435.05</v>
      </c>
      <c r="Y447" s="45">
        <v>1.067</v>
      </c>
      <c r="Z447" s="45">
        <f t="shared" si="47"/>
        <v>83645.22697</v>
      </c>
      <c r="AA447" s="47">
        <f t="shared" si="48"/>
        <v>111526.9693</v>
      </c>
      <c r="AB447" s="138">
        <v>6705.0</v>
      </c>
      <c r="AC447" s="47">
        <f t="shared" si="49"/>
        <v>5928.47607</v>
      </c>
      <c r="AD447" s="124"/>
      <c r="AE447" s="125" t="str">
        <f t="shared" si="8"/>
        <v>ZF 8050 V Continuous V-Drive 1.2575</v>
      </c>
      <c r="AF447" s="100" t="s">
        <v>493</v>
      </c>
      <c r="AG447" s="101" t="s">
        <v>493</v>
      </c>
      <c r="AH447" s="52" t="str">
        <f t="shared" si="50"/>
        <v>3113 611 001</v>
      </c>
      <c r="AI447" s="67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5"/>
      <c r="AW447" s="55"/>
      <c r="AX447" s="55"/>
      <c r="AY447" s="55"/>
      <c r="AZ447" s="55"/>
      <c r="BA447" s="13"/>
      <c r="BB447" s="13"/>
    </row>
    <row r="448" ht="14.25" customHeight="1">
      <c r="A448" s="54">
        <v>1010.0</v>
      </c>
      <c r="B448" s="14" t="s">
        <v>227</v>
      </c>
      <c r="C448" s="55"/>
      <c r="D448" s="14" t="str">
        <f t="shared" si="43"/>
        <v>ZF_8055_1.7609M</v>
      </c>
      <c r="E448" s="14" t="s">
        <v>46</v>
      </c>
      <c r="F448" s="72"/>
      <c r="G448" s="57" t="s">
        <v>484</v>
      </c>
      <c r="H448" s="65" t="s">
        <v>499</v>
      </c>
      <c r="I448" s="59">
        <v>8000.0</v>
      </c>
      <c r="J448" s="65" t="s">
        <v>238</v>
      </c>
      <c r="K448" s="58" t="s">
        <v>239</v>
      </c>
      <c r="L448" s="65" t="s">
        <v>232</v>
      </c>
      <c r="M448" s="60">
        <v>1.7609</v>
      </c>
      <c r="N448" s="58" t="s">
        <v>51</v>
      </c>
      <c r="O448" s="58" t="s">
        <v>500</v>
      </c>
      <c r="P448" s="61">
        <v>2300.0</v>
      </c>
      <c r="Q448" s="61">
        <v>2227.0</v>
      </c>
      <c r="R448" s="78"/>
      <c r="S448" s="96">
        <v>92705.0</v>
      </c>
      <c r="T448" s="45">
        <v>1.13</v>
      </c>
      <c r="U448" s="96">
        <v>45.0</v>
      </c>
      <c r="V448" s="45">
        <f t="shared" si="44"/>
        <v>0.55</v>
      </c>
      <c r="W448" s="45">
        <f t="shared" si="45"/>
        <v>57616.1575</v>
      </c>
      <c r="X448" s="82">
        <f t="shared" si="46"/>
        <v>435.05</v>
      </c>
      <c r="Y448" s="45">
        <v>1.067</v>
      </c>
      <c r="Z448" s="45">
        <f t="shared" si="47"/>
        <v>61940.6384</v>
      </c>
      <c r="AA448" s="47">
        <f t="shared" si="48"/>
        <v>82587.51787</v>
      </c>
      <c r="AB448" s="138">
        <v>6220.0</v>
      </c>
      <c r="AC448" s="47">
        <f t="shared" si="49"/>
        <v>5499.645213</v>
      </c>
      <c r="AD448" s="124"/>
      <c r="AE448" s="125" t="str">
        <f t="shared" si="8"/>
        <v>ZF 8055 Medium Vertical Offset 1.7609</v>
      </c>
      <c r="AF448" s="100" t="s">
        <v>487</v>
      </c>
      <c r="AG448" s="101" t="s">
        <v>487</v>
      </c>
      <c r="AH448" s="52" t="str">
        <f t="shared" si="50"/>
        <v>3113 600 001</v>
      </c>
      <c r="AI448" s="67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5"/>
      <c r="AW448" s="55"/>
      <c r="AX448" s="55"/>
      <c r="AY448" s="55"/>
      <c r="AZ448" s="55"/>
      <c r="BA448" s="13"/>
      <c r="BB448" s="13"/>
    </row>
    <row r="449" ht="14.25" customHeight="1">
      <c r="A449" s="54">
        <v>1010.0</v>
      </c>
      <c r="B449" s="14" t="s">
        <v>227</v>
      </c>
      <c r="C449" s="55"/>
      <c r="D449" s="14" t="str">
        <f t="shared" si="43"/>
        <v>ZF_8055_1.685M</v>
      </c>
      <c r="E449" s="14" t="s">
        <v>46</v>
      </c>
      <c r="F449" s="72"/>
      <c r="G449" s="57" t="s">
        <v>484</v>
      </c>
      <c r="H449" s="65" t="s">
        <v>499</v>
      </c>
      <c r="I449" s="59">
        <v>8000.0</v>
      </c>
      <c r="J449" s="65" t="s">
        <v>238</v>
      </c>
      <c r="K449" s="58" t="s">
        <v>239</v>
      </c>
      <c r="L449" s="65" t="s">
        <v>232</v>
      </c>
      <c r="M449" s="60">
        <v>1.685</v>
      </c>
      <c r="N449" s="58" t="s">
        <v>51</v>
      </c>
      <c r="O449" s="58" t="s">
        <v>501</v>
      </c>
      <c r="P449" s="61">
        <v>2300.0</v>
      </c>
      <c r="Q449" s="61">
        <v>2227.0</v>
      </c>
      <c r="R449" s="78"/>
      <c r="S449" s="96">
        <v>92705.0</v>
      </c>
      <c r="T449" s="45">
        <v>1.13</v>
      </c>
      <c r="U449" s="96">
        <v>45.0</v>
      </c>
      <c r="V449" s="45">
        <f t="shared" si="44"/>
        <v>0.55</v>
      </c>
      <c r="W449" s="45">
        <f t="shared" si="45"/>
        <v>57616.1575</v>
      </c>
      <c r="X449" s="82">
        <f t="shared" si="46"/>
        <v>435.05</v>
      </c>
      <c r="Y449" s="45">
        <v>1.067</v>
      </c>
      <c r="Z449" s="45">
        <f t="shared" si="47"/>
        <v>61940.6384</v>
      </c>
      <c r="AA449" s="47">
        <f t="shared" si="48"/>
        <v>82587.51787</v>
      </c>
      <c r="AB449" s="138">
        <v>6220.0</v>
      </c>
      <c r="AC449" s="47">
        <f t="shared" si="49"/>
        <v>5499.645213</v>
      </c>
      <c r="AD449" s="124"/>
      <c r="AE449" s="125" t="str">
        <f t="shared" si="8"/>
        <v>ZF 8055 Medium Vertical Offset 1.685</v>
      </c>
      <c r="AF449" s="100" t="s">
        <v>487</v>
      </c>
      <c r="AG449" s="101" t="s">
        <v>487</v>
      </c>
      <c r="AH449" s="52" t="str">
        <f t="shared" si="50"/>
        <v>3113 600 001</v>
      </c>
      <c r="AI449" s="67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5"/>
      <c r="AY449" s="55"/>
      <c r="AZ449" s="55"/>
      <c r="BA449" s="13"/>
      <c r="BB449" s="13"/>
    </row>
    <row r="450" ht="14.25" customHeight="1">
      <c r="A450" s="54">
        <v>1010.0</v>
      </c>
      <c r="B450" s="14" t="s">
        <v>227</v>
      </c>
      <c r="C450" s="55"/>
      <c r="D450" s="14" t="str">
        <f t="shared" si="43"/>
        <v>ZF_8055_1.5446C</v>
      </c>
      <c r="E450" s="14" t="s">
        <v>46</v>
      </c>
      <c r="F450" s="72"/>
      <c r="G450" s="57" t="s">
        <v>484</v>
      </c>
      <c r="H450" s="65" t="s">
        <v>499</v>
      </c>
      <c r="I450" s="59">
        <v>8000.0</v>
      </c>
      <c r="J450" s="65" t="s">
        <v>242</v>
      </c>
      <c r="K450" s="58" t="s">
        <v>243</v>
      </c>
      <c r="L450" s="65" t="s">
        <v>232</v>
      </c>
      <c r="M450" s="60">
        <v>1.5446</v>
      </c>
      <c r="N450" s="58" t="s">
        <v>51</v>
      </c>
      <c r="O450" s="58" t="s">
        <v>502</v>
      </c>
      <c r="P450" s="61">
        <v>1800.0</v>
      </c>
      <c r="Q450" s="61">
        <v>2227.0</v>
      </c>
      <c r="R450" s="78"/>
      <c r="S450" s="96">
        <v>92705.0</v>
      </c>
      <c r="T450" s="45">
        <v>1.13</v>
      </c>
      <c r="U450" s="96">
        <v>45.0</v>
      </c>
      <c r="V450" s="45">
        <f t="shared" si="44"/>
        <v>0.55</v>
      </c>
      <c r="W450" s="45">
        <f t="shared" si="45"/>
        <v>57616.1575</v>
      </c>
      <c r="X450" s="82">
        <f t="shared" si="46"/>
        <v>435.05</v>
      </c>
      <c r="Y450" s="45">
        <v>1.067</v>
      </c>
      <c r="Z450" s="45">
        <f t="shared" si="47"/>
        <v>61940.6384</v>
      </c>
      <c r="AA450" s="47">
        <f t="shared" si="48"/>
        <v>82587.51787</v>
      </c>
      <c r="AB450" s="138">
        <v>6220.0</v>
      </c>
      <c r="AC450" s="47">
        <f t="shared" si="49"/>
        <v>5499.645213</v>
      </c>
      <c r="AD450" s="124"/>
      <c r="AE450" s="125" t="str">
        <f t="shared" si="8"/>
        <v>ZF 8055 Continuous Vertical Offset 1.5446</v>
      </c>
      <c r="AF450" s="100" t="s">
        <v>487</v>
      </c>
      <c r="AG450" s="101" t="s">
        <v>487</v>
      </c>
      <c r="AH450" s="52" t="str">
        <f t="shared" si="50"/>
        <v>3113 600 001</v>
      </c>
      <c r="AI450" s="67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  <c r="AX450" s="55"/>
      <c r="AY450" s="55"/>
      <c r="AZ450" s="55"/>
      <c r="BA450" s="13"/>
      <c r="BB450" s="13"/>
    </row>
    <row r="451" ht="14.25" customHeight="1">
      <c r="A451" s="54">
        <v>1010.0</v>
      </c>
      <c r="B451" s="14" t="s">
        <v>227</v>
      </c>
      <c r="C451" s="55"/>
      <c r="D451" s="14" t="str">
        <f t="shared" si="43"/>
        <v>ZF_8055_1.4463C</v>
      </c>
      <c r="E451" s="14" t="s">
        <v>46</v>
      </c>
      <c r="F451" s="72"/>
      <c r="G451" s="57" t="s">
        <v>484</v>
      </c>
      <c r="H451" s="65" t="s">
        <v>499</v>
      </c>
      <c r="I451" s="59">
        <v>8000.0</v>
      </c>
      <c r="J451" s="65" t="s">
        <v>242</v>
      </c>
      <c r="K451" s="58" t="s">
        <v>243</v>
      </c>
      <c r="L451" s="65" t="s">
        <v>232</v>
      </c>
      <c r="M451" s="60">
        <v>1.4463</v>
      </c>
      <c r="N451" s="58" t="s">
        <v>51</v>
      </c>
      <c r="O451" s="68">
        <v>2.958</v>
      </c>
      <c r="P451" s="61">
        <v>1800.0</v>
      </c>
      <c r="Q451" s="61">
        <v>2227.0</v>
      </c>
      <c r="R451" s="78"/>
      <c r="S451" s="96">
        <v>92705.0</v>
      </c>
      <c r="T451" s="45">
        <v>1.13</v>
      </c>
      <c r="U451" s="96">
        <v>45.0</v>
      </c>
      <c r="V451" s="45">
        <f t="shared" si="44"/>
        <v>0.55</v>
      </c>
      <c r="W451" s="45">
        <f t="shared" si="45"/>
        <v>57616.1575</v>
      </c>
      <c r="X451" s="82">
        <f t="shared" si="46"/>
        <v>435.05</v>
      </c>
      <c r="Y451" s="45">
        <v>1.067</v>
      </c>
      <c r="Z451" s="45">
        <f t="shared" si="47"/>
        <v>61940.6384</v>
      </c>
      <c r="AA451" s="47">
        <f t="shared" si="48"/>
        <v>82587.51787</v>
      </c>
      <c r="AB451" s="138">
        <v>6220.0</v>
      </c>
      <c r="AC451" s="47">
        <f t="shared" si="49"/>
        <v>5499.645213</v>
      </c>
      <c r="AD451" s="124"/>
      <c r="AE451" s="125" t="str">
        <f t="shared" si="8"/>
        <v>ZF 8055 Continuous Vertical Offset 1.4463</v>
      </c>
      <c r="AF451" s="100" t="s">
        <v>487</v>
      </c>
      <c r="AG451" s="101" t="s">
        <v>487</v>
      </c>
      <c r="AH451" s="52" t="str">
        <f t="shared" si="50"/>
        <v>3113 600 001</v>
      </c>
      <c r="AI451" s="67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5"/>
      <c r="AW451" s="55"/>
      <c r="AX451" s="55"/>
      <c r="AY451" s="55"/>
      <c r="AZ451" s="55"/>
      <c r="BA451" s="13"/>
      <c r="BB451" s="13"/>
    </row>
    <row r="452" ht="14.25" customHeight="1">
      <c r="A452" s="54">
        <v>1010.0</v>
      </c>
      <c r="B452" s="14" t="s">
        <v>227</v>
      </c>
      <c r="C452" s="55"/>
      <c r="D452" s="14" t="str">
        <f t="shared" si="43"/>
        <v>ZF_8055_1.3762C</v>
      </c>
      <c r="E452" s="14" t="s">
        <v>46</v>
      </c>
      <c r="F452" s="72"/>
      <c r="G452" s="57" t="s">
        <v>484</v>
      </c>
      <c r="H452" s="65" t="s">
        <v>499</v>
      </c>
      <c r="I452" s="59">
        <v>8000.0</v>
      </c>
      <c r="J452" s="65" t="s">
        <v>242</v>
      </c>
      <c r="K452" s="58" t="s">
        <v>243</v>
      </c>
      <c r="L452" s="65" t="s">
        <v>232</v>
      </c>
      <c r="M452" s="60">
        <v>1.3762</v>
      </c>
      <c r="N452" s="58" t="s">
        <v>51</v>
      </c>
      <c r="O452" s="58" t="s">
        <v>501</v>
      </c>
      <c r="P452" s="61">
        <v>1800.0</v>
      </c>
      <c r="Q452" s="61">
        <v>2227.0</v>
      </c>
      <c r="R452" s="78"/>
      <c r="S452" s="96">
        <v>92705.0</v>
      </c>
      <c r="T452" s="45">
        <v>1.13</v>
      </c>
      <c r="U452" s="96">
        <v>45.0</v>
      </c>
      <c r="V452" s="45">
        <f t="shared" si="44"/>
        <v>0.55</v>
      </c>
      <c r="W452" s="45">
        <f t="shared" si="45"/>
        <v>57616.1575</v>
      </c>
      <c r="X452" s="82">
        <f t="shared" si="46"/>
        <v>435.05</v>
      </c>
      <c r="Y452" s="45">
        <v>1.067</v>
      </c>
      <c r="Z452" s="45">
        <f t="shared" si="47"/>
        <v>61940.6384</v>
      </c>
      <c r="AA452" s="47">
        <f t="shared" si="48"/>
        <v>82587.51787</v>
      </c>
      <c r="AB452" s="138">
        <v>6220.0</v>
      </c>
      <c r="AC452" s="47">
        <f t="shared" si="49"/>
        <v>5499.645213</v>
      </c>
      <c r="AD452" s="124"/>
      <c r="AE452" s="125" t="str">
        <f t="shared" si="8"/>
        <v>ZF 8055 Continuous Vertical Offset 1.3762</v>
      </c>
      <c r="AF452" s="100" t="s">
        <v>487</v>
      </c>
      <c r="AG452" s="101" t="s">
        <v>487</v>
      </c>
      <c r="AH452" s="52" t="str">
        <f t="shared" si="50"/>
        <v>3113 600 001</v>
      </c>
      <c r="AI452" s="67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  <c r="AX452" s="55"/>
      <c r="AY452" s="55"/>
      <c r="AZ452" s="55"/>
      <c r="BA452" s="13"/>
      <c r="BB452" s="13"/>
    </row>
    <row r="453" ht="14.25" customHeight="1">
      <c r="A453" s="54">
        <v>1010.0</v>
      </c>
      <c r="B453" s="14" t="s">
        <v>227</v>
      </c>
      <c r="C453" s="55"/>
      <c r="D453" s="14" t="str">
        <f t="shared" si="43"/>
        <v>ZF_8055_A_1.7609M</v>
      </c>
      <c r="E453" s="14" t="s">
        <v>46</v>
      </c>
      <c r="F453" s="72"/>
      <c r="G453" s="56"/>
      <c r="H453" s="65" t="s">
        <v>503</v>
      </c>
      <c r="I453" s="59">
        <v>8000.0</v>
      </c>
      <c r="J453" s="65" t="s">
        <v>238</v>
      </c>
      <c r="K453" s="58" t="s">
        <v>239</v>
      </c>
      <c r="L453" s="65" t="s">
        <v>211</v>
      </c>
      <c r="M453" s="60">
        <v>1.7609</v>
      </c>
      <c r="N453" s="58" t="s">
        <v>51</v>
      </c>
      <c r="O453" s="58" t="s">
        <v>496</v>
      </c>
      <c r="P453" s="61">
        <v>2300.0</v>
      </c>
      <c r="Q453" s="61">
        <v>2326.0</v>
      </c>
      <c r="R453" s="78">
        <v>8.0</v>
      </c>
      <c r="S453" s="96">
        <v>119260.0</v>
      </c>
      <c r="T453" s="45">
        <v>1.13</v>
      </c>
      <c r="U453" s="96">
        <v>45.0</v>
      </c>
      <c r="V453" s="45">
        <f t="shared" si="44"/>
        <v>0.55</v>
      </c>
      <c r="W453" s="45">
        <f t="shared" si="45"/>
        <v>74120.09</v>
      </c>
      <c r="X453" s="82">
        <f t="shared" si="46"/>
        <v>435.05</v>
      </c>
      <c r="Y453" s="45">
        <v>1.067</v>
      </c>
      <c r="Z453" s="45">
        <f t="shared" si="47"/>
        <v>79550.33438</v>
      </c>
      <c r="AA453" s="47">
        <f t="shared" si="48"/>
        <v>106067.1125</v>
      </c>
      <c r="AB453" s="138">
        <v>6705.0</v>
      </c>
      <c r="AC453" s="47">
        <f t="shared" si="49"/>
        <v>5928.47607</v>
      </c>
      <c r="AD453" s="124"/>
      <c r="AE453" s="125" t="str">
        <f t="shared" si="8"/>
        <v>ZF 8055 A Medium Down Angle 1.7609</v>
      </c>
      <c r="AF453" s="100" t="s">
        <v>490</v>
      </c>
      <c r="AG453" s="101" t="s">
        <v>490</v>
      </c>
      <c r="AH453" s="52" t="str">
        <f t="shared" si="50"/>
        <v>3113 610 001</v>
      </c>
      <c r="AI453" s="67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  <c r="AZ453" s="55"/>
      <c r="BA453" s="13"/>
      <c r="BB453" s="13"/>
    </row>
    <row r="454" ht="14.25" customHeight="1">
      <c r="A454" s="54">
        <v>1010.0</v>
      </c>
      <c r="B454" s="14" t="s">
        <v>227</v>
      </c>
      <c r="C454" s="55"/>
      <c r="D454" s="14" t="str">
        <f t="shared" si="43"/>
        <v>ZF_8055_A_1.6387M</v>
      </c>
      <c r="E454" s="14" t="s">
        <v>46</v>
      </c>
      <c r="F454" s="72"/>
      <c r="G454" s="56"/>
      <c r="H454" s="65" t="s">
        <v>503</v>
      </c>
      <c r="I454" s="59">
        <v>8000.0</v>
      </c>
      <c r="J454" s="65" t="s">
        <v>238</v>
      </c>
      <c r="K454" s="58" t="s">
        <v>239</v>
      </c>
      <c r="L454" s="65" t="s">
        <v>211</v>
      </c>
      <c r="M454" s="60">
        <v>1.6387</v>
      </c>
      <c r="N454" s="58" t="s">
        <v>51</v>
      </c>
      <c r="O454" s="58" t="s">
        <v>497</v>
      </c>
      <c r="P454" s="61">
        <v>2300.0</v>
      </c>
      <c r="Q454" s="61">
        <v>2326.0</v>
      </c>
      <c r="R454" s="78">
        <v>8.0</v>
      </c>
      <c r="S454" s="96">
        <v>119260.0</v>
      </c>
      <c r="T454" s="45">
        <v>1.13</v>
      </c>
      <c r="U454" s="96">
        <v>45.0</v>
      </c>
      <c r="V454" s="45">
        <f t="shared" si="44"/>
        <v>0.55</v>
      </c>
      <c r="W454" s="45">
        <f t="shared" si="45"/>
        <v>74120.09</v>
      </c>
      <c r="X454" s="82">
        <f t="shared" si="46"/>
        <v>435.05</v>
      </c>
      <c r="Y454" s="45">
        <v>1.067</v>
      </c>
      <c r="Z454" s="45">
        <f t="shared" si="47"/>
        <v>79550.33438</v>
      </c>
      <c r="AA454" s="47">
        <f t="shared" si="48"/>
        <v>106067.1125</v>
      </c>
      <c r="AB454" s="138">
        <v>6705.0</v>
      </c>
      <c r="AC454" s="47">
        <f t="shared" si="49"/>
        <v>5928.47607</v>
      </c>
      <c r="AD454" s="124"/>
      <c r="AE454" s="125" t="str">
        <f t="shared" si="8"/>
        <v>ZF 8055 A Medium Down Angle 1.6387</v>
      </c>
      <c r="AF454" s="100" t="s">
        <v>490</v>
      </c>
      <c r="AG454" s="101" t="s">
        <v>490</v>
      </c>
      <c r="AH454" s="52" t="str">
        <f t="shared" si="50"/>
        <v>3113 610 001</v>
      </c>
      <c r="AI454" s="67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5"/>
      <c r="AW454" s="55"/>
      <c r="AX454" s="55"/>
      <c r="AY454" s="55"/>
      <c r="AZ454" s="55"/>
      <c r="BA454" s="13"/>
      <c r="BB454" s="13"/>
    </row>
    <row r="455" ht="14.25" customHeight="1">
      <c r="A455" s="54">
        <v>1010.0</v>
      </c>
      <c r="B455" s="14" t="s">
        <v>227</v>
      </c>
      <c r="C455" s="55"/>
      <c r="D455" s="14" t="str">
        <f t="shared" si="43"/>
        <v>ZF_8055_A_1.5797M</v>
      </c>
      <c r="E455" s="14" t="s">
        <v>46</v>
      </c>
      <c r="F455" s="72"/>
      <c r="G455" s="56"/>
      <c r="H455" s="65" t="s">
        <v>503</v>
      </c>
      <c r="I455" s="59">
        <v>8000.0</v>
      </c>
      <c r="J455" s="65" t="s">
        <v>238</v>
      </c>
      <c r="K455" s="58" t="s">
        <v>239</v>
      </c>
      <c r="L455" s="65" t="s">
        <v>211</v>
      </c>
      <c r="M455" s="60">
        <v>1.5797</v>
      </c>
      <c r="N455" s="58" t="s">
        <v>51</v>
      </c>
      <c r="O455" s="68">
        <v>3.44</v>
      </c>
      <c r="P455" s="61">
        <v>2300.0</v>
      </c>
      <c r="Q455" s="61">
        <v>2326.0</v>
      </c>
      <c r="R455" s="78">
        <v>8.0</v>
      </c>
      <c r="S455" s="96">
        <v>119260.0</v>
      </c>
      <c r="T455" s="45">
        <v>1.13</v>
      </c>
      <c r="U455" s="96">
        <v>45.0</v>
      </c>
      <c r="V455" s="45">
        <f t="shared" si="44"/>
        <v>0.55</v>
      </c>
      <c r="W455" s="45">
        <f t="shared" si="45"/>
        <v>74120.09</v>
      </c>
      <c r="X455" s="82">
        <f t="shared" si="46"/>
        <v>435.05</v>
      </c>
      <c r="Y455" s="45">
        <v>1.067</v>
      </c>
      <c r="Z455" s="45">
        <f t="shared" si="47"/>
        <v>79550.33438</v>
      </c>
      <c r="AA455" s="47">
        <f t="shared" si="48"/>
        <v>106067.1125</v>
      </c>
      <c r="AB455" s="138">
        <v>6705.0</v>
      </c>
      <c r="AC455" s="47">
        <f t="shared" si="49"/>
        <v>5928.47607</v>
      </c>
      <c r="AD455" s="124"/>
      <c r="AE455" s="125" t="str">
        <f t="shared" si="8"/>
        <v>ZF 8055 A Medium Down Angle 1.5797</v>
      </c>
      <c r="AF455" s="100" t="s">
        <v>490</v>
      </c>
      <c r="AG455" s="101" t="s">
        <v>490</v>
      </c>
      <c r="AH455" s="52" t="str">
        <f t="shared" si="50"/>
        <v>3113 610 001</v>
      </c>
      <c r="AI455" s="67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5"/>
      <c r="AW455" s="55"/>
      <c r="AX455" s="55"/>
      <c r="AY455" s="55"/>
      <c r="AZ455" s="55"/>
      <c r="BA455" s="13"/>
      <c r="BB455" s="13"/>
    </row>
    <row r="456" ht="14.25" customHeight="1">
      <c r="A456" s="54">
        <v>1010.0</v>
      </c>
      <c r="B456" s="14" t="s">
        <v>227</v>
      </c>
      <c r="C456" s="55"/>
      <c r="D456" s="14" t="str">
        <f t="shared" si="43"/>
        <v>ZF_8055_A_1.5446C</v>
      </c>
      <c r="E456" s="14" t="s">
        <v>46</v>
      </c>
      <c r="F456" s="72"/>
      <c r="G456" s="56"/>
      <c r="H456" s="65" t="s">
        <v>503</v>
      </c>
      <c r="I456" s="59">
        <v>8000.0</v>
      </c>
      <c r="J456" s="65" t="s">
        <v>242</v>
      </c>
      <c r="K456" s="58" t="s">
        <v>243</v>
      </c>
      <c r="L456" s="65" t="s">
        <v>211</v>
      </c>
      <c r="M456" s="60">
        <v>1.5446</v>
      </c>
      <c r="N456" s="58" t="s">
        <v>51</v>
      </c>
      <c r="O456" s="58" t="s">
        <v>496</v>
      </c>
      <c r="P456" s="61">
        <v>1800.0</v>
      </c>
      <c r="Q456" s="61">
        <v>2326.0</v>
      </c>
      <c r="R456" s="78">
        <v>8.0</v>
      </c>
      <c r="S456" s="96">
        <v>119260.0</v>
      </c>
      <c r="T456" s="45">
        <v>1.13</v>
      </c>
      <c r="U456" s="96">
        <v>45.0</v>
      </c>
      <c r="V456" s="45">
        <f t="shared" si="44"/>
        <v>0.55</v>
      </c>
      <c r="W456" s="45">
        <f t="shared" si="45"/>
        <v>74120.09</v>
      </c>
      <c r="X456" s="82">
        <f t="shared" si="46"/>
        <v>435.05</v>
      </c>
      <c r="Y456" s="45">
        <v>1.067</v>
      </c>
      <c r="Z456" s="45">
        <f t="shared" si="47"/>
        <v>79550.33438</v>
      </c>
      <c r="AA456" s="47">
        <f t="shared" si="48"/>
        <v>106067.1125</v>
      </c>
      <c r="AB456" s="138">
        <v>6705.0</v>
      </c>
      <c r="AC456" s="47">
        <f t="shared" si="49"/>
        <v>5928.47607</v>
      </c>
      <c r="AD456" s="124"/>
      <c r="AE456" s="125" t="str">
        <f t="shared" si="8"/>
        <v>ZF 8055 A Continuous Down Angle 1.5446</v>
      </c>
      <c r="AF456" s="100" t="s">
        <v>490</v>
      </c>
      <c r="AG456" s="101" t="s">
        <v>490</v>
      </c>
      <c r="AH456" s="52" t="str">
        <f t="shared" si="50"/>
        <v>3113 610 001</v>
      </c>
      <c r="AI456" s="67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5"/>
      <c r="AW456" s="55"/>
      <c r="AX456" s="55"/>
      <c r="AY456" s="55"/>
      <c r="AZ456" s="55"/>
      <c r="BA456" s="13"/>
      <c r="BB456" s="13"/>
    </row>
    <row r="457" ht="14.25" customHeight="1">
      <c r="A457" s="54">
        <v>1010.0</v>
      </c>
      <c r="B457" s="14" t="s">
        <v>227</v>
      </c>
      <c r="C457" s="55"/>
      <c r="D457" s="14" t="str">
        <f t="shared" si="43"/>
        <v>ZF_8055_A_1.4323C</v>
      </c>
      <c r="E457" s="14" t="s">
        <v>46</v>
      </c>
      <c r="F457" s="72"/>
      <c r="G457" s="56"/>
      <c r="H457" s="65" t="s">
        <v>503</v>
      </c>
      <c r="I457" s="59">
        <v>8000.0</v>
      </c>
      <c r="J457" s="65" t="s">
        <v>242</v>
      </c>
      <c r="K457" s="58" t="s">
        <v>243</v>
      </c>
      <c r="L457" s="65" t="s">
        <v>211</v>
      </c>
      <c r="M457" s="60">
        <v>1.4323</v>
      </c>
      <c r="N457" s="58" t="s">
        <v>51</v>
      </c>
      <c r="O457" s="58" t="s">
        <v>497</v>
      </c>
      <c r="P457" s="61">
        <v>1800.0</v>
      </c>
      <c r="Q457" s="61">
        <v>2326.0</v>
      </c>
      <c r="R457" s="78">
        <v>8.0</v>
      </c>
      <c r="S457" s="96">
        <v>119260.0</v>
      </c>
      <c r="T457" s="45">
        <v>1.13</v>
      </c>
      <c r="U457" s="96">
        <v>45.0</v>
      </c>
      <c r="V457" s="45">
        <f t="shared" si="44"/>
        <v>0.55</v>
      </c>
      <c r="W457" s="45">
        <f t="shared" si="45"/>
        <v>74120.09</v>
      </c>
      <c r="X457" s="82">
        <f t="shared" si="46"/>
        <v>435.05</v>
      </c>
      <c r="Y457" s="45">
        <v>1.067</v>
      </c>
      <c r="Z457" s="45">
        <f t="shared" si="47"/>
        <v>79550.33438</v>
      </c>
      <c r="AA457" s="47">
        <f t="shared" si="48"/>
        <v>106067.1125</v>
      </c>
      <c r="AB457" s="138">
        <v>6705.0</v>
      </c>
      <c r="AC457" s="47">
        <f t="shared" si="49"/>
        <v>5928.47607</v>
      </c>
      <c r="AD457" s="124"/>
      <c r="AE457" s="125" t="str">
        <f t="shared" si="8"/>
        <v>ZF 8055 A Continuous Down Angle 1.4323</v>
      </c>
      <c r="AF457" s="100" t="s">
        <v>490</v>
      </c>
      <c r="AG457" s="101" t="s">
        <v>490</v>
      </c>
      <c r="AH457" s="52" t="str">
        <f t="shared" si="50"/>
        <v>3113 610 001</v>
      </c>
      <c r="AI457" s="67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5"/>
      <c r="AW457" s="55"/>
      <c r="AX457" s="55"/>
      <c r="AY457" s="55"/>
      <c r="AZ457" s="55"/>
      <c r="BA457" s="13"/>
      <c r="BB457" s="13"/>
    </row>
    <row r="458" ht="14.25" customHeight="1">
      <c r="A458" s="54">
        <v>1010.0</v>
      </c>
      <c r="B458" s="14" t="s">
        <v>227</v>
      </c>
      <c r="C458" s="55"/>
      <c r="D458" s="14" t="str">
        <f t="shared" si="43"/>
        <v>ZF_8055_A_1.3762C</v>
      </c>
      <c r="E458" s="14" t="s">
        <v>46</v>
      </c>
      <c r="F458" s="72"/>
      <c r="G458" s="56"/>
      <c r="H458" s="65" t="s">
        <v>503</v>
      </c>
      <c r="I458" s="59">
        <v>8000.0</v>
      </c>
      <c r="J458" s="65" t="s">
        <v>242</v>
      </c>
      <c r="K458" s="58" t="s">
        <v>243</v>
      </c>
      <c r="L458" s="65" t="s">
        <v>211</v>
      </c>
      <c r="M458" s="60">
        <v>1.3762</v>
      </c>
      <c r="N458" s="58" t="s">
        <v>51</v>
      </c>
      <c r="O458" s="68">
        <v>3.44</v>
      </c>
      <c r="P458" s="61">
        <v>1800.0</v>
      </c>
      <c r="Q458" s="61">
        <v>2326.0</v>
      </c>
      <c r="R458" s="78">
        <v>8.0</v>
      </c>
      <c r="S458" s="96">
        <v>119260.0</v>
      </c>
      <c r="T458" s="45">
        <v>1.13</v>
      </c>
      <c r="U458" s="96">
        <v>45.0</v>
      </c>
      <c r="V458" s="45">
        <f t="shared" si="44"/>
        <v>0.55</v>
      </c>
      <c r="W458" s="45">
        <f t="shared" si="45"/>
        <v>74120.09</v>
      </c>
      <c r="X458" s="82">
        <f t="shared" si="46"/>
        <v>435.05</v>
      </c>
      <c r="Y458" s="45">
        <v>1.067</v>
      </c>
      <c r="Z458" s="45">
        <f t="shared" si="47"/>
        <v>79550.33438</v>
      </c>
      <c r="AA458" s="47">
        <f t="shared" si="48"/>
        <v>106067.1125</v>
      </c>
      <c r="AB458" s="138">
        <v>6705.0</v>
      </c>
      <c r="AC458" s="47">
        <f t="shared" si="49"/>
        <v>5928.47607</v>
      </c>
      <c r="AD458" s="124"/>
      <c r="AE458" s="125" t="str">
        <f t="shared" si="8"/>
        <v>ZF 8055 A Continuous Down Angle 1.3762</v>
      </c>
      <c r="AF458" s="100" t="s">
        <v>490</v>
      </c>
      <c r="AG458" s="101" t="s">
        <v>490</v>
      </c>
      <c r="AH458" s="52" t="str">
        <f t="shared" si="50"/>
        <v>3113 610 001</v>
      </c>
      <c r="AI458" s="67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5"/>
      <c r="AW458" s="55"/>
      <c r="AX458" s="55"/>
      <c r="AY458" s="55"/>
      <c r="AZ458" s="55"/>
      <c r="BA458" s="13"/>
      <c r="BB458" s="13"/>
    </row>
    <row r="459" ht="14.25" customHeight="1">
      <c r="A459" s="54">
        <v>1010.0</v>
      </c>
      <c r="B459" s="14" t="s">
        <v>227</v>
      </c>
      <c r="C459" s="55"/>
      <c r="D459" s="14" t="str">
        <f t="shared" si="43"/>
        <v>ZF_8055_V_1.7609M</v>
      </c>
      <c r="E459" s="14" t="s">
        <v>46</v>
      </c>
      <c r="F459" s="72"/>
      <c r="G459" s="57" t="s">
        <v>491</v>
      </c>
      <c r="H459" s="65" t="s">
        <v>504</v>
      </c>
      <c r="I459" s="59">
        <v>8000.0</v>
      </c>
      <c r="J459" s="65" t="s">
        <v>238</v>
      </c>
      <c r="K459" s="58" t="s">
        <v>239</v>
      </c>
      <c r="L459" s="65" t="s">
        <v>253</v>
      </c>
      <c r="M459" s="60">
        <v>1.7609</v>
      </c>
      <c r="N459" s="58" t="s">
        <v>51</v>
      </c>
      <c r="O459" s="58" t="s">
        <v>496</v>
      </c>
      <c r="P459" s="61">
        <v>2300.0</v>
      </c>
      <c r="Q459" s="61">
        <v>2381.0</v>
      </c>
      <c r="R459" s="78">
        <v>8.0</v>
      </c>
      <c r="S459" s="96">
        <v>128080.0</v>
      </c>
      <c r="T459" s="45">
        <v>1.13</v>
      </c>
      <c r="U459" s="96">
        <v>45.0</v>
      </c>
      <c r="V459" s="45">
        <f t="shared" si="44"/>
        <v>0.55</v>
      </c>
      <c r="W459" s="45">
        <f t="shared" si="45"/>
        <v>79601.72</v>
      </c>
      <c r="X459" s="82">
        <f t="shared" si="46"/>
        <v>435.05</v>
      </c>
      <c r="Y459" s="45">
        <v>1.067</v>
      </c>
      <c r="Z459" s="45">
        <f t="shared" si="47"/>
        <v>85399.23359</v>
      </c>
      <c r="AA459" s="47">
        <f t="shared" si="48"/>
        <v>113865.6448</v>
      </c>
      <c r="AB459" s="138">
        <v>6705.0</v>
      </c>
      <c r="AC459" s="47">
        <f t="shared" si="49"/>
        <v>5928.47607</v>
      </c>
      <c r="AD459" s="124"/>
      <c r="AE459" s="125" t="str">
        <f t="shared" si="8"/>
        <v>ZF 8055 V Medium V-Drive 1.7609</v>
      </c>
      <c r="AF459" s="100" t="s">
        <v>493</v>
      </c>
      <c r="AG459" s="101" t="s">
        <v>493</v>
      </c>
      <c r="AH459" s="52" t="str">
        <f t="shared" si="50"/>
        <v>3113 611 001</v>
      </c>
      <c r="AI459" s="67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5"/>
      <c r="AW459" s="55"/>
      <c r="AX459" s="55"/>
      <c r="AY459" s="55"/>
      <c r="AZ459" s="55"/>
      <c r="BA459" s="13"/>
      <c r="BB459" s="13"/>
    </row>
    <row r="460" ht="14.25" customHeight="1">
      <c r="A460" s="54">
        <v>1010.0</v>
      </c>
      <c r="B460" s="14" t="s">
        <v>227</v>
      </c>
      <c r="C460" s="55"/>
      <c r="D460" s="14" t="str">
        <f t="shared" si="43"/>
        <v>ZF_8055_V_1.6387M</v>
      </c>
      <c r="E460" s="14" t="s">
        <v>46</v>
      </c>
      <c r="F460" s="72"/>
      <c r="G460" s="57" t="s">
        <v>491</v>
      </c>
      <c r="H460" s="65" t="s">
        <v>504</v>
      </c>
      <c r="I460" s="59">
        <v>8000.0</v>
      </c>
      <c r="J460" s="65" t="s">
        <v>238</v>
      </c>
      <c r="K460" s="58" t="s">
        <v>239</v>
      </c>
      <c r="L460" s="65" t="s">
        <v>253</v>
      </c>
      <c r="M460" s="60">
        <v>1.6387</v>
      </c>
      <c r="N460" s="58" t="s">
        <v>51</v>
      </c>
      <c r="O460" s="58" t="s">
        <v>497</v>
      </c>
      <c r="P460" s="61">
        <v>2300.0</v>
      </c>
      <c r="Q460" s="61">
        <v>2381.0</v>
      </c>
      <c r="R460" s="78">
        <v>8.0</v>
      </c>
      <c r="S460" s="96">
        <v>128080.0</v>
      </c>
      <c r="T460" s="45">
        <v>1.13</v>
      </c>
      <c r="U460" s="96">
        <v>45.0</v>
      </c>
      <c r="V460" s="45">
        <f t="shared" si="44"/>
        <v>0.55</v>
      </c>
      <c r="W460" s="45">
        <f t="shared" si="45"/>
        <v>79601.72</v>
      </c>
      <c r="X460" s="82">
        <f t="shared" si="46"/>
        <v>435.05</v>
      </c>
      <c r="Y460" s="45">
        <v>1.067</v>
      </c>
      <c r="Z460" s="45">
        <f t="shared" si="47"/>
        <v>85399.23359</v>
      </c>
      <c r="AA460" s="47">
        <f t="shared" si="48"/>
        <v>113865.6448</v>
      </c>
      <c r="AB460" s="138">
        <v>6705.0</v>
      </c>
      <c r="AC460" s="47">
        <f t="shared" si="49"/>
        <v>5928.47607</v>
      </c>
      <c r="AD460" s="124"/>
      <c r="AE460" s="125" t="str">
        <f t="shared" si="8"/>
        <v>ZF 8055 V Medium V-Drive 1.6387</v>
      </c>
      <c r="AF460" s="100" t="s">
        <v>493</v>
      </c>
      <c r="AG460" s="101" t="s">
        <v>493</v>
      </c>
      <c r="AH460" s="52" t="str">
        <f t="shared" si="50"/>
        <v>3113 611 001</v>
      </c>
      <c r="AI460" s="67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5"/>
      <c r="AW460" s="55"/>
      <c r="AX460" s="55"/>
      <c r="AY460" s="55"/>
      <c r="AZ460" s="55"/>
      <c r="BA460" s="13"/>
      <c r="BB460" s="13"/>
    </row>
    <row r="461" ht="14.25" customHeight="1">
      <c r="A461" s="54">
        <v>1010.0</v>
      </c>
      <c r="B461" s="14" t="s">
        <v>227</v>
      </c>
      <c r="C461" s="55"/>
      <c r="D461" s="14" t="str">
        <f t="shared" si="43"/>
        <v>ZF_8055_V_1.5797M</v>
      </c>
      <c r="E461" s="14" t="s">
        <v>46</v>
      </c>
      <c r="F461" s="72"/>
      <c r="G461" s="57" t="s">
        <v>491</v>
      </c>
      <c r="H461" s="65" t="s">
        <v>504</v>
      </c>
      <c r="I461" s="59">
        <v>8000.0</v>
      </c>
      <c r="J461" s="65" t="s">
        <v>238</v>
      </c>
      <c r="K461" s="58" t="s">
        <v>239</v>
      </c>
      <c r="L461" s="65" t="s">
        <v>253</v>
      </c>
      <c r="M461" s="60">
        <v>1.5797</v>
      </c>
      <c r="N461" s="58" t="s">
        <v>51</v>
      </c>
      <c r="O461" s="68">
        <v>3.44</v>
      </c>
      <c r="P461" s="61">
        <v>2300.0</v>
      </c>
      <c r="Q461" s="61">
        <v>2381.0</v>
      </c>
      <c r="R461" s="78">
        <v>8.0</v>
      </c>
      <c r="S461" s="96">
        <v>128080.0</v>
      </c>
      <c r="T461" s="45">
        <v>1.13</v>
      </c>
      <c r="U461" s="96">
        <v>45.0</v>
      </c>
      <c r="V461" s="45">
        <f t="shared" si="44"/>
        <v>0.55</v>
      </c>
      <c r="W461" s="45">
        <f t="shared" si="45"/>
        <v>79601.72</v>
      </c>
      <c r="X461" s="82">
        <f t="shared" si="46"/>
        <v>435.05</v>
      </c>
      <c r="Y461" s="45">
        <v>1.067</v>
      </c>
      <c r="Z461" s="45">
        <f t="shared" si="47"/>
        <v>85399.23359</v>
      </c>
      <c r="AA461" s="47">
        <f t="shared" si="48"/>
        <v>113865.6448</v>
      </c>
      <c r="AB461" s="138">
        <v>6705.0</v>
      </c>
      <c r="AC461" s="47">
        <f t="shared" si="49"/>
        <v>5928.47607</v>
      </c>
      <c r="AD461" s="124"/>
      <c r="AE461" s="125" t="str">
        <f t="shared" si="8"/>
        <v>ZF 8055 V Medium V-Drive 1.5797</v>
      </c>
      <c r="AF461" s="100" t="s">
        <v>493</v>
      </c>
      <c r="AG461" s="101" t="s">
        <v>493</v>
      </c>
      <c r="AH461" s="52" t="str">
        <f t="shared" si="50"/>
        <v>3113 611 001</v>
      </c>
      <c r="AI461" s="67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5"/>
      <c r="AW461" s="55"/>
      <c r="AX461" s="55"/>
      <c r="AY461" s="55"/>
      <c r="AZ461" s="55"/>
      <c r="BA461" s="13"/>
      <c r="BB461" s="13"/>
    </row>
    <row r="462" ht="14.25" customHeight="1">
      <c r="A462" s="54">
        <v>1010.0</v>
      </c>
      <c r="B462" s="14" t="s">
        <v>227</v>
      </c>
      <c r="C462" s="55"/>
      <c r="D462" s="14" t="str">
        <f t="shared" si="43"/>
        <v>ZF_8055_V_1.5446C</v>
      </c>
      <c r="E462" s="14" t="s">
        <v>46</v>
      </c>
      <c r="F462" s="72"/>
      <c r="G462" s="57" t="s">
        <v>491</v>
      </c>
      <c r="H462" s="65" t="s">
        <v>504</v>
      </c>
      <c r="I462" s="59">
        <v>8000.0</v>
      </c>
      <c r="J462" s="65" t="s">
        <v>242</v>
      </c>
      <c r="K462" s="58" t="s">
        <v>243</v>
      </c>
      <c r="L462" s="65" t="s">
        <v>253</v>
      </c>
      <c r="M462" s="60">
        <v>1.5446</v>
      </c>
      <c r="N462" s="58" t="s">
        <v>51</v>
      </c>
      <c r="O462" s="58" t="s">
        <v>496</v>
      </c>
      <c r="P462" s="61">
        <v>1800.0</v>
      </c>
      <c r="Q462" s="61">
        <v>2381.0</v>
      </c>
      <c r="R462" s="78">
        <v>8.0</v>
      </c>
      <c r="S462" s="96">
        <v>128080.0</v>
      </c>
      <c r="T462" s="45">
        <v>1.13</v>
      </c>
      <c r="U462" s="96">
        <v>45.0</v>
      </c>
      <c r="V462" s="45">
        <f t="shared" si="44"/>
        <v>0.55</v>
      </c>
      <c r="W462" s="45">
        <f t="shared" si="45"/>
        <v>79601.72</v>
      </c>
      <c r="X462" s="82">
        <f t="shared" si="46"/>
        <v>435.05</v>
      </c>
      <c r="Y462" s="45">
        <v>1.067</v>
      </c>
      <c r="Z462" s="45">
        <f t="shared" si="47"/>
        <v>85399.23359</v>
      </c>
      <c r="AA462" s="47">
        <f t="shared" si="48"/>
        <v>113865.6448</v>
      </c>
      <c r="AB462" s="138">
        <v>6705.0</v>
      </c>
      <c r="AC462" s="47">
        <f t="shared" si="49"/>
        <v>5928.47607</v>
      </c>
      <c r="AD462" s="124"/>
      <c r="AE462" s="125" t="str">
        <f t="shared" si="8"/>
        <v>ZF 8055 V Continuous V-Drive 1.5446</v>
      </c>
      <c r="AF462" s="100" t="s">
        <v>493</v>
      </c>
      <c r="AG462" s="101" t="s">
        <v>493</v>
      </c>
      <c r="AH462" s="52" t="str">
        <f t="shared" si="50"/>
        <v>3113 611 001</v>
      </c>
      <c r="AI462" s="67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5"/>
      <c r="AW462" s="55"/>
      <c r="AX462" s="55"/>
      <c r="AY462" s="55"/>
      <c r="AZ462" s="55"/>
      <c r="BA462" s="13"/>
      <c r="BB462" s="13"/>
    </row>
    <row r="463" ht="14.25" customHeight="1">
      <c r="A463" s="54">
        <v>1010.0</v>
      </c>
      <c r="B463" s="14" t="s">
        <v>227</v>
      </c>
      <c r="C463" s="55"/>
      <c r="D463" s="14" t="str">
        <f t="shared" si="43"/>
        <v>ZF_8055_V_1.4323C</v>
      </c>
      <c r="E463" s="14" t="s">
        <v>46</v>
      </c>
      <c r="F463" s="72"/>
      <c r="G463" s="57" t="s">
        <v>491</v>
      </c>
      <c r="H463" s="65" t="s">
        <v>504</v>
      </c>
      <c r="I463" s="59">
        <v>8000.0</v>
      </c>
      <c r="J463" s="65" t="s">
        <v>242</v>
      </c>
      <c r="K463" s="58" t="s">
        <v>243</v>
      </c>
      <c r="L463" s="65" t="s">
        <v>253</v>
      </c>
      <c r="M463" s="60">
        <v>1.4323</v>
      </c>
      <c r="N463" s="58" t="s">
        <v>51</v>
      </c>
      <c r="O463" s="58" t="s">
        <v>497</v>
      </c>
      <c r="P463" s="61">
        <v>1800.0</v>
      </c>
      <c r="Q463" s="61">
        <v>2381.0</v>
      </c>
      <c r="R463" s="78">
        <v>8.0</v>
      </c>
      <c r="S463" s="96">
        <v>128080.0</v>
      </c>
      <c r="T463" s="45">
        <v>1.13</v>
      </c>
      <c r="U463" s="96">
        <v>45.0</v>
      </c>
      <c r="V463" s="45">
        <f t="shared" si="44"/>
        <v>0.55</v>
      </c>
      <c r="W463" s="45">
        <f t="shared" si="45"/>
        <v>79601.72</v>
      </c>
      <c r="X463" s="82">
        <f t="shared" si="46"/>
        <v>435.05</v>
      </c>
      <c r="Y463" s="45">
        <v>1.067</v>
      </c>
      <c r="Z463" s="45">
        <f t="shared" si="47"/>
        <v>85399.23359</v>
      </c>
      <c r="AA463" s="47">
        <f t="shared" si="48"/>
        <v>113865.6448</v>
      </c>
      <c r="AB463" s="138">
        <v>6705.0</v>
      </c>
      <c r="AC463" s="47">
        <f t="shared" si="49"/>
        <v>5928.47607</v>
      </c>
      <c r="AD463" s="124"/>
      <c r="AE463" s="125" t="str">
        <f t="shared" si="8"/>
        <v>ZF 8055 V Continuous V-Drive 1.4323</v>
      </c>
      <c r="AF463" s="100" t="s">
        <v>493</v>
      </c>
      <c r="AG463" s="101" t="s">
        <v>493</v>
      </c>
      <c r="AH463" s="52" t="str">
        <f t="shared" si="50"/>
        <v>3113 611 001</v>
      </c>
      <c r="AI463" s="67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5"/>
      <c r="AW463" s="55"/>
      <c r="AX463" s="55"/>
      <c r="AY463" s="55"/>
      <c r="AZ463" s="55"/>
      <c r="BA463" s="13"/>
      <c r="BB463" s="13"/>
    </row>
    <row r="464" ht="14.25" customHeight="1">
      <c r="A464" s="54">
        <v>1010.0</v>
      </c>
      <c r="B464" s="14" t="s">
        <v>227</v>
      </c>
      <c r="C464" s="55"/>
      <c r="D464" s="14" t="str">
        <f t="shared" si="43"/>
        <v>ZF_8055_V_1.3762C</v>
      </c>
      <c r="E464" s="14" t="s">
        <v>46</v>
      </c>
      <c r="F464" s="72"/>
      <c r="G464" s="57" t="s">
        <v>491</v>
      </c>
      <c r="H464" s="65" t="s">
        <v>504</v>
      </c>
      <c r="I464" s="59">
        <v>8000.0</v>
      </c>
      <c r="J464" s="65" t="s">
        <v>242</v>
      </c>
      <c r="K464" s="58" t="s">
        <v>243</v>
      </c>
      <c r="L464" s="65" t="s">
        <v>253</v>
      </c>
      <c r="M464" s="60">
        <v>1.3762</v>
      </c>
      <c r="N464" s="58" t="s">
        <v>51</v>
      </c>
      <c r="O464" s="68">
        <v>3.44</v>
      </c>
      <c r="P464" s="61">
        <v>1800.0</v>
      </c>
      <c r="Q464" s="61">
        <v>2381.0</v>
      </c>
      <c r="R464" s="78">
        <v>8.0</v>
      </c>
      <c r="S464" s="96">
        <v>128080.0</v>
      </c>
      <c r="T464" s="45">
        <v>1.13</v>
      </c>
      <c r="U464" s="96">
        <v>45.0</v>
      </c>
      <c r="V464" s="45">
        <f t="shared" si="44"/>
        <v>0.55</v>
      </c>
      <c r="W464" s="45">
        <f t="shared" si="45"/>
        <v>79601.72</v>
      </c>
      <c r="X464" s="82">
        <f t="shared" si="46"/>
        <v>435.05</v>
      </c>
      <c r="Y464" s="45">
        <v>1.067</v>
      </c>
      <c r="Z464" s="45">
        <f t="shared" si="47"/>
        <v>85399.23359</v>
      </c>
      <c r="AA464" s="47">
        <f t="shared" si="48"/>
        <v>113865.6448</v>
      </c>
      <c r="AB464" s="138">
        <v>6705.0</v>
      </c>
      <c r="AC464" s="47">
        <f t="shared" si="49"/>
        <v>5928.47607</v>
      </c>
      <c r="AD464" s="124"/>
      <c r="AE464" s="125" t="str">
        <f t="shared" si="8"/>
        <v>ZF 8055 V Continuous V-Drive 1.3762</v>
      </c>
      <c r="AF464" s="100" t="s">
        <v>493</v>
      </c>
      <c r="AG464" s="101" t="s">
        <v>493</v>
      </c>
      <c r="AH464" s="52" t="str">
        <f t="shared" si="50"/>
        <v>3113 611 001</v>
      </c>
      <c r="AI464" s="67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5"/>
      <c r="AW464" s="55"/>
      <c r="AX464" s="55"/>
      <c r="AY464" s="55"/>
      <c r="AZ464" s="55"/>
      <c r="BA464" s="13"/>
      <c r="BB464" s="13"/>
    </row>
    <row r="465" ht="14.25" customHeight="1">
      <c r="A465" s="54">
        <v>1010.0</v>
      </c>
      <c r="B465" s="14" t="s">
        <v>227</v>
      </c>
      <c r="C465" s="55"/>
      <c r="D465" s="14" t="str">
        <f t="shared" si="43"/>
        <v>ZF_8060_1.8844P</v>
      </c>
      <c r="E465" s="14" t="s">
        <v>46</v>
      </c>
      <c r="F465" s="72"/>
      <c r="G465" s="57" t="s">
        <v>484</v>
      </c>
      <c r="H465" s="65" t="s">
        <v>505</v>
      </c>
      <c r="I465" s="59">
        <v>8000.0</v>
      </c>
      <c r="J465" s="65" t="s">
        <v>230</v>
      </c>
      <c r="K465" s="58" t="s">
        <v>231</v>
      </c>
      <c r="L465" s="65" t="s">
        <v>232</v>
      </c>
      <c r="M465" s="137">
        <v>1.8844</v>
      </c>
      <c r="N465" s="64" t="s">
        <v>51</v>
      </c>
      <c r="O465" s="64" t="s">
        <v>500</v>
      </c>
      <c r="P465" s="61">
        <v>2300.0</v>
      </c>
      <c r="Q465" s="61">
        <v>2227.0</v>
      </c>
      <c r="R465" s="78"/>
      <c r="S465" s="96">
        <v>92705.0</v>
      </c>
      <c r="T465" s="45">
        <v>1.13</v>
      </c>
      <c r="U465" s="96">
        <v>45.0</v>
      </c>
      <c r="V465" s="45">
        <f t="shared" si="44"/>
        <v>0.55</v>
      </c>
      <c r="W465" s="45">
        <f t="shared" si="45"/>
        <v>57616.1575</v>
      </c>
      <c r="X465" s="82">
        <f t="shared" si="46"/>
        <v>435.05</v>
      </c>
      <c r="Y465" s="45">
        <v>1.067</v>
      </c>
      <c r="Z465" s="45">
        <f t="shared" si="47"/>
        <v>61940.6384</v>
      </c>
      <c r="AA465" s="47">
        <f t="shared" si="48"/>
        <v>82587.51787</v>
      </c>
      <c r="AB465" s="138">
        <v>6220.0</v>
      </c>
      <c r="AC465" s="47">
        <f t="shared" si="49"/>
        <v>5499.645213</v>
      </c>
      <c r="AD465" s="124"/>
      <c r="AE465" s="125" t="str">
        <f t="shared" si="8"/>
        <v>ZF 8060 Pleasure Vertical Offset 1.8844</v>
      </c>
      <c r="AF465" s="100" t="s">
        <v>487</v>
      </c>
      <c r="AG465" s="101" t="s">
        <v>487</v>
      </c>
      <c r="AH465" s="52" t="str">
        <f t="shared" si="50"/>
        <v>3113 600 001</v>
      </c>
      <c r="AI465" s="67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5"/>
      <c r="AW465" s="55"/>
      <c r="AX465" s="55"/>
      <c r="AY465" s="55"/>
      <c r="AZ465" s="55"/>
      <c r="BA465" s="13"/>
      <c r="BB465" s="13"/>
    </row>
    <row r="466" ht="14.25" customHeight="1">
      <c r="A466" s="54">
        <v>1010.0</v>
      </c>
      <c r="B466" s="14" t="s">
        <v>227</v>
      </c>
      <c r="C466" s="55"/>
      <c r="D466" s="14" t="str">
        <f t="shared" si="43"/>
        <v>ZF_8060_1.7974P</v>
      </c>
      <c r="E466" s="14" t="s">
        <v>46</v>
      </c>
      <c r="F466" s="72"/>
      <c r="G466" s="57" t="s">
        <v>484</v>
      </c>
      <c r="H466" s="65" t="s">
        <v>505</v>
      </c>
      <c r="I466" s="59">
        <v>8000.0</v>
      </c>
      <c r="J466" s="65" t="s">
        <v>230</v>
      </c>
      <c r="K466" s="58" t="s">
        <v>231</v>
      </c>
      <c r="L466" s="65" t="s">
        <v>232</v>
      </c>
      <c r="M466" s="137">
        <v>1.7974</v>
      </c>
      <c r="N466" s="64" t="s">
        <v>51</v>
      </c>
      <c r="O466" s="64" t="s">
        <v>501</v>
      </c>
      <c r="P466" s="61">
        <v>1800.0</v>
      </c>
      <c r="Q466" s="61">
        <v>2227.0</v>
      </c>
      <c r="R466" s="78"/>
      <c r="S466" s="96">
        <v>92705.0</v>
      </c>
      <c r="T466" s="45">
        <v>1.13</v>
      </c>
      <c r="U466" s="96">
        <v>45.0</v>
      </c>
      <c r="V466" s="45">
        <f t="shared" si="44"/>
        <v>0.55</v>
      </c>
      <c r="W466" s="45">
        <f t="shared" si="45"/>
        <v>57616.1575</v>
      </c>
      <c r="X466" s="82">
        <f t="shared" si="46"/>
        <v>435.05</v>
      </c>
      <c r="Y466" s="45">
        <v>1.067</v>
      </c>
      <c r="Z466" s="45">
        <f t="shared" si="47"/>
        <v>61940.6384</v>
      </c>
      <c r="AA466" s="47">
        <f t="shared" si="48"/>
        <v>82587.51787</v>
      </c>
      <c r="AB466" s="138">
        <v>6220.0</v>
      </c>
      <c r="AC466" s="47">
        <f t="shared" si="49"/>
        <v>5499.645213</v>
      </c>
      <c r="AD466" s="124"/>
      <c r="AE466" s="125" t="str">
        <f t="shared" si="8"/>
        <v>ZF 8060 Pleasure Vertical Offset 1.7974</v>
      </c>
      <c r="AF466" s="100" t="s">
        <v>487</v>
      </c>
      <c r="AG466" s="101" t="s">
        <v>487</v>
      </c>
      <c r="AH466" s="52" t="str">
        <f t="shared" si="50"/>
        <v>3113 600 001</v>
      </c>
      <c r="AI466" s="67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5"/>
      <c r="AW466" s="55"/>
      <c r="AX466" s="55"/>
      <c r="AY466" s="55"/>
      <c r="AZ466" s="55"/>
      <c r="BA466" s="13"/>
      <c r="BB466" s="13"/>
    </row>
    <row r="467" ht="14.25" customHeight="1">
      <c r="A467" s="54">
        <v>1010.0</v>
      </c>
      <c r="B467" s="14" t="s">
        <v>227</v>
      </c>
      <c r="C467" s="55"/>
      <c r="D467" s="14" t="str">
        <f t="shared" si="43"/>
        <v>ZF_8060_1.8844L</v>
      </c>
      <c r="E467" s="14" t="s">
        <v>46</v>
      </c>
      <c r="F467" s="72"/>
      <c r="G467" s="57" t="s">
        <v>484</v>
      </c>
      <c r="H467" s="65" t="s">
        <v>505</v>
      </c>
      <c r="I467" s="59">
        <v>8000.0</v>
      </c>
      <c r="J467" s="65" t="s">
        <v>235</v>
      </c>
      <c r="K467" s="58" t="s">
        <v>236</v>
      </c>
      <c r="L467" s="65" t="s">
        <v>232</v>
      </c>
      <c r="M467" s="137">
        <v>1.8844</v>
      </c>
      <c r="N467" s="64" t="s">
        <v>51</v>
      </c>
      <c r="O467" s="64" t="s">
        <v>500</v>
      </c>
      <c r="P467" s="61">
        <v>1800.0</v>
      </c>
      <c r="Q467" s="61">
        <v>2227.0</v>
      </c>
      <c r="R467" s="78"/>
      <c r="S467" s="96">
        <v>92705.0</v>
      </c>
      <c r="T467" s="45">
        <v>1.13</v>
      </c>
      <c r="U467" s="96">
        <v>45.0</v>
      </c>
      <c r="V467" s="45">
        <f t="shared" si="44"/>
        <v>0.55</v>
      </c>
      <c r="W467" s="45">
        <f t="shared" si="45"/>
        <v>57616.1575</v>
      </c>
      <c r="X467" s="82">
        <f t="shared" si="46"/>
        <v>435.05</v>
      </c>
      <c r="Y467" s="45">
        <v>1.067</v>
      </c>
      <c r="Z467" s="45">
        <f t="shared" si="47"/>
        <v>61940.6384</v>
      </c>
      <c r="AA467" s="47">
        <f t="shared" si="48"/>
        <v>82587.51787</v>
      </c>
      <c r="AB467" s="138">
        <v>6220.0</v>
      </c>
      <c r="AC467" s="47">
        <f t="shared" si="49"/>
        <v>5499.645213</v>
      </c>
      <c r="AD467" s="124"/>
      <c r="AE467" s="125" t="str">
        <f t="shared" si="8"/>
        <v>ZF 8060 Light Vertical Offset 1.8844</v>
      </c>
      <c r="AF467" s="100" t="s">
        <v>487</v>
      </c>
      <c r="AG467" s="101" t="s">
        <v>487</v>
      </c>
      <c r="AH467" s="52" t="str">
        <f t="shared" si="50"/>
        <v>3113 600 001</v>
      </c>
      <c r="AI467" s="67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5"/>
      <c r="AW467" s="55"/>
      <c r="AX467" s="55"/>
      <c r="AY467" s="55"/>
      <c r="AZ467" s="55"/>
      <c r="BA467" s="13"/>
      <c r="BB467" s="13"/>
    </row>
    <row r="468" ht="14.25" customHeight="1">
      <c r="A468" s="54">
        <v>1010.0</v>
      </c>
      <c r="B468" s="14" t="s">
        <v>227</v>
      </c>
      <c r="C468" s="55"/>
      <c r="D468" s="14" t="str">
        <f t="shared" si="43"/>
        <v>ZF_8060_1.7974L</v>
      </c>
      <c r="E468" s="14" t="s">
        <v>46</v>
      </c>
      <c r="F468" s="72"/>
      <c r="G468" s="57" t="s">
        <v>484</v>
      </c>
      <c r="H468" s="65" t="s">
        <v>505</v>
      </c>
      <c r="I468" s="59">
        <v>8000.0</v>
      </c>
      <c r="J468" s="65" t="s">
        <v>235</v>
      </c>
      <c r="K468" s="58" t="s">
        <v>236</v>
      </c>
      <c r="L468" s="65" t="s">
        <v>232</v>
      </c>
      <c r="M468" s="137">
        <v>1.7974</v>
      </c>
      <c r="N468" s="64" t="s">
        <v>51</v>
      </c>
      <c r="O468" s="64" t="s">
        <v>501</v>
      </c>
      <c r="P468" s="61">
        <v>1800.0</v>
      </c>
      <c r="Q468" s="61">
        <v>2227.0</v>
      </c>
      <c r="R468" s="78"/>
      <c r="S468" s="96">
        <v>92705.0</v>
      </c>
      <c r="T468" s="45">
        <v>1.13</v>
      </c>
      <c r="U468" s="96">
        <v>45.0</v>
      </c>
      <c r="V468" s="45">
        <f t="shared" si="44"/>
        <v>0.55</v>
      </c>
      <c r="W468" s="45">
        <f t="shared" si="45"/>
        <v>57616.1575</v>
      </c>
      <c r="X468" s="82">
        <f t="shared" si="46"/>
        <v>435.05</v>
      </c>
      <c r="Y468" s="45">
        <v>1.067</v>
      </c>
      <c r="Z468" s="45">
        <f t="shared" si="47"/>
        <v>61940.6384</v>
      </c>
      <c r="AA468" s="47">
        <f t="shared" si="48"/>
        <v>82587.51787</v>
      </c>
      <c r="AB468" s="138">
        <v>6220.0</v>
      </c>
      <c r="AC468" s="47">
        <f t="shared" si="49"/>
        <v>5499.645213</v>
      </c>
      <c r="AD468" s="124"/>
      <c r="AE468" s="125" t="str">
        <f t="shared" si="8"/>
        <v>ZF 8060 Light Vertical Offset 1.7974</v>
      </c>
      <c r="AF468" s="100" t="s">
        <v>487</v>
      </c>
      <c r="AG468" s="101" t="s">
        <v>487</v>
      </c>
      <c r="AH468" s="52" t="str">
        <f t="shared" si="50"/>
        <v>3113 600 001</v>
      </c>
      <c r="AI468" s="67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5"/>
      <c r="AW468" s="55"/>
      <c r="AX468" s="55"/>
      <c r="AY468" s="55"/>
      <c r="AZ468" s="55"/>
      <c r="BA468" s="13"/>
      <c r="BB468" s="13"/>
    </row>
    <row r="469" ht="14.25" customHeight="1">
      <c r="A469" s="54">
        <v>1010.0</v>
      </c>
      <c r="B469" s="14" t="s">
        <v>227</v>
      </c>
      <c r="C469" s="55"/>
      <c r="D469" s="14" t="str">
        <f t="shared" si="43"/>
        <v>ZF_8060_A_1.8844P</v>
      </c>
      <c r="E469" s="14" t="s">
        <v>46</v>
      </c>
      <c r="F469" s="72"/>
      <c r="G469" s="56"/>
      <c r="H469" s="65" t="s">
        <v>506</v>
      </c>
      <c r="I469" s="59">
        <v>8000.0</v>
      </c>
      <c r="J469" s="65" t="s">
        <v>230</v>
      </c>
      <c r="K469" s="58" t="s">
        <v>231</v>
      </c>
      <c r="L469" s="65" t="s">
        <v>211</v>
      </c>
      <c r="M469" s="137">
        <v>1.8844</v>
      </c>
      <c r="N469" s="64" t="s">
        <v>51</v>
      </c>
      <c r="O469" s="64" t="s">
        <v>496</v>
      </c>
      <c r="P469" s="61">
        <v>2300.0</v>
      </c>
      <c r="Q469" s="61">
        <v>2326.0</v>
      </c>
      <c r="R469" s="78">
        <v>8.0</v>
      </c>
      <c r="S469" s="96">
        <v>125535.0</v>
      </c>
      <c r="T469" s="45">
        <v>1.13</v>
      </c>
      <c r="U469" s="96">
        <v>45.0</v>
      </c>
      <c r="V469" s="45">
        <f t="shared" si="44"/>
        <v>0.55</v>
      </c>
      <c r="W469" s="45">
        <f t="shared" si="45"/>
        <v>78020.0025</v>
      </c>
      <c r="X469" s="82">
        <f t="shared" si="46"/>
        <v>435.05</v>
      </c>
      <c r="Y469" s="45">
        <v>1.067</v>
      </c>
      <c r="Z469" s="45">
        <f t="shared" si="47"/>
        <v>83711.54102</v>
      </c>
      <c r="AA469" s="47">
        <f t="shared" si="48"/>
        <v>111615.388</v>
      </c>
      <c r="AB469" s="138">
        <v>6705.0</v>
      </c>
      <c r="AC469" s="47">
        <f t="shared" si="49"/>
        <v>5928.47607</v>
      </c>
      <c r="AD469" s="124"/>
      <c r="AE469" s="125" t="str">
        <f t="shared" si="8"/>
        <v>ZF 8060 A Pleasure Down Angle 1.8844</v>
      </c>
      <c r="AF469" s="100" t="s">
        <v>490</v>
      </c>
      <c r="AG469" s="101" t="s">
        <v>490</v>
      </c>
      <c r="AH469" s="52" t="str">
        <f t="shared" si="50"/>
        <v>3113 610 001</v>
      </c>
      <c r="AI469" s="67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  <c r="AZ469" s="55"/>
      <c r="BA469" s="13"/>
      <c r="BB469" s="13"/>
    </row>
    <row r="470" ht="14.25" customHeight="1">
      <c r="A470" s="54">
        <v>1010.0</v>
      </c>
      <c r="B470" s="14" t="s">
        <v>227</v>
      </c>
      <c r="C470" s="55"/>
      <c r="D470" s="14" t="str">
        <f t="shared" si="43"/>
        <v>ZF_8060_A_1.7974P</v>
      </c>
      <c r="E470" s="14" t="s">
        <v>46</v>
      </c>
      <c r="F470" s="72"/>
      <c r="G470" s="56"/>
      <c r="H470" s="65" t="s">
        <v>506</v>
      </c>
      <c r="I470" s="59">
        <v>8000.0</v>
      </c>
      <c r="J470" s="65" t="s">
        <v>230</v>
      </c>
      <c r="K470" s="58" t="s">
        <v>231</v>
      </c>
      <c r="L470" s="65" t="s">
        <v>211</v>
      </c>
      <c r="M470" s="137">
        <v>1.7974</v>
      </c>
      <c r="N470" s="64" t="s">
        <v>51</v>
      </c>
      <c r="O470" s="64" t="s">
        <v>497</v>
      </c>
      <c r="P470" s="61">
        <v>2300.0</v>
      </c>
      <c r="Q470" s="61">
        <v>2326.0</v>
      </c>
      <c r="R470" s="78">
        <v>8.0</v>
      </c>
      <c r="S470" s="96">
        <v>125535.0</v>
      </c>
      <c r="T470" s="45">
        <v>1.13</v>
      </c>
      <c r="U470" s="96">
        <v>45.0</v>
      </c>
      <c r="V470" s="45">
        <f t="shared" si="44"/>
        <v>0.55</v>
      </c>
      <c r="W470" s="45">
        <f t="shared" si="45"/>
        <v>78020.0025</v>
      </c>
      <c r="X470" s="82">
        <f t="shared" si="46"/>
        <v>435.05</v>
      </c>
      <c r="Y470" s="45">
        <v>1.067</v>
      </c>
      <c r="Z470" s="45">
        <f t="shared" si="47"/>
        <v>83711.54102</v>
      </c>
      <c r="AA470" s="47">
        <f t="shared" si="48"/>
        <v>111615.388</v>
      </c>
      <c r="AB470" s="138">
        <v>6705.0</v>
      </c>
      <c r="AC470" s="47">
        <f t="shared" si="49"/>
        <v>5928.47607</v>
      </c>
      <c r="AD470" s="124"/>
      <c r="AE470" s="125" t="str">
        <f t="shared" si="8"/>
        <v>ZF 8060 A Pleasure Down Angle 1.7974</v>
      </c>
      <c r="AF470" s="100" t="s">
        <v>490</v>
      </c>
      <c r="AG470" s="101" t="s">
        <v>490</v>
      </c>
      <c r="AH470" s="52" t="str">
        <f t="shared" si="50"/>
        <v>3113 610 001</v>
      </c>
      <c r="AI470" s="67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5"/>
      <c r="AW470" s="55"/>
      <c r="AX470" s="55"/>
      <c r="AY470" s="55"/>
      <c r="AZ470" s="55"/>
      <c r="BA470" s="13"/>
      <c r="BB470" s="13"/>
    </row>
    <row r="471" ht="14.25" customHeight="1">
      <c r="A471" s="54">
        <v>1010.0</v>
      </c>
      <c r="B471" s="14" t="s">
        <v>227</v>
      </c>
      <c r="C471" s="55"/>
      <c r="D471" s="14" t="str">
        <f t="shared" si="43"/>
        <v>ZF_8060_A_1.7511P</v>
      </c>
      <c r="E471" s="14" t="s">
        <v>46</v>
      </c>
      <c r="F471" s="72"/>
      <c r="G471" s="56"/>
      <c r="H471" s="65" t="s">
        <v>506</v>
      </c>
      <c r="I471" s="59">
        <v>8000.0</v>
      </c>
      <c r="J471" s="65" t="s">
        <v>230</v>
      </c>
      <c r="K471" s="58" t="s">
        <v>231</v>
      </c>
      <c r="L471" s="65" t="s">
        <v>211</v>
      </c>
      <c r="M471" s="137">
        <v>1.7511</v>
      </c>
      <c r="N471" s="64" t="s">
        <v>51</v>
      </c>
      <c r="O471" s="139">
        <v>3.44</v>
      </c>
      <c r="P471" s="61">
        <v>2300.0</v>
      </c>
      <c r="Q471" s="61">
        <v>2326.0</v>
      </c>
      <c r="R471" s="78">
        <v>8.0</v>
      </c>
      <c r="S471" s="96">
        <v>125535.0</v>
      </c>
      <c r="T471" s="45">
        <v>1.13</v>
      </c>
      <c r="U471" s="96">
        <v>45.0</v>
      </c>
      <c r="V471" s="45">
        <f t="shared" si="44"/>
        <v>0.55</v>
      </c>
      <c r="W471" s="45">
        <f t="shared" si="45"/>
        <v>78020.0025</v>
      </c>
      <c r="X471" s="82">
        <f t="shared" si="46"/>
        <v>435.05</v>
      </c>
      <c r="Y471" s="45">
        <v>1.067</v>
      </c>
      <c r="Z471" s="45">
        <f t="shared" si="47"/>
        <v>83711.54102</v>
      </c>
      <c r="AA471" s="47">
        <f t="shared" si="48"/>
        <v>111615.388</v>
      </c>
      <c r="AB471" s="138">
        <v>6705.0</v>
      </c>
      <c r="AC471" s="47">
        <f t="shared" si="49"/>
        <v>5928.47607</v>
      </c>
      <c r="AD471" s="124"/>
      <c r="AE471" s="125" t="str">
        <f t="shared" si="8"/>
        <v>ZF 8060 A Pleasure Down Angle 1.7511</v>
      </c>
      <c r="AF471" s="100" t="s">
        <v>490</v>
      </c>
      <c r="AG471" s="101" t="s">
        <v>490</v>
      </c>
      <c r="AH471" s="52" t="str">
        <f t="shared" si="50"/>
        <v>3113 610 001</v>
      </c>
      <c r="AI471" s="67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5"/>
      <c r="AW471" s="55"/>
      <c r="AX471" s="55"/>
      <c r="AY471" s="55"/>
      <c r="AZ471" s="55"/>
      <c r="BA471" s="13"/>
      <c r="BB471" s="13"/>
    </row>
    <row r="472" ht="14.25" customHeight="1">
      <c r="A472" s="54">
        <v>1010.0</v>
      </c>
      <c r="B472" s="14" t="s">
        <v>227</v>
      </c>
      <c r="C472" s="55"/>
      <c r="D472" s="14" t="str">
        <f t="shared" si="43"/>
        <v>ZF_8060_A_1.8844L</v>
      </c>
      <c r="E472" s="14" t="s">
        <v>46</v>
      </c>
      <c r="F472" s="72"/>
      <c r="G472" s="56"/>
      <c r="H472" s="65" t="s">
        <v>506</v>
      </c>
      <c r="I472" s="59">
        <v>8000.0</v>
      </c>
      <c r="J472" s="65" t="s">
        <v>235</v>
      </c>
      <c r="K472" s="58" t="s">
        <v>236</v>
      </c>
      <c r="L472" s="65" t="s">
        <v>211</v>
      </c>
      <c r="M472" s="137">
        <v>1.8844</v>
      </c>
      <c r="N472" s="64" t="s">
        <v>51</v>
      </c>
      <c r="O472" s="64" t="s">
        <v>496</v>
      </c>
      <c r="P472" s="61">
        <v>1800.0</v>
      </c>
      <c r="Q472" s="61">
        <v>2326.0</v>
      </c>
      <c r="R472" s="78">
        <v>8.0</v>
      </c>
      <c r="S472" s="96">
        <v>125535.0</v>
      </c>
      <c r="T472" s="45">
        <v>1.13</v>
      </c>
      <c r="U472" s="96">
        <v>45.0</v>
      </c>
      <c r="V472" s="45">
        <f t="shared" si="44"/>
        <v>0.55</v>
      </c>
      <c r="W472" s="45">
        <f t="shared" si="45"/>
        <v>78020.0025</v>
      </c>
      <c r="X472" s="82">
        <f t="shared" si="46"/>
        <v>435.05</v>
      </c>
      <c r="Y472" s="45">
        <v>1.067</v>
      </c>
      <c r="Z472" s="45">
        <f t="shared" si="47"/>
        <v>83711.54102</v>
      </c>
      <c r="AA472" s="47">
        <f t="shared" si="48"/>
        <v>111615.388</v>
      </c>
      <c r="AB472" s="138">
        <v>6705.0</v>
      </c>
      <c r="AC472" s="47">
        <f t="shared" si="49"/>
        <v>5928.47607</v>
      </c>
      <c r="AD472" s="124"/>
      <c r="AE472" s="125" t="str">
        <f t="shared" si="8"/>
        <v>ZF 8060 A Light Down Angle 1.8844</v>
      </c>
      <c r="AF472" s="100" t="s">
        <v>490</v>
      </c>
      <c r="AG472" s="101" t="s">
        <v>490</v>
      </c>
      <c r="AH472" s="52" t="str">
        <f t="shared" si="50"/>
        <v>3113 610 001</v>
      </c>
      <c r="AI472" s="67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5"/>
      <c r="AW472" s="55"/>
      <c r="AX472" s="55"/>
      <c r="AY472" s="55"/>
      <c r="AZ472" s="55"/>
      <c r="BA472" s="13"/>
      <c r="BB472" s="13"/>
    </row>
    <row r="473" ht="14.25" customHeight="1">
      <c r="A473" s="54">
        <v>1010.0</v>
      </c>
      <c r="B473" s="14" t="s">
        <v>227</v>
      </c>
      <c r="C473" s="55"/>
      <c r="D473" s="14" t="str">
        <f t="shared" si="43"/>
        <v>ZF_8060_A_1.7974L</v>
      </c>
      <c r="E473" s="14" t="s">
        <v>46</v>
      </c>
      <c r="F473" s="72"/>
      <c r="G473" s="56"/>
      <c r="H473" s="65" t="s">
        <v>506</v>
      </c>
      <c r="I473" s="59">
        <v>8000.0</v>
      </c>
      <c r="J473" s="65" t="s">
        <v>235</v>
      </c>
      <c r="K473" s="58" t="s">
        <v>236</v>
      </c>
      <c r="L473" s="65" t="s">
        <v>211</v>
      </c>
      <c r="M473" s="137">
        <v>1.7974</v>
      </c>
      <c r="N473" s="64" t="s">
        <v>51</v>
      </c>
      <c r="O473" s="64" t="s">
        <v>497</v>
      </c>
      <c r="P473" s="61">
        <v>1800.0</v>
      </c>
      <c r="Q473" s="61">
        <v>2326.0</v>
      </c>
      <c r="R473" s="78">
        <v>8.0</v>
      </c>
      <c r="S473" s="96">
        <v>125535.0</v>
      </c>
      <c r="T473" s="45">
        <v>1.13</v>
      </c>
      <c r="U473" s="96">
        <v>45.0</v>
      </c>
      <c r="V473" s="45">
        <f t="shared" si="44"/>
        <v>0.55</v>
      </c>
      <c r="W473" s="45">
        <f t="shared" si="45"/>
        <v>78020.0025</v>
      </c>
      <c r="X473" s="82">
        <f t="shared" si="46"/>
        <v>435.05</v>
      </c>
      <c r="Y473" s="45">
        <v>1.067</v>
      </c>
      <c r="Z473" s="45">
        <f t="shared" si="47"/>
        <v>83711.54102</v>
      </c>
      <c r="AA473" s="47">
        <f t="shared" si="48"/>
        <v>111615.388</v>
      </c>
      <c r="AB473" s="138">
        <v>6705.0</v>
      </c>
      <c r="AC473" s="47">
        <f t="shared" si="49"/>
        <v>5928.47607</v>
      </c>
      <c r="AD473" s="124"/>
      <c r="AE473" s="125" t="str">
        <f t="shared" si="8"/>
        <v>ZF 8060 A Light Down Angle 1.7974</v>
      </c>
      <c r="AF473" s="100" t="s">
        <v>490</v>
      </c>
      <c r="AG473" s="101" t="s">
        <v>490</v>
      </c>
      <c r="AH473" s="52" t="str">
        <f t="shared" si="50"/>
        <v>3113 610 001</v>
      </c>
      <c r="AI473" s="67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5"/>
      <c r="AW473" s="55"/>
      <c r="AX473" s="55"/>
      <c r="AY473" s="55"/>
      <c r="AZ473" s="55"/>
      <c r="BA473" s="13"/>
      <c r="BB473" s="13"/>
    </row>
    <row r="474" ht="14.25" customHeight="1">
      <c r="A474" s="54">
        <v>1010.0</v>
      </c>
      <c r="B474" s="14" t="s">
        <v>227</v>
      </c>
      <c r="C474" s="55"/>
      <c r="D474" s="14" t="str">
        <f t="shared" si="43"/>
        <v>ZF_8060_A_1.7511L</v>
      </c>
      <c r="E474" s="14" t="s">
        <v>46</v>
      </c>
      <c r="F474" s="72"/>
      <c r="G474" s="56"/>
      <c r="H474" s="65" t="s">
        <v>506</v>
      </c>
      <c r="I474" s="59">
        <v>8000.0</v>
      </c>
      <c r="J474" s="65" t="s">
        <v>235</v>
      </c>
      <c r="K474" s="58" t="s">
        <v>236</v>
      </c>
      <c r="L474" s="65" t="s">
        <v>211</v>
      </c>
      <c r="M474" s="137">
        <v>1.7511</v>
      </c>
      <c r="N474" s="64" t="s">
        <v>51</v>
      </c>
      <c r="O474" s="139">
        <v>3.44</v>
      </c>
      <c r="P474" s="61">
        <v>1800.0</v>
      </c>
      <c r="Q474" s="61">
        <v>2326.0</v>
      </c>
      <c r="R474" s="78">
        <v>8.0</v>
      </c>
      <c r="S474" s="96">
        <v>125535.0</v>
      </c>
      <c r="T474" s="45">
        <v>1.13</v>
      </c>
      <c r="U474" s="96">
        <v>45.0</v>
      </c>
      <c r="V474" s="45">
        <f t="shared" si="44"/>
        <v>0.55</v>
      </c>
      <c r="W474" s="45">
        <f t="shared" si="45"/>
        <v>78020.0025</v>
      </c>
      <c r="X474" s="82">
        <f t="shared" si="46"/>
        <v>435.05</v>
      </c>
      <c r="Y474" s="45">
        <v>1.067</v>
      </c>
      <c r="Z474" s="45">
        <f t="shared" si="47"/>
        <v>83711.54102</v>
      </c>
      <c r="AA474" s="47">
        <f t="shared" si="48"/>
        <v>111615.388</v>
      </c>
      <c r="AB474" s="138">
        <v>6705.0</v>
      </c>
      <c r="AC474" s="47">
        <f t="shared" si="49"/>
        <v>5928.47607</v>
      </c>
      <c r="AD474" s="124"/>
      <c r="AE474" s="125" t="str">
        <f t="shared" si="8"/>
        <v>ZF 8060 A Light Down Angle 1.7511</v>
      </c>
      <c r="AF474" s="100" t="s">
        <v>490</v>
      </c>
      <c r="AG474" s="101" t="s">
        <v>490</v>
      </c>
      <c r="AH474" s="52" t="str">
        <f t="shared" si="50"/>
        <v>3113 610 001</v>
      </c>
      <c r="AI474" s="67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5"/>
      <c r="AY474" s="55"/>
      <c r="AZ474" s="55"/>
      <c r="BA474" s="13"/>
      <c r="BB474" s="13"/>
    </row>
    <row r="475" ht="14.25" customHeight="1">
      <c r="A475" s="54">
        <v>1010.0</v>
      </c>
      <c r="B475" s="14" t="s">
        <v>227</v>
      </c>
      <c r="C475" s="55"/>
      <c r="D475" s="14" t="str">
        <f t="shared" si="43"/>
        <v>ZF_8060_V_1.8844P</v>
      </c>
      <c r="E475" s="14" t="s">
        <v>46</v>
      </c>
      <c r="F475" s="72"/>
      <c r="G475" s="57" t="s">
        <v>491</v>
      </c>
      <c r="H475" s="65" t="s">
        <v>507</v>
      </c>
      <c r="I475" s="59">
        <v>8000.0</v>
      </c>
      <c r="J475" s="65" t="s">
        <v>230</v>
      </c>
      <c r="K475" s="58" t="s">
        <v>231</v>
      </c>
      <c r="L475" s="65" t="s">
        <v>253</v>
      </c>
      <c r="M475" s="137">
        <v>1.8844</v>
      </c>
      <c r="N475" s="64" t="s">
        <v>51</v>
      </c>
      <c r="O475" s="64" t="s">
        <v>496</v>
      </c>
      <c r="P475" s="61">
        <v>2300.0</v>
      </c>
      <c r="Q475" s="61">
        <v>2381.0</v>
      </c>
      <c r="R475" s="78">
        <v>8.0</v>
      </c>
      <c r="S475" s="96">
        <v>134820.0</v>
      </c>
      <c r="T475" s="45">
        <v>1.13</v>
      </c>
      <c r="U475" s="96">
        <v>45.0</v>
      </c>
      <c r="V475" s="45">
        <f t="shared" si="44"/>
        <v>0.55</v>
      </c>
      <c r="W475" s="45">
        <f t="shared" si="45"/>
        <v>83790.63</v>
      </c>
      <c r="X475" s="82">
        <f t="shared" si="46"/>
        <v>435.05</v>
      </c>
      <c r="Y475" s="45">
        <v>1.067</v>
      </c>
      <c r="Z475" s="45">
        <f t="shared" si="47"/>
        <v>89868.80056</v>
      </c>
      <c r="AA475" s="47">
        <f t="shared" si="48"/>
        <v>119825.0674</v>
      </c>
      <c r="AB475" s="138">
        <v>6705.0</v>
      </c>
      <c r="AC475" s="47">
        <f t="shared" si="49"/>
        <v>5928.47607</v>
      </c>
      <c r="AD475" s="124"/>
      <c r="AE475" s="125" t="str">
        <f t="shared" si="8"/>
        <v>ZF 8060 V Pleasure V-Drive 1.8844</v>
      </c>
      <c r="AF475" s="100" t="s">
        <v>493</v>
      </c>
      <c r="AG475" s="101" t="s">
        <v>493</v>
      </c>
      <c r="AH475" s="52" t="str">
        <f t="shared" si="50"/>
        <v>3113 611 001</v>
      </c>
      <c r="AI475" s="67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  <c r="AX475" s="55"/>
      <c r="AY475" s="55"/>
      <c r="AZ475" s="55"/>
      <c r="BA475" s="13"/>
      <c r="BB475" s="13"/>
    </row>
    <row r="476" ht="14.25" customHeight="1">
      <c r="A476" s="54">
        <v>1010.0</v>
      </c>
      <c r="B476" s="14" t="s">
        <v>227</v>
      </c>
      <c r="C476" s="55"/>
      <c r="D476" s="14" t="str">
        <f t="shared" si="43"/>
        <v>ZF_8060_V_1.7974P</v>
      </c>
      <c r="E476" s="14" t="s">
        <v>46</v>
      </c>
      <c r="F476" s="72"/>
      <c r="G476" s="57" t="s">
        <v>491</v>
      </c>
      <c r="H476" s="65" t="s">
        <v>507</v>
      </c>
      <c r="I476" s="59">
        <v>8000.0</v>
      </c>
      <c r="J476" s="65" t="s">
        <v>230</v>
      </c>
      <c r="K476" s="58" t="s">
        <v>231</v>
      </c>
      <c r="L476" s="65" t="s">
        <v>253</v>
      </c>
      <c r="M476" s="137">
        <v>1.7974</v>
      </c>
      <c r="N476" s="64" t="s">
        <v>51</v>
      </c>
      <c r="O476" s="64" t="s">
        <v>497</v>
      </c>
      <c r="P476" s="61">
        <v>2300.0</v>
      </c>
      <c r="Q476" s="61">
        <v>2381.0</v>
      </c>
      <c r="R476" s="78">
        <v>8.0</v>
      </c>
      <c r="S476" s="96">
        <v>134820.0</v>
      </c>
      <c r="T476" s="45">
        <v>1.13</v>
      </c>
      <c r="U476" s="96">
        <v>45.0</v>
      </c>
      <c r="V476" s="45">
        <f t="shared" si="44"/>
        <v>0.55</v>
      </c>
      <c r="W476" s="45">
        <f t="shared" si="45"/>
        <v>83790.63</v>
      </c>
      <c r="X476" s="82">
        <f t="shared" si="46"/>
        <v>435.05</v>
      </c>
      <c r="Y476" s="45">
        <v>1.067</v>
      </c>
      <c r="Z476" s="45">
        <f t="shared" si="47"/>
        <v>89868.80056</v>
      </c>
      <c r="AA476" s="47">
        <f t="shared" si="48"/>
        <v>119825.0674</v>
      </c>
      <c r="AB476" s="138">
        <v>6705.0</v>
      </c>
      <c r="AC476" s="47">
        <f t="shared" si="49"/>
        <v>5928.47607</v>
      </c>
      <c r="AD476" s="124"/>
      <c r="AE476" s="125" t="str">
        <f t="shared" si="8"/>
        <v>ZF 8060 V Pleasure V-Drive 1.7974</v>
      </c>
      <c r="AF476" s="100" t="s">
        <v>493</v>
      </c>
      <c r="AG476" s="101" t="s">
        <v>493</v>
      </c>
      <c r="AH476" s="52" t="str">
        <f t="shared" si="50"/>
        <v>3113 611 001</v>
      </c>
      <c r="AI476" s="67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5"/>
      <c r="AW476" s="55"/>
      <c r="AX476" s="55"/>
      <c r="AY476" s="55"/>
      <c r="AZ476" s="55"/>
      <c r="BA476" s="13"/>
      <c r="BB476" s="13"/>
    </row>
    <row r="477" ht="14.25" customHeight="1">
      <c r="A477" s="54">
        <v>1010.0</v>
      </c>
      <c r="B477" s="14" t="s">
        <v>227</v>
      </c>
      <c r="C477" s="55"/>
      <c r="D477" s="14" t="str">
        <f t="shared" si="43"/>
        <v>ZF_8060_V_1.7511P</v>
      </c>
      <c r="E477" s="14" t="s">
        <v>46</v>
      </c>
      <c r="F477" s="72"/>
      <c r="G477" s="57" t="s">
        <v>491</v>
      </c>
      <c r="H477" s="65" t="s">
        <v>507</v>
      </c>
      <c r="I477" s="59">
        <v>8000.0</v>
      </c>
      <c r="J477" s="65" t="s">
        <v>230</v>
      </c>
      <c r="K477" s="58" t="s">
        <v>231</v>
      </c>
      <c r="L477" s="65" t="s">
        <v>253</v>
      </c>
      <c r="M477" s="137">
        <v>1.7511</v>
      </c>
      <c r="N477" s="64" t="s">
        <v>51</v>
      </c>
      <c r="O477" s="139">
        <v>3.44</v>
      </c>
      <c r="P477" s="61">
        <v>2300.0</v>
      </c>
      <c r="Q477" s="61">
        <v>2381.0</v>
      </c>
      <c r="R477" s="78">
        <v>8.0</v>
      </c>
      <c r="S477" s="96">
        <v>134820.0</v>
      </c>
      <c r="T477" s="45">
        <v>1.13</v>
      </c>
      <c r="U477" s="96">
        <v>45.0</v>
      </c>
      <c r="V477" s="45">
        <f t="shared" si="44"/>
        <v>0.55</v>
      </c>
      <c r="W477" s="45">
        <f t="shared" si="45"/>
        <v>83790.63</v>
      </c>
      <c r="X477" s="82">
        <f t="shared" si="46"/>
        <v>435.05</v>
      </c>
      <c r="Y477" s="45">
        <v>1.067</v>
      </c>
      <c r="Z477" s="45">
        <f t="shared" si="47"/>
        <v>89868.80056</v>
      </c>
      <c r="AA477" s="47">
        <f t="shared" si="48"/>
        <v>119825.0674</v>
      </c>
      <c r="AB477" s="138">
        <v>6705.0</v>
      </c>
      <c r="AC477" s="47">
        <f t="shared" si="49"/>
        <v>5928.47607</v>
      </c>
      <c r="AD477" s="124"/>
      <c r="AE477" s="125" t="str">
        <f t="shared" si="8"/>
        <v>ZF 8060 V Pleasure V-Drive 1.7511</v>
      </c>
      <c r="AF477" s="100" t="s">
        <v>493</v>
      </c>
      <c r="AG477" s="101" t="s">
        <v>493</v>
      </c>
      <c r="AH477" s="52" t="str">
        <f t="shared" si="50"/>
        <v>3113 611 001</v>
      </c>
      <c r="AI477" s="67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  <c r="AY477" s="55"/>
      <c r="AZ477" s="55"/>
      <c r="BA477" s="13"/>
      <c r="BB477" s="13"/>
    </row>
    <row r="478" ht="14.25" customHeight="1">
      <c r="A478" s="54">
        <v>1010.0</v>
      </c>
      <c r="B478" s="14" t="s">
        <v>227</v>
      </c>
      <c r="C478" s="55"/>
      <c r="D478" s="14" t="str">
        <f t="shared" si="43"/>
        <v>ZF_8060_V_1.8844L</v>
      </c>
      <c r="E478" s="14" t="s">
        <v>46</v>
      </c>
      <c r="F478" s="72"/>
      <c r="G478" s="57" t="s">
        <v>491</v>
      </c>
      <c r="H478" s="65" t="s">
        <v>507</v>
      </c>
      <c r="I478" s="59">
        <v>8000.0</v>
      </c>
      <c r="J478" s="65" t="s">
        <v>235</v>
      </c>
      <c r="K478" s="58" t="s">
        <v>236</v>
      </c>
      <c r="L478" s="65" t="s">
        <v>253</v>
      </c>
      <c r="M478" s="137">
        <v>1.8844</v>
      </c>
      <c r="N478" s="64" t="s">
        <v>51</v>
      </c>
      <c r="O478" s="64" t="s">
        <v>496</v>
      </c>
      <c r="P478" s="61">
        <v>1800.0</v>
      </c>
      <c r="Q478" s="61">
        <v>2381.0</v>
      </c>
      <c r="R478" s="78">
        <v>8.0</v>
      </c>
      <c r="S478" s="96">
        <v>134820.0</v>
      </c>
      <c r="T478" s="45">
        <v>1.13</v>
      </c>
      <c r="U478" s="96">
        <v>45.0</v>
      </c>
      <c r="V478" s="45">
        <f t="shared" si="44"/>
        <v>0.55</v>
      </c>
      <c r="W478" s="45">
        <f t="shared" si="45"/>
        <v>83790.63</v>
      </c>
      <c r="X478" s="82">
        <f t="shared" si="46"/>
        <v>435.05</v>
      </c>
      <c r="Y478" s="45">
        <v>1.067</v>
      </c>
      <c r="Z478" s="45">
        <f t="shared" si="47"/>
        <v>89868.80056</v>
      </c>
      <c r="AA478" s="47">
        <f t="shared" si="48"/>
        <v>119825.0674</v>
      </c>
      <c r="AB478" s="138">
        <v>6705.0</v>
      </c>
      <c r="AC478" s="47">
        <f t="shared" si="49"/>
        <v>5928.47607</v>
      </c>
      <c r="AD478" s="124"/>
      <c r="AE478" s="125" t="str">
        <f t="shared" si="8"/>
        <v>ZF 8060 V Light V-Drive 1.8844</v>
      </c>
      <c r="AF478" s="100" t="s">
        <v>493</v>
      </c>
      <c r="AG478" s="101" t="s">
        <v>493</v>
      </c>
      <c r="AH478" s="52" t="str">
        <f t="shared" si="50"/>
        <v>3113 611 001</v>
      </c>
      <c r="AI478" s="67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5"/>
      <c r="AW478" s="55"/>
      <c r="AX478" s="55"/>
      <c r="AY478" s="55"/>
      <c r="AZ478" s="55"/>
      <c r="BA478" s="13"/>
      <c r="BB478" s="13"/>
    </row>
    <row r="479" ht="14.25" customHeight="1">
      <c r="A479" s="54">
        <v>1010.0</v>
      </c>
      <c r="B479" s="14" t="s">
        <v>227</v>
      </c>
      <c r="C479" s="55"/>
      <c r="D479" s="14" t="str">
        <f t="shared" si="43"/>
        <v>ZF_8060_V_1.7974L</v>
      </c>
      <c r="E479" s="14" t="s">
        <v>46</v>
      </c>
      <c r="F479" s="72"/>
      <c r="G479" s="57" t="s">
        <v>491</v>
      </c>
      <c r="H479" s="65" t="s">
        <v>507</v>
      </c>
      <c r="I479" s="59">
        <v>8000.0</v>
      </c>
      <c r="J479" s="65" t="s">
        <v>235</v>
      </c>
      <c r="K479" s="58" t="s">
        <v>236</v>
      </c>
      <c r="L479" s="65" t="s">
        <v>253</v>
      </c>
      <c r="M479" s="137">
        <v>1.7974</v>
      </c>
      <c r="N479" s="64" t="s">
        <v>51</v>
      </c>
      <c r="O479" s="64" t="s">
        <v>497</v>
      </c>
      <c r="P479" s="61">
        <v>1800.0</v>
      </c>
      <c r="Q479" s="61">
        <v>2381.0</v>
      </c>
      <c r="R479" s="78">
        <v>8.0</v>
      </c>
      <c r="S479" s="96">
        <v>134820.0</v>
      </c>
      <c r="T479" s="45">
        <v>1.13</v>
      </c>
      <c r="U479" s="96">
        <v>45.0</v>
      </c>
      <c r="V479" s="45">
        <f t="shared" si="44"/>
        <v>0.55</v>
      </c>
      <c r="W479" s="45">
        <f t="shared" si="45"/>
        <v>83790.63</v>
      </c>
      <c r="X479" s="82">
        <f t="shared" si="46"/>
        <v>435.05</v>
      </c>
      <c r="Y479" s="45">
        <v>1.067</v>
      </c>
      <c r="Z479" s="45">
        <f t="shared" si="47"/>
        <v>89868.80056</v>
      </c>
      <c r="AA479" s="47">
        <f t="shared" si="48"/>
        <v>119825.0674</v>
      </c>
      <c r="AB479" s="138">
        <v>6705.0</v>
      </c>
      <c r="AC479" s="47">
        <f t="shared" si="49"/>
        <v>5928.47607</v>
      </c>
      <c r="AD479" s="124"/>
      <c r="AE479" s="125" t="str">
        <f t="shared" si="8"/>
        <v>ZF 8060 V Light V-Drive 1.7974</v>
      </c>
      <c r="AF479" s="100" t="s">
        <v>493</v>
      </c>
      <c r="AG479" s="101" t="s">
        <v>493</v>
      </c>
      <c r="AH479" s="52" t="str">
        <f t="shared" si="50"/>
        <v>3113 611 001</v>
      </c>
      <c r="AI479" s="67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5"/>
      <c r="AW479" s="55"/>
      <c r="AX479" s="55"/>
      <c r="AY479" s="55"/>
      <c r="AZ479" s="55"/>
      <c r="BA479" s="13"/>
      <c r="BB479" s="13"/>
    </row>
    <row r="480" ht="14.25" customHeight="1">
      <c r="A480" s="54">
        <v>1010.0</v>
      </c>
      <c r="B480" s="14" t="s">
        <v>227</v>
      </c>
      <c r="C480" s="55"/>
      <c r="D480" s="14" t="str">
        <f t="shared" si="43"/>
        <v>ZF_8060_V_1.7511L</v>
      </c>
      <c r="E480" s="14" t="s">
        <v>46</v>
      </c>
      <c r="F480" s="72"/>
      <c r="G480" s="57" t="s">
        <v>491</v>
      </c>
      <c r="H480" s="65" t="s">
        <v>507</v>
      </c>
      <c r="I480" s="59">
        <v>8000.0</v>
      </c>
      <c r="J480" s="65" t="s">
        <v>235</v>
      </c>
      <c r="K480" s="58" t="s">
        <v>236</v>
      </c>
      <c r="L480" s="65" t="s">
        <v>253</v>
      </c>
      <c r="M480" s="137">
        <v>1.7511</v>
      </c>
      <c r="N480" s="64" t="s">
        <v>51</v>
      </c>
      <c r="O480" s="139">
        <v>3.44</v>
      </c>
      <c r="P480" s="61">
        <v>1800.0</v>
      </c>
      <c r="Q480" s="61">
        <v>2381.0</v>
      </c>
      <c r="R480" s="78">
        <v>8.0</v>
      </c>
      <c r="S480" s="96">
        <v>134820.0</v>
      </c>
      <c r="T480" s="45">
        <v>1.13</v>
      </c>
      <c r="U480" s="96">
        <v>45.0</v>
      </c>
      <c r="V480" s="45">
        <f t="shared" si="44"/>
        <v>0.55</v>
      </c>
      <c r="W480" s="45">
        <f t="shared" si="45"/>
        <v>83790.63</v>
      </c>
      <c r="X480" s="82">
        <f t="shared" si="46"/>
        <v>435.05</v>
      </c>
      <c r="Y480" s="45">
        <v>1.067</v>
      </c>
      <c r="Z480" s="45">
        <f t="shared" si="47"/>
        <v>89868.80056</v>
      </c>
      <c r="AA480" s="47">
        <f t="shared" si="48"/>
        <v>119825.0674</v>
      </c>
      <c r="AB480" s="138">
        <v>6705.0</v>
      </c>
      <c r="AC480" s="47">
        <f t="shared" si="49"/>
        <v>5928.47607</v>
      </c>
      <c r="AD480" s="124"/>
      <c r="AE480" s="125" t="str">
        <f t="shared" si="8"/>
        <v>ZF 8060 V Light V-Drive 1.7511</v>
      </c>
      <c r="AF480" s="100" t="s">
        <v>493</v>
      </c>
      <c r="AG480" s="101" t="s">
        <v>493</v>
      </c>
      <c r="AH480" s="52" t="str">
        <f t="shared" si="50"/>
        <v>3113 611 001</v>
      </c>
      <c r="AI480" s="67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5"/>
      <c r="AY480" s="55"/>
      <c r="AZ480" s="55"/>
      <c r="BA480" s="13"/>
      <c r="BB480" s="13"/>
    </row>
    <row r="481" ht="14.25" customHeight="1">
      <c r="A481" s="54">
        <v>1010.0</v>
      </c>
      <c r="B481" s="14" t="s">
        <v>227</v>
      </c>
      <c r="C481" s="55"/>
      <c r="D481" s="14" t="str">
        <f t="shared" si="43"/>
        <v>ZF_8300_1.4305M</v>
      </c>
      <c r="E481" s="14" t="s">
        <v>46</v>
      </c>
      <c r="F481" s="72"/>
      <c r="G481" s="57" t="s">
        <v>508</v>
      </c>
      <c r="H481" s="65" t="s">
        <v>509</v>
      </c>
      <c r="I481" s="59">
        <v>8000.0</v>
      </c>
      <c r="J481" s="65" t="s">
        <v>238</v>
      </c>
      <c r="K481" s="58" t="s">
        <v>239</v>
      </c>
      <c r="L481" s="65" t="s">
        <v>232</v>
      </c>
      <c r="M481" s="60">
        <v>1.4305</v>
      </c>
      <c r="N481" s="58" t="s">
        <v>50</v>
      </c>
      <c r="O481" s="58" t="s">
        <v>510</v>
      </c>
      <c r="P481" s="61">
        <v>2300.0</v>
      </c>
      <c r="Q481" s="61">
        <v>2734.0</v>
      </c>
      <c r="R481" s="78"/>
      <c r="S481" s="96">
        <v>111615.0</v>
      </c>
      <c r="T481" s="45">
        <v>1.13</v>
      </c>
      <c r="U481" s="96">
        <v>45.0</v>
      </c>
      <c r="V481" s="45">
        <f t="shared" si="44"/>
        <v>0.55</v>
      </c>
      <c r="W481" s="45">
        <f t="shared" si="45"/>
        <v>69368.7225</v>
      </c>
      <c r="X481" s="82">
        <f t="shared" si="46"/>
        <v>435.05</v>
      </c>
      <c r="Y481" s="45">
        <v>1.067</v>
      </c>
      <c r="Z481" s="45">
        <f t="shared" si="47"/>
        <v>74480.62526</v>
      </c>
      <c r="AA481" s="47">
        <f t="shared" si="48"/>
        <v>99307.50034</v>
      </c>
      <c r="AB481" s="138">
        <v>8390.0</v>
      </c>
      <c r="AC481" s="47">
        <f t="shared" si="49"/>
        <v>7418.331727</v>
      </c>
      <c r="AD481" s="140" t="s">
        <v>511</v>
      </c>
      <c r="AE481" s="125" t="str">
        <f t="shared" si="8"/>
        <v>ZF 8300 Medium Vertical Offset 1.4305</v>
      </c>
      <c r="AF481" s="100" t="s">
        <v>512</v>
      </c>
      <c r="AG481" s="101" t="s">
        <v>512</v>
      </c>
      <c r="AH481" s="52" t="str">
        <f t="shared" si="50"/>
        <v>3113 603 001</v>
      </c>
      <c r="AI481" s="67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13"/>
      <c r="BB481" s="13"/>
    </row>
    <row r="482" ht="14.25" customHeight="1">
      <c r="A482" s="54">
        <v>1010.0</v>
      </c>
      <c r="B482" s="14" t="s">
        <v>227</v>
      </c>
      <c r="C482" s="55"/>
      <c r="D482" s="14" t="str">
        <f t="shared" si="43"/>
        <v>ZF_8300_1.1809C</v>
      </c>
      <c r="E482" s="14" t="s">
        <v>46</v>
      </c>
      <c r="F482" s="72"/>
      <c r="G482" s="57" t="s">
        <v>508</v>
      </c>
      <c r="H482" s="65" t="s">
        <v>509</v>
      </c>
      <c r="I482" s="59">
        <v>8000.0</v>
      </c>
      <c r="J482" s="65" t="s">
        <v>242</v>
      </c>
      <c r="K482" s="58" t="s">
        <v>243</v>
      </c>
      <c r="L482" s="65" t="s">
        <v>232</v>
      </c>
      <c r="M482" s="60">
        <v>1.1809</v>
      </c>
      <c r="N482" s="58" t="s">
        <v>50</v>
      </c>
      <c r="O482" s="58" t="s">
        <v>510</v>
      </c>
      <c r="P482" s="61">
        <v>1800.0</v>
      </c>
      <c r="Q482" s="61">
        <v>2734.0</v>
      </c>
      <c r="R482" s="78"/>
      <c r="S482" s="96">
        <v>111615.0</v>
      </c>
      <c r="T482" s="45">
        <v>1.13</v>
      </c>
      <c r="U482" s="96">
        <v>45.0</v>
      </c>
      <c r="V482" s="45">
        <f t="shared" si="44"/>
        <v>0.55</v>
      </c>
      <c r="W482" s="45">
        <f t="shared" si="45"/>
        <v>69368.7225</v>
      </c>
      <c r="X482" s="82">
        <f t="shared" si="46"/>
        <v>435.05</v>
      </c>
      <c r="Y482" s="45">
        <v>1.067</v>
      </c>
      <c r="Z482" s="45">
        <f t="shared" si="47"/>
        <v>74480.62526</v>
      </c>
      <c r="AA482" s="47">
        <f t="shared" si="48"/>
        <v>99307.50034</v>
      </c>
      <c r="AB482" s="138">
        <v>8390.0</v>
      </c>
      <c r="AC482" s="47">
        <f t="shared" si="49"/>
        <v>7418.331727</v>
      </c>
      <c r="AD482" s="140" t="s">
        <v>511</v>
      </c>
      <c r="AE482" s="125" t="str">
        <f t="shared" si="8"/>
        <v>ZF 8300 Continuous Vertical Offset 1.1809</v>
      </c>
      <c r="AF482" s="100" t="s">
        <v>512</v>
      </c>
      <c r="AG482" s="101" t="s">
        <v>512</v>
      </c>
      <c r="AH482" s="52" t="str">
        <f t="shared" si="50"/>
        <v>3113 603 001</v>
      </c>
      <c r="AI482" s="67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  <c r="AX482" s="55"/>
      <c r="AY482" s="55"/>
      <c r="AZ482" s="55"/>
      <c r="BA482" s="13"/>
      <c r="BB482" s="13"/>
    </row>
    <row r="483" ht="14.25" customHeight="1">
      <c r="A483" s="54">
        <v>1010.0</v>
      </c>
      <c r="B483" s="14" t="s">
        <v>227</v>
      </c>
      <c r="C483" s="55"/>
      <c r="D483" s="14" t="str">
        <f t="shared" si="43"/>
        <v>ZF_8311_1.4305M</v>
      </c>
      <c r="E483" s="14" t="s">
        <v>46</v>
      </c>
      <c r="F483" s="72"/>
      <c r="G483" s="57" t="s">
        <v>508</v>
      </c>
      <c r="H483" s="65" t="s">
        <v>513</v>
      </c>
      <c r="I483" s="59">
        <v>8000.0</v>
      </c>
      <c r="J483" s="65" t="s">
        <v>238</v>
      </c>
      <c r="K483" s="58" t="s">
        <v>239</v>
      </c>
      <c r="L483" s="65" t="s">
        <v>232</v>
      </c>
      <c r="M483" s="60">
        <v>1.4305</v>
      </c>
      <c r="N483" s="58" t="s">
        <v>50</v>
      </c>
      <c r="O483" s="58" t="s">
        <v>510</v>
      </c>
      <c r="P483" s="61">
        <v>2300.0</v>
      </c>
      <c r="Q483" s="61">
        <v>3571.0</v>
      </c>
      <c r="R483" s="78"/>
      <c r="S483" s="96">
        <v>109420.0</v>
      </c>
      <c r="T483" s="45">
        <v>1.13</v>
      </c>
      <c r="U483" s="96">
        <v>45.0</v>
      </c>
      <c r="V483" s="45">
        <f t="shared" si="44"/>
        <v>0.55</v>
      </c>
      <c r="W483" s="45">
        <f t="shared" si="45"/>
        <v>68004.53</v>
      </c>
      <c r="X483" s="82">
        <f t="shared" si="46"/>
        <v>435.05</v>
      </c>
      <c r="Y483" s="45">
        <v>1.067</v>
      </c>
      <c r="Z483" s="45">
        <f t="shared" si="47"/>
        <v>73025.03186</v>
      </c>
      <c r="AA483" s="47">
        <f t="shared" si="48"/>
        <v>97366.70915</v>
      </c>
      <c r="AB483" s="138">
        <v>8390.0</v>
      </c>
      <c r="AC483" s="47">
        <f t="shared" si="49"/>
        <v>7418.331727</v>
      </c>
      <c r="AD483" s="140" t="s">
        <v>511</v>
      </c>
      <c r="AE483" s="125" t="str">
        <f t="shared" si="8"/>
        <v>ZF 8311 Medium Vertical Offset 1.4305</v>
      </c>
      <c r="AF483" s="100" t="s">
        <v>514</v>
      </c>
      <c r="AG483" s="101" t="s">
        <v>514</v>
      </c>
      <c r="AH483" s="52" t="str">
        <f t="shared" si="50"/>
        <v>3113 603 003</v>
      </c>
      <c r="AI483" s="67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5"/>
      <c r="AW483" s="55"/>
      <c r="AX483" s="55"/>
      <c r="AY483" s="55"/>
      <c r="AZ483" s="55"/>
      <c r="BA483" s="13"/>
      <c r="BB483" s="13"/>
    </row>
    <row r="484" ht="14.25" customHeight="1">
      <c r="A484" s="54">
        <v>1010.0</v>
      </c>
      <c r="B484" s="14" t="s">
        <v>227</v>
      </c>
      <c r="C484" s="55"/>
      <c r="D484" s="14" t="str">
        <f t="shared" si="43"/>
        <v>ZF_8311_1.1809C</v>
      </c>
      <c r="E484" s="14" t="s">
        <v>46</v>
      </c>
      <c r="F484" s="72"/>
      <c r="G484" s="57" t="s">
        <v>508</v>
      </c>
      <c r="H484" s="65" t="s">
        <v>513</v>
      </c>
      <c r="I484" s="59">
        <v>8000.0</v>
      </c>
      <c r="J484" s="65" t="s">
        <v>242</v>
      </c>
      <c r="K484" s="58" t="s">
        <v>243</v>
      </c>
      <c r="L484" s="65" t="s">
        <v>232</v>
      </c>
      <c r="M484" s="60">
        <v>1.1809</v>
      </c>
      <c r="N484" s="58" t="s">
        <v>50</v>
      </c>
      <c r="O484" s="58" t="s">
        <v>510</v>
      </c>
      <c r="P484" s="61">
        <v>1800.0</v>
      </c>
      <c r="Q484" s="61">
        <v>3571.0</v>
      </c>
      <c r="R484" s="78"/>
      <c r="S484" s="96">
        <v>109420.0</v>
      </c>
      <c r="T484" s="45">
        <v>1.13</v>
      </c>
      <c r="U484" s="96">
        <v>45.0</v>
      </c>
      <c r="V484" s="45">
        <f t="shared" si="44"/>
        <v>0.55</v>
      </c>
      <c r="W484" s="45">
        <f t="shared" si="45"/>
        <v>68004.53</v>
      </c>
      <c r="X484" s="82">
        <f t="shared" si="46"/>
        <v>435.05</v>
      </c>
      <c r="Y484" s="45">
        <v>1.067</v>
      </c>
      <c r="Z484" s="45">
        <f t="shared" si="47"/>
        <v>73025.03186</v>
      </c>
      <c r="AA484" s="47">
        <f t="shared" si="48"/>
        <v>97366.70915</v>
      </c>
      <c r="AB484" s="138">
        <v>8390.0</v>
      </c>
      <c r="AC484" s="47">
        <f t="shared" si="49"/>
        <v>7418.331727</v>
      </c>
      <c r="AD484" s="140" t="s">
        <v>511</v>
      </c>
      <c r="AE484" s="125" t="str">
        <f t="shared" si="8"/>
        <v>ZF 8311 Continuous Vertical Offset 1.1809</v>
      </c>
      <c r="AF484" s="100" t="s">
        <v>514</v>
      </c>
      <c r="AG484" s="101" t="s">
        <v>514</v>
      </c>
      <c r="AH484" s="52" t="str">
        <f t="shared" si="50"/>
        <v>3113 603 003</v>
      </c>
      <c r="AI484" s="67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5"/>
      <c r="AW484" s="55"/>
      <c r="AX484" s="55"/>
      <c r="AY484" s="55"/>
      <c r="AZ484" s="55"/>
      <c r="BA484" s="13"/>
      <c r="BB484" s="13"/>
    </row>
    <row r="485" ht="14.25" customHeight="1">
      <c r="A485" s="54">
        <v>1010.0</v>
      </c>
      <c r="B485" s="14" t="s">
        <v>227</v>
      </c>
      <c r="C485" s="55"/>
      <c r="D485" s="14" t="str">
        <f t="shared" si="43"/>
        <v>ZF_8350_1.6149M</v>
      </c>
      <c r="E485" s="14" t="s">
        <v>46</v>
      </c>
      <c r="F485" s="72"/>
      <c r="G485" s="57" t="s">
        <v>508</v>
      </c>
      <c r="H485" s="65" t="s">
        <v>515</v>
      </c>
      <c r="I485" s="59">
        <v>8000.0</v>
      </c>
      <c r="J485" s="65" t="s">
        <v>238</v>
      </c>
      <c r="K485" s="58" t="s">
        <v>239</v>
      </c>
      <c r="L485" s="65" t="s">
        <v>232</v>
      </c>
      <c r="M485" s="60">
        <v>1.6149</v>
      </c>
      <c r="N485" s="58" t="s">
        <v>50</v>
      </c>
      <c r="O485" s="58" t="s">
        <v>516</v>
      </c>
      <c r="P485" s="61">
        <v>2300.0</v>
      </c>
      <c r="Q485" s="61">
        <v>2734.0</v>
      </c>
      <c r="R485" s="78"/>
      <c r="S485" s="96">
        <v>117490.0</v>
      </c>
      <c r="T485" s="45">
        <v>1.13</v>
      </c>
      <c r="U485" s="96">
        <v>45.0</v>
      </c>
      <c r="V485" s="45">
        <f t="shared" si="44"/>
        <v>0.55</v>
      </c>
      <c r="W485" s="45">
        <f t="shared" si="45"/>
        <v>73020.035</v>
      </c>
      <c r="X485" s="82">
        <f t="shared" si="46"/>
        <v>435.05</v>
      </c>
      <c r="Y485" s="45">
        <v>1.067</v>
      </c>
      <c r="Z485" s="45">
        <f t="shared" si="47"/>
        <v>78376.5757</v>
      </c>
      <c r="AA485" s="47">
        <f t="shared" si="48"/>
        <v>104502.1009</v>
      </c>
      <c r="AB485" s="138">
        <v>8390.0</v>
      </c>
      <c r="AC485" s="47">
        <f t="shared" si="49"/>
        <v>7418.331727</v>
      </c>
      <c r="AD485" s="140" t="s">
        <v>511</v>
      </c>
      <c r="AE485" s="125" t="str">
        <f t="shared" si="8"/>
        <v>ZF 8350 Medium Vertical Offset 1.6149</v>
      </c>
      <c r="AF485" s="100" t="s">
        <v>512</v>
      </c>
      <c r="AG485" s="101" t="s">
        <v>512</v>
      </c>
      <c r="AH485" s="52" t="str">
        <f t="shared" si="50"/>
        <v>3113 603 001</v>
      </c>
      <c r="AI485" s="67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5"/>
      <c r="AW485" s="55"/>
      <c r="AX485" s="55"/>
      <c r="AY485" s="55"/>
      <c r="AZ485" s="55"/>
      <c r="BA485" s="13"/>
      <c r="BB485" s="13"/>
    </row>
    <row r="486" ht="14.25" customHeight="1">
      <c r="A486" s="54">
        <v>1010.0</v>
      </c>
      <c r="B486" s="14" t="s">
        <v>227</v>
      </c>
      <c r="C486" s="55"/>
      <c r="D486" s="14" t="str">
        <f t="shared" si="43"/>
        <v>ZF_8350_1.5124M</v>
      </c>
      <c r="E486" s="14" t="s">
        <v>46</v>
      </c>
      <c r="F486" s="72"/>
      <c r="G486" s="57" t="s">
        <v>508</v>
      </c>
      <c r="H486" s="65" t="s">
        <v>515</v>
      </c>
      <c r="I486" s="59">
        <v>8000.0</v>
      </c>
      <c r="J486" s="65" t="s">
        <v>238</v>
      </c>
      <c r="K486" s="58" t="s">
        <v>239</v>
      </c>
      <c r="L486" s="65" t="s">
        <v>232</v>
      </c>
      <c r="M486" s="60">
        <v>1.5124</v>
      </c>
      <c r="N486" s="58" t="s">
        <v>50</v>
      </c>
      <c r="O486" s="58" t="s">
        <v>517</v>
      </c>
      <c r="P486" s="61">
        <v>2300.0</v>
      </c>
      <c r="Q486" s="61">
        <v>2734.0</v>
      </c>
      <c r="R486" s="78"/>
      <c r="S486" s="96">
        <v>117490.0</v>
      </c>
      <c r="T486" s="45">
        <v>1.13</v>
      </c>
      <c r="U486" s="96">
        <v>45.0</v>
      </c>
      <c r="V486" s="45">
        <f t="shared" si="44"/>
        <v>0.55</v>
      </c>
      <c r="W486" s="45">
        <f t="shared" si="45"/>
        <v>73020.035</v>
      </c>
      <c r="X486" s="82">
        <f t="shared" si="46"/>
        <v>435.05</v>
      </c>
      <c r="Y486" s="45">
        <v>1.067</v>
      </c>
      <c r="Z486" s="45">
        <f t="shared" si="47"/>
        <v>78376.5757</v>
      </c>
      <c r="AA486" s="47">
        <f t="shared" si="48"/>
        <v>104502.1009</v>
      </c>
      <c r="AB486" s="138">
        <v>8390.0</v>
      </c>
      <c r="AC486" s="47">
        <f t="shared" si="49"/>
        <v>7418.331727</v>
      </c>
      <c r="AD486" s="140" t="s">
        <v>511</v>
      </c>
      <c r="AE486" s="125" t="str">
        <f t="shared" si="8"/>
        <v>ZF 8350 Medium Vertical Offset 1.5124</v>
      </c>
      <c r="AF486" s="100" t="s">
        <v>512</v>
      </c>
      <c r="AG486" s="101" t="s">
        <v>512</v>
      </c>
      <c r="AH486" s="52" t="str">
        <f t="shared" si="50"/>
        <v>3113 603 001</v>
      </c>
      <c r="AI486" s="67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  <c r="AY486" s="55"/>
      <c r="AZ486" s="55"/>
      <c r="BA486" s="13"/>
      <c r="BB486" s="13"/>
    </row>
    <row r="487" ht="14.25" customHeight="1">
      <c r="A487" s="54">
        <v>1010.0</v>
      </c>
      <c r="B487" s="14" t="s">
        <v>227</v>
      </c>
      <c r="C487" s="55"/>
      <c r="D487" s="14" t="str">
        <f t="shared" si="43"/>
        <v>ZF_8350_1.3762C</v>
      </c>
      <c r="E487" s="14" t="s">
        <v>46</v>
      </c>
      <c r="F487" s="72"/>
      <c r="G487" s="57" t="s">
        <v>508</v>
      </c>
      <c r="H487" s="65" t="s">
        <v>515</v>
      </c>
      <c r="I487" s="59">
        <v>8000.0</v>
      </c>
      <c r="J487" s="65" t="s">
        <v>242</v>
      </c>
      <c r="K487" s="58" t="s">
        <v>243</v>
      </c>
      <c r="L487" s="65" t="s">
        <v>232</v>
      </c>
      <c r="M487" s="60">
        <v>1.3762</v>
      </c>
      <c r="N487" s="58" t="s">
        <v>50</v>
      </c>
      <c r="O487" s="58" t="s">
        <v>518</v>
      </c>
      <c r="P487" s="61">
        <v>1800.0</v>
      </c>
      <c r="Q487" s="61">
        <v>2734.0</v>
      </c>
      <c r="R487" s="78"/>
      <c r="S487" s="96">
        <v>117490.0</v>
      </c>
      <c r="T487" s="45">
        <v>1.13</v>
      </c>
      <c r="U487" s="96">
        <v>45.0</v>
      </c>
      <c r="V487" s="45">
        <f t="shared" si="44"/>
        <v>0.55</v>
      </c>
      <c r="W487" s="45">
        <f t="shared" si="45"/>
        <v>73020.035</v>
      </c>
      <c r="X487" s="82">
        <f t="shared" si="46"/>
        <v>435.05</v>
      </c>
      <c r="Y487" s="45">
        <v>1.067</v>
      </c>
      <c r="Z487" s="45">
        <f t="shared" si="47"/>
        <v>78376.5757</v>
      </c>
      <c r="AA487" s="47">
        <f t="shared" si="48"/>
        <v>104502.1009</v>
      </c>
      <c r="AB487" s="138">
        <v>8390.0</v>
      </c>
      <c r="AC487" s="47">
        <f t="shared" si="49"/>
        <v>7418.331727</v>
      </c>
      <c r="AD487" s="140" t="s">
        <v>511</v>
      </c>
      <c r="AE487" s="125" t="str">
        <f t="shared" si="8"/>
        <v>ZF 8350 Continuous Vertical Offset 1.3762</v>
      </c>
      <c r="AF487" s="100" t="s">
        <v>512</v>
      </c>
      <c r="AG487" s="101" t="s">
        <v>512</v>
      </c>
      <c r="AH487" s="52" t="str">
        <f t="shared" si="50"/>
        <v>3113 603 001</v>
      </c>
      <c r="AI487" s="67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5"/>
      <c r="AW487" s="55"/>
      <c r="AX487" s="55"/>
      <c r="AY487" s="55"/>
      <c r="AZ487" s="55"/>
      <c r="BA487" s="13"/>
      <c r="BB487" s="13"/>
    </row>
    <row r="488" ht="14.25" customHeight="1">
      <c r="A488" s="54">
        <v>1010.0</v>
      </c>
      <c r="B488" s="14" t="s">
        <v>227</v>
      </c>
      <c r="C488" s="55"/>
      <c r="D488" s="14" t="str">
        <f t="shared" si="43"/>
        <v>ZF_8350_1.2968C</v>
      </c>
      <c r="E488" s="14" t="s">
        <v>46</v>
      </c>
      <c r="F488" s="72"/>
      <c r="G488" s="57" t="s">
        <v>508</v>
      </c>
      <c r="H488" s="65" t="s">
        <v>515</v>
      </c>
      <c r="I488" s="59">
        <v>8000.0</v>
      </c>
      <c r="J488" s="65" t="s">
        <v>242</v>
      </c>
      <c r="K488" s="58" t="s">
        <v>243</v>
      </c>
      <c r="L488" s="65" t="s">
        <v>232</v>
      </c>
      <c r="M488" s="60">
        <v>1.2968</v>
      </c>
      <c r="N488" s="58" t="s">
        <v>50</v>
      </c>
      <c r="O488" s="68">
        <v>4.522</v>
      </c>
      <c r="P488" s="61">
        <v>1800.0</v>
      </c>
      <c r="Q488" s="61">
        <v>2734.0</v>
      </c>
      <c r="R488" s="78"/>
      <c r="S488" s="96">
        <v>117490.0</v>
      </c>
      <c r="T488" s="45">
        <v>1.13</v>
      </c>
      <c r="U488" s="96">
        <v>45.0</v>
      </c>
      <c r="V488" s="45">
        <f t="shared" si="44"/>
        <v>0.55</v>
      </c>
      <c r="W488" s="45">
        <f t="shared" si="45"/>
        <v>73020.035</v>
      </c>
      <c r="X488" s="82">
        <f t="shared" si="46"/>
        <v>435.05</v>
      </c>
      <c r="Y488" s="45">
        <v>1.067</v>
      </c>
      <c r="Z488" s="45">
        <f t="shared" si="47"/>
        <v>78376.5757</v>
      </c>
      <c r="AA488" s="47">
        <f t="shared" si="48"/>
        <v>104502.1009</v>
      </c>
      <c r="AB488" s="138">
        <v>8390.0</v>
      </c>
      <c r="AC488" s="47">
        <f t="shared" si="49"/>
        <v>7418.331727</v>
      </c>
      <c r="AD488" s="140" t="s">
        <v>511</v>
      </c>
      <c r="AE488" s="125" t="str">
        <f t="shared" si="8"/>
        <v>ZF 8350 Continuous Vertical Offset 1.2968</v>
      </c>
      <c r="AF488" s="100" t="s">
        <v>512</v>
      </c>
      <c r="AG488" s="101" t="s">
        <v>512</v>
      </c>
      <c r="AH488" s="52" t="str">
        <f t="shared" si="50"/>
        <v>3113 603 001</v>
      </c>
      <c r="AI488" s="67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5"/>
      <c r="AY488" s="55"/>
      <c r="AZ488" s="55"/>
      <c r="BA488" s="13"/>
      <c r="BB488" s="13"/>
    </row>
    <row r="489" ht="14.25" customHeight="1">
      <c r="A489" s="54">
        <v>1010.0</v>
      </c>
      <c r="B489" s="14" t="s">
        <v>227</v>
      </c>
      <c r="C489" s="55"/>
      <c r="D489" s="14" t="str">
        <f t="shared" si="43"/>
        <v>ZF_8350_1.2497C</v>
      </c>
      <c r="E489" s="14" t="s">
        <v>46</v>
      </c>
      <c r="F489" s="72"/>
      <c r="G489" s="57" t="s">
        <v>508</v>
      </c>
      <c r="H489" s="65" t="s">
        <v>515</v>
      </c>
      <c r="I489" s="59">
        <v>8000.0</v>
      </c>
      <c r="J489" s="65" t="s">
        <v>242</v>
      </c>
      <c r="K489" s="58" t="s">
        <v>243</v>
      </c>
      <c r="L489" s="65" t="s">
        <v>232</v>
      </c>
      <c r="M489" s="60">
        <v>1.2497</v>
      </c>
      <c r="N489" s="58" t="s">
        <v>50</v>
      </c>
      <c r="O489" s="58" t="s">
        <v>517</v>
      </c>
      <c r="P489" s="61">
        <v>1800.0</v>
      </c>
      <c r="Q489" s="61">
        <v>2734.0</v>
      </c>
      <c r="R489" s="78"/>
      <c r="S489" s="96">
        <v>117490.0</v>
      </c>
      <c r="T489" s="45">
        <v>1.13</v>
      </c>
      <c r="U489" s="96">
        <v>45.0</v>
      </c>
      <c r="V489" s="45">
        <f t="shared" si="44"/>
        <v>0.55</v>
      </c>
      <c r="W489" s="45">
        <f t="shared" si="45"/>
        <v>73020.035</v>
      </c>
      <c r="X489" s="82">
        <f t="shared" si="46"/>
        <v>435.05</v>
      </c>
      <c r="Y489" s="45">
        <v>1.067</v>
      </c>
      <c r="Z489" s="45">
        <f t="shared" si="47"/>
        <v>78376.5757</v>
      </c>
      <c r="AA489" s="47">
        <f t="shared" si="48"/>
        <v>104502.1009</v>
      </c>
      <c r="AB489" s="138">
        <v>8390.0</v>
      </c>
      <c r="AC489" s="47">
        <f t="shared" si="49"/>
        <v>7418.331727</v>
      </c>
      <c r="AD489" s="140" t="s">
        <v>511</v>
      </c>
      <c r="AE489" s="125" t="str">
        <f t="shared" si="8"/>
        <v>ZF 8350 Continuous Vertical Offset 1.2497</v>
      </c>
      <c r="AF489" s="100" t="s">
        <v>512</v>
      </c>
      <c r="AG489" s="101" t="s">
        <v>512</v>
      </c>
      <c r="AH489" s="52" t="str">
        <f t="shared" si="50"/>
        <v>3113 603 001</v>
      </c>
      <c r="AI489" s="67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5"/>
      <c r="AW489" s="55"/>
      <c r="AX489" s="55"/>
      <c r="AY489" s="55"/>
      <c r="AZ489" s="55"/>
      <c r="BA489" s="13"/>
      <c r="BB489" s="13"/>
    </row>
    <row r="490" ht="14.25" customHeight="1">
      <c r="A490" s="54">
        <v>1010.0</v>
      </c>
      <c r="B490" s="14" t="s">
        <v>227</v>
      </c>
      <c r="C490" s="55"/>
      <c r="D490" s="14" t="str">
        <f t="shared" si="43"/>
        <v>ZF_8351_1.6149M</v>
      </c>
      <c r="E490" s="14" t="s">
        <v>46</v>
      </c>
      <c r="F490" s="72"/>
      <c r="G490" s="57" t="s">
        <v>508</v>
      </c>
      <c r="H490" s="65" t="s">
        <v>519</v>
      </c>
      <c r="I490" s="59">
        <v>8000.0</v>
      </c>
      <c r="J490" s="65" t="s">
        <v>238</v>
      </c>
      <c r="K490" s="58" t="s">
        <v>239</v>
      </c>
      <c r="L490" s="65" t="s">
        <v>232</v>
      </c>
      <c r="M490" s="60">
        <v>1.6149</v>
      </c>
      <c r="N490" s="58" t="s">
        <v>50</v>
      </c>
      <c r="O490" s="58" t="s">
        <v>516</v>
      </c>
      <c r="P490" s="61">
        <v>2300.0</v>
      </c>
      <c r="Q490" s="61">
        <v>3571.0</v>
      </c>
      <c r="R490" s="78"/>
      <c r="S490" s="96">
        <v>112695.0</v>
      </c>
      <c r="T490" s="45">
        <v>1.13</v>
      </c>
      <c r="U490" s="96">
        <v>45.0</v>
      </c>
      <c r="V490" s="45">
        <f t="shared" si="44"/>
        <v>0.55</v>
      </c>
      <c r="W490" s="45">
        <f t="shared" si="45"/>
        <v>70039.9425</v>
      </c>
      <c r="X490" s="82">
        <f t="shared" si="46"/>
        <v>435.05</v>
      </c>
      <c r="Y490" s="45">
        <v>1.067</v>
      </c>
      <c r="Z490" s="45">
        <f t="shared" si="47"/>
        <v>75196.817</v>
      </c>
      <c r="AA490" s="47">
        <f t="shared" si="48"/>
        <v>100262.4227</v>
      </c>
      <c r="AB490" s="138">
        <v>8390.0</v>
      </c>
      <c r="AC490" s="47">
        <f t="shared" si="49"/>
        <v>7418.331727</v>
      </c>
      <c r="AD490" s="140" t="s">
        <v>511</v>
      </c>
      <c r="AE490" s="125" t="str">
        <f t="shared" si="8"/>
        <v>ZF 8351 Medium Vertical Offset 1.6149</v>
      </c>
      <c r="AF490" s="100" t="s">
        <v>514</v>
      </c>
      <c r="AG490" s="101" t="s">
        <v>514</v>
      </c>
      <c r="AH490" s="52" t="str">
        <f t="shared" si="50"/>
        <v>3113 603 003</v>
      </c>
      <c r="AI490" s="67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5"/>
      <c r="AW490" s="55"/>
      <c r="AX490" s="55"/>
      <c r="AY490" s="55"/>
      <c r="AZ490" s="55"/>
      <c r="BA490" s="13"/>
      <c r="BB490" s="13"/>
    </row>
    <row r="491" ht="14.25" customHeight="1">
      <c r="A491" s="54">
        <v>1010.0</v>
      </c>
      <c r="B491" s="14" t="s">
        <v>227</v>
      </c>
      <c r="C491" s="55"/>
      <c r="D491" s="14" t="str">
        <f t="shared" si="43"/>
        <v>ZF_8351_1.5124M</v>
      </c>
      <c r="E491" s="14" t="s">
        <v>46</v>
      </c>
      <c r="F491" s="72"/>
      <c r="G491" s="57" t="s">
        <v>508</v>
      </c>
      <c r="H491" s="65" t="s">
        <v>519</v>
      </c>
      <c r="I491" s="59">
        <v>8000.0</v>
      </c>
      <c r="J491" s="65" t="s">
        <v>238</v>
      </c>
      <c r="K491" s="58" t="s">
        <v>239</v>
      </c>
      <c r="L491" s="65" t="s">
        <v>232</v>
      </c>
      <c r="M491" s="60">
        <v>1.5124</v>
      </c>
      <c r="N491" s="58" t="s">
        <v>50</v>
      </c>
      <c r="O491" s="58" t="s">
        <v>517</v>
      </c>
      <c r="P491" s="61">
        <v>2300.0</v>
      </c>
      <c r="Q491" s="61">
        <v>3571.0</v>
      </c>
      <c r="R491" s="78"/>
      <c r="S491" s="96">
        <v>112695.0</v>
      </c>
      <c r="T491" s="45">
        <v>1.13</v>
      </c>
      <c r="U491" s="96">
        <v>45.0</v>
      </c>
      <c r="V491" s="45">
        <f t="shared" si="44"/>
        <v>0.55</v>
      </c>
      <c r="W491" s="45">
        <f t="shared" si="45"/>
        <v>70039.9425</v>
      </c>
      <c r="X491" s="82">
        <f t="shared" si="46"/>
        <v>435.05</v>
      </c>
      <c r="Y491" s="45">
        <v>1.067</v>
      </c>
      <c r="Z491" s="45">
        <f t="shared" si="47"/>
        <v>75196.817</v>
      </c>
      <c r="AA491" s="47">
        <f t="shared" si="48"/>
        <v>100262.4227</v>
      </c>
      <c r="AB491" s="138">
        <v>8390.0</v>
      </c>
      <c r="AC491" s="47">
        <f t="shared" si="49"/>
        <v>7418.331727</v>
      </c>
      <c r="AD491" s="140" t="s">
        <v>511</v>
      </c>
      <c r="AE491" s="125" t="str">
        <f t="shared" si="8"/>
        <v>ZF 8351 Medium Vertical Offset 1.5124</v>
      </c>
      <c r="AF491" s="100" t="s">
        <v>514</v>
      </c>
      <c r="AG491" s="101" t="s">
        <v>514</v>
      </c>
      <c r="AH491" s="52" t="str">
        <f t="shared" si="50"/>
        <v>3113 603 003</v>
      </c>
      <c r="AI491" s="67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5"/>
      <c r="AW491" s="55"/>
      <c r="AX491" s="55"/>
      <c r="AY491" s="55"/>
      <c r="AZ491" s="55"/>
      <c r="BA491" s="13"/>
      <c r="BB491" s="13"/>
    </row>
    <row r="492" ht="14.25" customHeight="1">
      <c r="A492" s="54">
        <v>1010.0</v>
      </c>
      <c r="B492" s="14" t="s">
        <v>227</v>
      </c>
      <c r="C492" s="55"/>
      <c r="D492" s="14" t="str">
        <f t="shared" si="43"/>
        <v>ZF_8351_1.3762C</v>
      </c>
      <c r="E492" s="14" t="s">
        <v>46</v>
      </c>
      <c r="F492" s="72"/>
      <c r="G492" s="57" t="s">
        <v>508</v>
      </c>
      <c r="H492" s="65" t="s">
        <v>519</v>
      </c>
      <c r="I492" s="59">
        <v>8000.0</v>
      </c>
      <c r="J492" s="65" t="s">
        <v>242</v>
      </c>
      <c r="K492" s="58" t="s">
        <v>243</v>
      </c>
      <c r="L492" s="65" t="s">
        <v>232</v>
      </c>
      <c r="M492" s="60">
        <v>1.3762</v>
      </c>
      <c r="N492" s="58" t="s">
        <v>50</v>
      </c>
      <c r="O492" s="58" t="s">
        <v>518</v>
      </c>
      <c r="P492" s="61">
        <v>1800.0</v>
      </c>
      <c r="Q492" s="61">
        <v>3571.0</v>
      </c>
      <c r="R492" s="78"/>
      <c r="S492" s="96">
        <v>112695.0</v>
      </c>
      <c r="T492" s="45">
        <v>1.13</v>
      </c>
      <c r="U492" s="96">
        <v>45.0</v>
      </c>
      <c r="V492" s="45">
        <f t="shared" si="44"/>
        <v>0.55</v>
      </c>
      <c r="W492" s="45">
        <f t="shared" si="45"/>
        <v>70039.9425</v>
      </c>
      <c r="X492" s="82">
        <f t="shared" si="46"/>
        <v>435.05</v>
      </c>
      <c r="Y492" s="45">
        <v>1.067</v>
      </c>
      <c r="Z492" s="45">
        <f t="shared" si="47"/>
        <v>75196.817</v>
      </c>
      <c r="AA492" s="47">
        <f t="shared" si="48"/>
        <v>100262.4227</v>
      </c>
      <c r="AB492" s="138">
        <v>8390.0</v>
      </c>
      <c r="AC492" s="47">
        <f t="shared" si="49"/>
        <v>7418.331727</v>
      </c>
      <c r="AD492" s="140" t="s">
        <v>511</v>
      </c>
      <c r="AE492" s="125" t="str">
        <f t="shared" si="8"/>
        <v>ZF 8351 Continuous Vertical Offset 1.3762</v>
      </c>
      <c r="AF492" s="100" t="s">
        <v>514</v>
      </c>
      <c r="AG492" s="101" t="s">
        <v>514</v>
      </c>
      <c r="AH492" s="52" t="str">
        <f t="shared" si="50"/>
        <v>3113 603 003</v>
      </c>
      <c r="AI492" s="67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  <c r="AX492" s="55"/>
      <c r="AY492" s="55"/>
      <c r="AZ492" s="55"/>
      <c r="BA492" s="13"/>
      <c r="BB492" s="13"/>
    </row>
    <row r="493" ht="14.25" customHeight="1">
      <c r="A493" s="54">
        <v>1010.0</v>
      </c>
      <c r="B493" s="14" t="s">
        <v>227</v>
      </c>
      <c r="C493" s="55"/>
      <c r="D493" s="14" t="str">
        <f t="shared" si="43"/>
        <v>ZF_8351_1.2968C</v>
      </c>
      <c r="E493" s="14" t="s">
        <v>46</v>
      </c>
      <c r="F493" s="72"/>
      <c r="G493" s="57" t="s">
        <v>508</v>
      </c>
      <c r="H493" s="65" t="s">
        <v>519</v>
      </c>
      <c r="I493" s="59">
        <v>8000.0</v>
      </c>
      <c r="J493" s="65" t="s">
        <v>242</v>
      </c>
      <c r="K493" s="58" t="s">
        <v>243</v>
      </c>
      <c r="L493" s="65" t="s">
        <v>232</v>
      </c>
      <c r="M493" s="60">
        <v>1.2968</v>
      </c>
      <c r="N493" s="58" t="s">
        <v>50</v>
      </c>
      <c r="O493" s="68">
        <v>4.522</v>
      </c>
      <c r="P493" s="61">
        <v>1800.0</v>
      </c>
      <c r="Q493" s="61">
        <v>3571.0</v>
      </c>
      <c r="R493" s="78"/>
      <c r="S493" s="96">
        <v>112695.0</v>
      </c>
      <c r="T493" s="45">
        <v>1.13</v>
      </c>
      <c r="U493" s="96">
        <v>45.0</v>
      </c>
      <c r="V493" s="45">
        <f t="shared" si="44"/>
        <v>0.55</v>
      </c>
      <c r="W493" s="45">
        <f t="shared" si="45"/>
        <v>70039.9425</v>
      </c>
      <c r="X493" s="82">
        <f t="shared" si="46"/>
        <v>435.05</v>
      </c>
      <c r="Y493" s="45">
        <v>1.067</v>
      </c>
      <c r="Z493" s="45">
        <f t="shared" si="47"/>
        <v>75196.817</v>
      </c>
      <c r="AA493" s="47">
        <f t="shared" si="48"/>
        <v>100262.4227</v>
      </c>
      <c r="AB493" s="138">
        <v>8390.0</v>
      </c>
      <c r="AC493" s="47">
        <f t="shared" si="49"/>
        <v>7418.331727</v>
      </c>
      <c r="AD493" s="140" t="s">
        <v>511</v>
      </c>
      <c r="AE493" s="125" t="str">
        <f t="shared" si="8"/>
        <v>ZF 8351 Continuous Vertical Offset 1.2968</v>
      </c>
      <c r="AF493" s="100" t="s">
        <v>514</v>
      </c>
      <c r="AG493" s="101" t="s">
        <v>514</v>
      </c>
      <c r="AH493" s="52" t="str">
        <f t="shared" si="50"/>
        <v>3113 603 003</v>
      </c>
      <c r="AI493" s="67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  <c r="AX493" s="55"/>
      <c r="AY493" s="55"/>
      <c r="AZ493" s="55"/>
      <c r="BA493" s="13"/>
      <c r="BB493" s="13"/>
    </row>
    <row r="494" ht="14.25" customHeight="1">
      <c r="A494" s="54">
        <v>1010.0</v>
      </c>
      <c r="B494" s="14" t="s">
        <v>227</v>
      </c>
      <c r="C494" s="55"/>
      <c r="D494" s="14" t="str">
        <f t="shared" si="43"/>
        <v>ZF_8351_1.2497C</v>
      </c>
      <c r="E494" s="14" t="s">
        <v>46</v>
      </c>
      <c r="F494" s="72"/>
      <c r="G494" s="57" t="s">
        <v>508</v>
      </c>
      <c r="H494" s="65" t="s">
        <v>519</v>
      </c>
      <c r="I494" s="59">
        <v>8000.0</v>
      </c>
      <c r="J494" s="65" t="s">
        <v>242</v>
      </c>
      <c r="K494" s="58" t="s">
        <v>243</v>
      </c>
      <c r="L494" s="65" t="s">
        <v>232</v>
      </c>
      <c r="M494" s="60">
        <v>1.2497</v>
      </c>
      <c r="N494" s="58" t="s">
        <v>50</v>
      </c>
      <c r="O494" s="58" t="s">
        <v>517</v>
      </c>
      <c r="P494" s="61">
        <v>1800.0</v>
      </c>
      <c r="Q494" s="61">
        <v>3571.0</v>
      </c>
      <c r="R494" s="78"/>
      <c r="S494" s="96">
        <v>112695.0</v>
      </c>
      <c r="T494" s="45">
        <v>1.13</v>
      </c>
      <c r="U494" s="96">
        <v>45.0</v>
      </c>
      <c r="V494" s="45">
        <f t="shared" si="44"/>
        <v>0.55</v>
      </c>
      <c r="W494" s="45">
        <f t="shared" si="45"/>
        <v>70039.9425</v>
      </c>
      <c r="X494" s="82">
        <f t="shared" si="46"/>
        <v>435.05</v>
      </c>
      <c r="Y494" s="45">
        <v>1.067</v>
      </c>
      <c r="Z494" s="45">
        <f t="shared" si="47"/>
        <v>75196.817</v>
      </c>
      <c r="AA494" s="47">
        <f t="shared" si="48"/>
        <v>100262.4227</v>
      </c>
      <c r="AB494" s="138">
        <v>8390.0</v>
      </c>
      <c r="AC494" s="47">
        <f t="shared" si="49"/>
        <v>7418.331727</v>
      </c>
      <c r="AD494" s="140" t="s">
        <v>511</v>
      </c>
      <c r="AE494" s="125" t="str">
        <f t="shared" si="8"/>
        <v>ZF 8351 Continuous Vertical Offset 1.2497</v>
      </c>
      <c r="AF494" s="100" t="s">
        <v>514</v>
      </c>
      <c r="AG494" s="101" t="s">
        <v>514</v>
      </c>
      <c r="AH494" s="52" t="str">
        <f t="shared" si="50"/>
        <v>3113 603 003</v>
      </c>
      <c r="AI494" s="67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5"/>
      <c r="AW494" s="55"/>
      <c r="AX494" s="55"/>
      <c r="AY494" s="55"/>
      <c r="AZ494" s="55"/>
      <c r="BA494" s="13"/>
      <c r="BB494" s="13"/>
    </row>
    <row r="495" ht="14.25" customHeight="1">
      <c r="A495" s="54">
        <v>1010.0</v>
      </c>
      <c r="B495" s="14" t="s">
        <v>227</v>
      </c>
      <c r="C495" s="55"/>
      <c r="D495" s="14" t="str">
        <f t="shared" si="43"/>
        <v>ZF_8355_1.7609M</v>
      </c>
      <c r="E495" s="14" t="s">
        <v>46</v>
      </c>
      <c r="F495" s="72"/>
      <c r="G495" s="57" t="s">
        <v>508</v>
      </c>
      <c r="H495" s="65" t="s">
        <v>520</v>
      </c>
      <c r="I495" s="59">
        <v>8000.0</v>
      </c>
      <c r="J495" s="65" t="s">
        <v>238</v>
      </c>
      <c r="K495" s="58" t="s">
        <v>239</v>
      </c>
      <c r="L495" s="65" t="s">
        <v>232</v>
      </c>
      <c r="M495" s="60">
        <v>1.7609</v>
      </c>
      <c r="N495" s="58" t="s">
        <v>50</v>
      </c>
      <c r="O495" s="58" t="s">
        <v>518</v>
      </c>
      <c r="P495" s="61">
        <v>2300.0</v>
      </c>
      <c r="Q495" s="61">
        <v>2734.0</v>
      </c>
      <c r="R495" s="78"/>
      <c r="S495" s="96">
        <v>125710.0</v>
      </c>
      <c r="T495" s="45">
        <v>1.13</v>
      </c>
      <c r="U495" s="96">
        <v>45.0</v>
      </c>
      <c r="V495" s="45">
        <f t="shared" si="44"/>
        <v>0.55</v>
      </c>
      <c r="W495" s="45">
        <f t="shared" si="45"/>
        <v>78128.765</v>
      </c>
      <c r="X495" s="82">
        <f t="shared" si="46"/>
        <v>435.05</v>
      </c>
      <c r="Y495" s="45">
        <v>1.067</v>
      </c>
      <c r="Z495" s="45">
        <f t="shared" si="47"/>
        <v>83827.59061</v>
      </c>
      <c r="AA495" s="47">
        <f t="shared" si="48"/>
        <v>111770.1208</v>
      </c>
      <c r="AB495" s="138">
        <v>8390.0</v>
      </c>
      <c r="AC495" s="47">
        <f t="shared" si="49"/>
        <v>7418.331727</v>
      </c>
      <c r="AD495" s="140" t="s">
        <v>511</v>
      </c>
      <c r="AE495" s="125" t="str">
        <f t="shared" si="8"/>
        <v>ZF 8355 Medium Vertical Offset 1.7609</v>
      </c>
      <c r="AF495" s="100" t="s">
        <v>512</v>
      </c>
      <c r="AG495" s="101" t="s">
        <v>512</v>
      </c>
      <c r="AH495" s="52" t="str">
        <f t="shared" si="50"/>
        <v>3113 603 001</v>
      </c>
      <c r="AI495" s="67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5"/>
      <c r="AW495" s="55"/>
      <c r="AX495" s="55"/>
      <c r="AY495" s="55"/>
      <c r="AZ495" s="55"/>
      <c r="BA495" s="13"/>
      <c r="BB495" s="13"/>
    </row>
    <row r="496" ht="14.25" customHeight="1">
      <c r="A496" s="54">
        <v>1010.0</v>
      </c>
      <c r="B496" s="14" t="s">
        <v>227</v>
      </c>
      <c r="C496" s="55"/>
      <c r="D496" s="14" t="str">
        <f t="shared" si="43"/>
        <v>ZF_8355_1.685M</v>
      </c>
      <c r="E496" s="14" t="s">
        <v>46</v>
      </c>
      <c r="F496" s="72"/>
      <c r="G496" s="57" t="s">
        <v>508</v>
      </c>
      <c r="H496" s="65" t="s">
        <v>520</v>
      </c>
      <c r="I496" s="59">
        <v>8000.0</v>
      </c>
      <c r="J496" s="65" t="s">
        <v>238</v>
      </c>
      <c r="K496" s="58" t="s">
        <v>239</v>
      </c>
      <c r="L496" s="65" t="s">
        <v>232</v>
      </c>
      <c r="M496" s="60">
        <v>1.685</v>
      </c>
      <c r="N496" s="58" t="s">
        <v>50</v>
      </c>
      <c r="O496" s="68">
        <v>4.522</v>
      </c>
      <c r="P496" s="61">
        <v>2300.0</v>
      </c>
      <c r="Q496" s="61">
        <v>2734.0</v>
      </c>
      <c r="R496" s="78"/>
      <c r="S496" s="96">
        <v>125710.0</v>
      </c>
      <c r="T496" s="45">
        <v>1.13</v>
      </c>
      <c r="U496" s="96">
        <v>45.0</v>
      </c>
      <c r="V496" s="45">
        <f t="shared" si="44"/>
        <v>0.55</v>
      </c>
      <c r="W496" s="45">
        <f t="shared" si="45"/>
        <v>78128.765</v>
      </c>
      <c r="X496" s="82">
        <f t="shared" si="46"/>
        <v>435.05</v>
      </c>
      <c r="Y496" s="45">
        <v>1.067</v>
      </c>
      <c r="Z496" s="45">
        <f t="shared" si="47"/>
        <v>83827.59061</v>
      </c>
      <c r="AA496" s="47">
        <f t="shared" si="48"/>
        <v>111770.1208</v>
      </c>
      <c r="AB496" s="138">
        <v>8390.0</v>
      </c>
      <c r="AC496" s="47">
        <f t="shared" si="49"/>
        <v>7418.331727</v>
      </c>
      <c r="AD496" s="140" t="s">
        <v>511</v>
      </c>
      <c r="AE496" s="125" t="str">
        <f t="shared" si="8"/>
        <v>ZF 8355 Medium Vertical Offset 1.685</v>
      </c>
      <c r="AF496" s="100" t="s">
        <v>512</v>
      </c>
      <c r="AG496" s="101" t="s">
        <v>512</v>
      </c>
      <c r="AH496" s="52" t="str">
        <f t="shared" si="50"/>
        <v>3113 603 001</v>
      </c>
      <c r="AI496" s="67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5"/>
      <c r="AW496" s="55"/>
      <c r="AX496" s="55"/>
      <c r="AY496" s="55"/>
      <c r="AZ496" s="55"/>
      <c r="BA496" s="13"/>
      <c r="BB496" s="13"/>
    </row>
    <row r="497" ht="14.25" customHeight="1">
      <c r="A497" s="54">
        <v>1010.0</v>
      </c>
      <c r="B497" s="14" t="s">
        <v>227</v>
      </c>
      <c r="C497" s="55"/>
      <c r="D497" s="14" t="str">
        <f t="shared" si="43"/>
        <v>ZF_8355_1.5446C</v>
      </c>
      <c r="E497" s="14" t="s">
        <v>46</v>
      </c>
      <c r="F497" s="72"/>
      <c r="G497" s="57" t="s">
        <v>508</v>
      </c>
      <c r="H497" s="65" t="s">
        <v>520</v>
      </c>
      <c r="I497" s="59">
        <v>8000.0</v>
      </c>
      <c r="J497" s="65" t="s">
        <v>242</v>
      </c>
      <c r="K497" s="58" t="s">
        <v>243</v>
      </c>
      <c r="L497" s="65" t="s">
        <v>232</v>
      </c>
      <c r="M497" s="60">
        <v>1.5446</v>
      </c>
      <c r="N497" s="58" t="s">
        <v>50</v>
      </c>
      <c r="O497" s="58" t="s">
        <v>518</v>
      </c>
      <c r="P497" s="61">
        <v>1800.0</v>
      </c>
      <c r="Q497" s="61">
        <v>2734.0</v>
      </c>
      <c r="R497" s="78"/>
      <c r="S497" s="96">
        <v>125710.0</v>
      </c>
      <c r="T497" s="45">
        <v>1.13</v>
      </c>
      <c r="U497" s="96">
        <v>45.0</v>
      </c>
      <c r="V497" s="45">
        <f t="shared" si="44"/>
        <v>0.55</v>
      </c>
      <c r="W497" s="45">
        <f t="shared" si="45"/>
        <v>78128.765</v>
      </c>
      <c r="X497" s="82">
        <f t="shared" si="46"/>
        <v>435.05</v>
      </c>
      <c r="Y497" s="45">
        <v>1.067</v>
      </c>
      <c r="Z497" s="45">
        <f t="shared" si="47"/>
        <v>83827.59061</v>
      </c>
      <c r="AA497" s="47">
        <f t="shared" si="48"/>
        <v>111770.1208</v>
      </c>
      <c r="AB497" s="138">
        <v>8390.0</v>
      </c>
      <c r="AC497" s="47">
        <f t="shared" si="49"/>
        <v>7418.331727</v>
      </c>
      <c r="AD497" s="140" t="s">
        <v>511</v>
      </c>
      <c r="AE497" s="125" t="str">
        <f t="shared" si="8"/>
        <v>ZF 8355 Continuous Vertical Offset 1.5446</v>
      </c>
      <c r="AF497" s="100" t="s">
        <v>512</v>
      </c>
      <c r="AG497" s="101" t="s">
        <v>512</v>
      </c>
      <c r="AH497" s="52" t="str">
        <f t="shared" si="50"/>
        <v>3113 603 001</v>
      </c>
      <c r="AI497" s="67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5"/>
      <c r="AW497" s="55"/>
      <c r="AX497" s="55"/>
      <c r="AY497" s="55"/>
      <c r="AZ497" s="55"/>
      <c r="BA497" s="13"/>
      <c r="BB497" s="13"/>
    </row>
    <row r="498" ht="14.25" customHeight="1">
      <c r="A498" s="54">
        <v>1010.0</v>
      </c>
      <c r="B498" s="14" t="s">
        <v>227</v>
      </c>
      <c r="C498" s="55"/>
      <c r="D498" s="14" t="str">
        <f t="shared" si="43"/>
        <v>ZF_8355_1.4463C</v>
      </c>
      <c r="E498" s="14" t="s">
        <v>46</v>
      </c>
      <c r="F498" s="72"/>
      <c r="G498" s="57" t="s">
        <v>508</v>
      </c>
      <c r="H498" s="65" t="s">
        <v>520</v>
      </c>
      <c r="I498" s="59">
        <v>8000.0</v>
      </c>
      <c r="J498" s="65" t="s">
        <v>242</v>
      </c>
      <c r="K498" s="58" t="s">
        <v>243</v>
      </c>
      <c r="L498" s="65" t="s">
        <v>232</v>
      </c>
      <c r="M498" s="60">
        <v>1.4463</v>
      </c>
      <c r="N498" s="58" t="s">
        <v>50</v>
      </c>
      <c r="O498" s="68">
        <v>4.522</v>
      </c>
      <c r="P498" s="61">
        <v>1800.0</v>
      </c>
      <c r="Q498" s="61">
        <v>2734.0</v>
      </c>
      <c r="R498" s="78"/>
      <c r="S498" s="96">
        <v>125710.0</v>
      </c>
      <c r="T498" s="45">
        <v>1.13</v>
      </c>
      <c r="U498" s="96">
        <v>45.0</v>
      </c>
      <c r="V498" s="45">
        <f t="shared" si="44"/>
        <v>0.55</v>
      </c>
      <c r="W498" s="45">
        <f t="shared" si="45"/>
        <v>78128.765</v>
      </c>
      <c r="X498" s="82">
        <f t="shared" si="46"/>
        <v>435.05</v>
      </c>
      <c r="Y498" s="45">
        <v>1.067</v>
      </c>
      <c r="Z498" s="45">
        <f t="shared" si="47"/>
        <v>83827.59061</v>
      </c>
      <c r="AA498" s="47">
        <f t="shared" si="48"/>
        <v>111770.1208</v>
      </c>
      <c r="AB498" s="138">
        <v>8390.0</v>
      </c>
      <c r="AC498" s="47">
        <f t="shared" si="49"/>
        <v>7418.331727</v>
      </c>
      <c r="AD498" s="140" t="s">
        <v>511</v>
      </c>
      <c r="AE498" s="125" t="str">
        <f t="shared" si="8"/>
        <v>ZF 8355 Continuous Vertical Offset 1.4463</v>
      </c>
      <c r="AF498" s="100" t="s">
        <v>512</v>
      </c>
      <c r="AG498" s="101" t="s">
        <v>512</v>
      </c>
      <c r="AH498" s="52" t="str">
        <f t="shared" si="50"/>
        <v>3113 603 001</v>
      </c>
      <c r="AI498" s="67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  <c r="AV498" s="55"/>
      <c r="AW498" s="55"/>
      <c r="AX498" s="55"/>
      <c r="AY498" s="55"/>
      <c r="AZ498" s="55"/>
      <c r="BA498" s="13"/>
      <c r="BB498" s="13"/>
    </row>
    <row r="499" ht="14.25" customHeight="1">
      <c r="A499" s="54">
        <v>1010.0</v>
      </c>
      <c r="B499" s="14" t="s">
        <v>227</v>
      </c>
      <c r="C499" s="55"/>
      <c r="D499" s="14" t="str">
        <f t="shared" si="43"/>
        <v>ZF_8355_1.3762C</v>
      </c>
      <c r="E499" s="14" t="s">
        <v>46</v>
      </c>
      <c r="F499" s="72"/>
      <c r="G499" s="57" t="s">
        <v>508</v>
      </c>
      <c r="H499" s="65" t="s">
        <v>520</v>
      </c>
      <c r="I499" s="59">
        <v>8000.0</v>
      </c>
      <c r="J499" s="65" t="s">
        <v>242</v>
      </c>
      <c r="K499" s="58" t="s">
        <v>243</v>
      </c>
      <c r="L499" s="65" t="s">
        <v>232</v>
      </c>
      <c r="M499" s="60">
        <v>1.3762</v>
      </c>
      <c r="N499" s="58" t="s">
        <v>50</v>
      </c>
      <c r="O499" s="58" t="s">
        <v>517</v>
      </c>
      <c r="P499" s="61">
        <v>1800.0</v>
      </c>
      <c r="Q499" s="61">
        <v>2734.0</v>
      </c>
      <c r="R499" s="78"/>
      <c r="S499" s="96">
        <v>125710.0</v>
      </c>
      <c r="T499" s="45">
        <v>1.13</v>
      </c>
      <c r="U499" s="96">
        <v>45.0</v>
      </c>
      <c r="V499" s="45">
        <f t="shared" si="44"/>
        <v>0.55</v>
      </c>
      <c r="W499" s="45">
        <f t="shared" si="45"/>
        <v>78128.765</v>
      </c>
      <c r="X499" s="82">
        <f t="shared" si="46"/>
        <v>435.05</v>
      </c>
      <c r="Y499" s="45">
        <v>1.067</v>
      </c>
      <c r="Z499" s="45">
        <f t="shared" si="47"/>
        <v>83827.59061</v>
      </c>
      <c r="AA499" s="47">
        <f t="shared" si="48"/>
        <v>111770.1208</v>
      </c>
      <c r="AB499" s="138">
        <v>8390.0</v>
      </c>
      <c r="AC499" s="47">
        <f t="shared" si="49"/>
        <v>7418.331727</v>
      </c>
      <c r="AD499" s="140" t="s">
        <v>511</v>
      </c>
      <c r="AE499" s="125" t="str">
        <f t="shared" si="8"/>
        <v>ZF 8355 Continuous Vertical Offset 1.3762</v>
      </c>
      <c r="AF499" s="100" t="s">
        <v>512</v>
      </c>
      <c r="AG499" s="101" t="s">
        <v>512</v>
      </c>
      <c r="AH499" s="52" t="str">
        <f t="shared" si="50"/>
        <v>3113 603 001</v>
      </c>
      <c r="AI499" s="67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5"/>
      <c r="AW499" s="55"/>
      <c r="AX499" s="55"/>
      <c r="AY499" s="55"/>
      <c r="AZ499" s="55"/>
      <c r="BA499" s="13"/>
      <c r="BB499" s="13"/>
    </row>
    <row r="500" ht="14.25" customHeight="1">
      <c r="A500" s="54">
        <v>1010.0</v>
      </c>
      <c r="B500" s="14" t="s">
        <v>227</v>
      </c>
      <c r="C500" s="55"/>
      <c r="D500" s="14" t="str">
        <f t="shared" si="43"/>
        <v>ZF_8355_1.7609M</v>
      </c>
      <c r="E500" s="14" t="s">
        <v>46</v>
      </c>
      <c r="F500" s="72"/>
      <c r="G500" s="57" t="s">
        <v>508</v>
      </c>
      <c r="H500" s="65" t="s">
        <v>520</v>
      </c>
      <c r="I500" s="59">
        <v>8000.0</v>
      </c>
      <c r="J500" s="65" t="s">
        <v>238</v>
      </c>
      <c r="K500" s="58" t="s">
        <v>239</v>
      </c>
      <c r="L500" s="65" t="s">
        <v>232</v>
      </c>
      <c r="M500" s="60">
        <v>1.7609</v>
      </c>
      <c r="N500" s="58" t="s">
        <v>50</v>
      </c>
      <c r="O500" s="58" t="s">
        <v>518</v>
      </c>
      <c r="P500" s="61">
        <v>2300.0</v>
      </c>
      <c r="Q500" s="61">
        <v>2734.0</v>
      </c>
      <c r="R500" s="78"/>
      <c r="S500" s="96">
        <v>125710.0</v>
      </c>
      <c r="T500" s="45">
        <v>1.13</v>
      </c>
      <c r="U500" s="96">
        <v>45.0</v>
      </c>
      <c r="V500" s="45">
        <f t="shared" si="44"/>
        <v>0.55</v>
      </c>
      <c r="W500" s="45">
        <f t="shared" si="45"/>
        <v>78128.765</v>
      </c>
      <c r="X500" s="82">
        <f t="shared" si="46"/>
        <v>435.05</v>
      </c>
      <c r="Y500" s="45">
        <v>1.067</v>
      </c>
      <c r="Z500" s="45">
        <f t="shared" si="47"/>
        <v>83827.59061</v>
      </c>
      <c r="AA500" s="47">
        <f t="shared" si="48"/>
        <v>111770.1208</v>
      </c>
      <c r="AB500" s="138">
        <v>8390.0</v>
      </c>
      <c r="AC500" s="47">
        <f t="shared" si="49"/>
        <v>7418.331727</v>
      </c>
      <c r="AD500" s="140" t="s">
        <v>511</v>
      </c>
      <c r="AE500" s="125" t="str">
        <f t="shared" si="8"/>
        <v>ZF 8355 Medium Vertical Offset 1.7609</v>
      </c>
      <c r="AF500" s="100" t="s">
        <v>512</v>
      </c>
      <c r="AG500" s="101" t="s">
        <v>512</v>
      </c>
      <c r="AH500" s="52" t="str">
        <f t="shared" si="50"/>
        <v>3113 603 001</v>
      </c>
      <c r="AI500" s="67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  <c r="AV500" s="55"/>
      <c r="AW500" s="55"/>
      <c r="AX500" s="55"/>
      <c r="AY500" s="55"/>
      <c r="AZ500" s="55"/>
      <c r="BA500" s="13"/>
      <c r="BB500" s="13"/>
    </row>
    <row r="501" ht="14.25" customHeight="1">
      <c r="A501" s="54">
        <v>1010.0</v>
      </c>
      <c r="B501" s="14" t="s">
        <v>227</v>
      </c>
      <c r="C501" s="55"/>
      <c r="D501" s="14" t="str">
        <f t="shared" si="43"/>
        <v>ZF_8355_1.685M</v>
      </c>
      <c r="E501" s="14" t="s">
        <v>46</v>
      </c>
      <c r="F501" s="72"/>
      <c r="G501" s="57" t="s">
        <v>508</v>
      </c>
      <c r="H501" s="65" t="s">
        <v>520</v>
      </c>
      <c r="I501" s="59">
        <v>8000.0</v>
      </c>
      <c r="J501" s="65" t="s">
        <v>238</v>
      </c>
      <c r="K501" s="58" t="s">
        <v>239</v>
      </c>
      <c r="L501" s="65" t="s">
        <v>232</v>
      </c>
      <c r="M501" s="60">
        <v>1.685</v>
      </c>
      <c r="N501" s="58" t="s">
        <v>50</v>
      </c>
      <c r="O501" s="68">
        <v>4.522</v>
      </c>
      <c r="P501" s="61">
        <v>2300.0</v>
      </c>
      <c r="Q501" s="61">
        <v>2734.0</v>
      </c>
      <c r="R501" s="78"/>
      <c r="S501" s="96">
        <v>125710.0</v>
      </c>
      <c r="T501" s="45">
        <v>1.13</v>
      </c>
      <c r="U501" s="96">
        <v>45.0</v>
      </c>
      <c r="V501" s="45">
        <f t="shared" si="44"/>
        <v>0.55</v>
      </c>
      <c r="W501" s="45">
        <f t="shared" si="45"/>
        <v>78128.765</v>
      </c>
      <c r="X501" s="82">
        <f t="shared" si="46"/>
        <v>435.05</v>
      </c>
      <c r="Y501" s="45">
        <v>1.067</v>
      </c>
      <c r="Z501" s="45">
        <f t="shared" si="47"/>
        <v>83827.59061</v>
      </c>
      <c r="AA501" s="47">
        <f t="shared" si="48"/>
        <v>111770.1208</v>
      </c>
      <c r="AB501" s="138">
        <v>8390.0</v>
      </c>
      <c r="AC501" s="47">
        <f t="shared" si="49"/>
        <v>7418.331727</v>
      </c>
      <c r="AD501" s="140" t="s">
        <v>511</v>
      </c>
      <c r="AE501" s="125" t="str">
        <f t="shared" si="8"/>
        <v>ZF 8355 Medium Vertical Offset 1.685</v>
      </c>
      <c r="AF501" s="100" t="s">
        <v>512</v>
      </c>
      <c r="AG501" s="101" t="s">
        <v>512</v>
      </c>
      <c r="AH501" s="52" t="str">
        <f t="shared" si="50"/>
        <v>3113 603 001</v>
      </c>
      <c r="AI501" s="67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AV501" s="55"/>
      <c r="AW501" s="55"/>
      <c r="AX501" s="55"/>
      <c r="AY501" s="55"/>
      <c r="AZ501" s="55"/>
      <c r="BA501" s="13"/>
      <c r="BB501" s="13"/>
    </row>
    <row r="502" ht="14.25" customHeight="1">
      <c r="A502" s="54">
        <v>1010.0</v>
      </c>
      <c r="B502" s="14" t="s">
        <v>227</v>
      </c>
      <c r="C502" s="55"/>
      <c r="D502" s="14" t="str">
        <f t="shared" si="43"/>
        <v>ZF_8355_1.5446C</v>
      </c>
      <c r="E502" s="14" t="s">
        <v>46</v>
      </c>
      <c r="F502" s="72"/>
      <c r="G502" s="57" t="s">
        <v>508</v>
      </c>
      <c r="H502" s="65" t="s">
        <v>520</v>
      </c>
      <c r="I502" s="59">
        <v>8000.0</v>
      </c>
      <c r="J502" s="65" t="s">
        <v>242</v>
      </c>
      <c r="K502" s="58" t="s">
        <v>243</v>
      </c>
      <c r="L502" s="65" t="s">
        <v>232</v>
      </c>
      <c r="M502" s="60">
        <v>1.5446</v>
      </c>
      <c r="N502" s="58" t="s">
        <v>50</v>
      </c>
      <c r="O502" s="58" t="s">
        <v>518</v>
      </c>
      <c r="P502" s="61">
        <v>1800.0</v>
      </c>
      <c r="Q502" s="61">
        <v>2734.0</v>
      </c>
      <c r="R502" s="78"/>
      <c r="S502" s="96">
        <v>125710.0</v>
      </c>
      <c r="T502" s="45">
        <v>1.13</v>
      </c>
      <c r="U502" s="96">
        <v>45.0</v>
      </c>
      <c r="V502" s="45">
        <f t="shared" si="44"/>
        <v>0.55</v>
      </c>
      <c r="W502" s="45">
        <f t="shared" si="45"/>
        <v>78128.765</v>
      </c>
      <c r="X502" s="82">
        <f t="shared" si="46"/>
        <v>435.05</v>
      </c>
      <c r="Y502" s="45">
        <v>1.067</v>
      </c>
      <c r="Z502" s="45">
        <f t="shared" si="47"/>
        <v>83827.59061</v>
      </c>
      <c r="AA502" s="47">
        <f t="shared" si="48"/>
        <v>111770.1208</v>
      </c>
      <c r="AB502" s="138">
        <v>8390.0</v>
      </c>
      <c r="AC502" s="47">
        <f t="shared" si="49"/>
        <v>7418.331727</v>
      </c>
      <c r="AD502" s="140" t="s">
        <v>511</v>
      </c>
      <c r="AE502" s="125" t="str">
        <f t="shared" si="8"/>
        <v>ZF 8355 Continuous Vertical Offset 1.5446</v>
      </c>
      <c r="AF502" s="100" t="s">
        <v>512</v>
      </c>
      <c r="AG502" s="101" t="s">
        <v>512</v>
      </c>
      <c r="AH502" s="52" t="str">
        <f t="shared" si="50"/>
        <v>3113 603 001</v>
      </c>
      <c r="AI502" s="67"/>
      <c r="AJ502" s="55"/>
      <c r="AK502" s="55"/>
      <c r="AL502" s="55"/>
      <c r="AM502" s="55"/>
      <c r="AN502" s="55"/>
      <c r="AO502" s="55"/>
      <c r="AP502" s="55"/>
      <c r="AQ502" s="55"/>
      <c r="AR502" s="55"/>
      <c r="AS502" s="55"/>
      <c r="AT502" s="55"/>
      <c r="AU502" s="55"/>
      <c r="AV502" s="55"/>
      <c r="AW502" s="55"/>
      <c r="AX502" s="55"/>
      <c r="AY502" s="55"/>
      <c r="AZ502" s="55"/>
      <c r="BA502" s="13"/>
      <c r="BB502" s="13"/>
    </row>
    <row r="503" ht="14.25" customHeight="1">
      <c r="A503" s="54">
        <v>1010.0</v>
      </c>
      <c r="B503" s="14" t="s">
        <v>227</v>
      </c>
      <c r="C503" s="55"/>
      <c r="D503" s="14" t="str">
        <f t="shared" si="43"/>
        <v>ZF_8355_1.4463C</v>
      </c>
      <c r="E503" s="14" t="s">
        <v>46</v>
      </c>
      <c r="F503" s="72"/>
      <c r="G503" s="57" t="s">
        <v>508</v>
      </c>
      <c r="H503" s="65" t="s">
        <v>520</v>
      </c>
      <c r="I503" s="59">
        <v>8000.0</v>
      </c>
      <c r="J503" s="65" t="s">
        <v>242</v>
      </c>
      <c r="K503" s="58" t="s">
        <v>243</v>
      </c>
      <c r="L503" s="65" t="s">
        <v>232</v>
      </c>
      <c r="M503" s="60">
        <v>1.4463</v>
      </c>
      <c r="N503" s="58" t="s">
        <v>50</v>
      </c>
      <c r="O503" s="68">
        <v>4.522</v>
      </c>
      <c r="P503" s="61">
        <v>1800.0</v>
      </c>
      <c r="Q503" s="61">
        <v>2734.0</v>
      </c>
      <c r="R503" s="78"/>
      <c r="S503" s="96">
        <v>125710.0</v>
      </c>
      <c r="T503" s="45">
        <v>1.13</v>
      </c>
      <c r="U503" s="96">
        <v>45.0</v>
      </c>
      <c r="V503" s="45">
        <f t="shared" si="44"/>
        <v>0.55</v>
      </c>
      <c r="W503" s="45">
        <f t="shared" si="45"/>
        <v>78128.765</v>
      </c>
      <c r="X503" s="82">
        <f t="shared" si="46"/>
        <v>435.05</v>
      </c>
      <c r="Y503" s="45">
        <v>1.067</v>
      </c>
      <c r="Z503" s="45">
        <f t="shared" si="47"/>
        <v>83827.59061</v>
      </c>
      <c r="AA503" s="47">
        <f t="shared" si="48"/>
        <v>111770.1208</v>
      </c>
      <c r="AB503" s="138">
        <v>8390.0</v>
      </c>
      <c r="AC503" s="47">
        <f t="shared" si="49"/>
        <v>7418.331727</v>
      </c>
      <c r="AD503" s="140" t="s">
        <v>511</v>
      </c>
      <c r="AE503" s="125" t="str">
        <f t="shared" si="8"/>
        <v>ZF 8355 Continuous Vertical Offset 1.4463</v>
      </c>
      <c r="AF503" s="100" t="s">
        <v>512</v>
      </c>
      <c r="AG503" s="101" t="s">
        <v>512</v>
      </c>
      <c r="AH503" s="52" t="str">
        <f t="shared" si="50"/>
        <v>3113 603 001</v>
      </c>
      <c r="AI503" s="67"/>
      <c r="AJ503" s="55"/>
      <c r="AK503" s="55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  <c r="AV503" s="55"/>
      <c r="AW503" s="55"/>
      <c r="AX503" s="55"/>
      <c r="AY503" s="55"/>
      <c r="AZ503" s="55"/>
      <c r="BA503" s="13"/>
      <c r="BB503" s="13"/>
    </row>
    <row r="504" ht="14.25" customHeight="1">
      <c r="A504" s="54">
        <v>1010.0</v>
      </c>
      <c r="B504" s="14" t="s">
        <v>227</v>
      </c>
      <c r="C504" s="55"/>
      <c r="D504" s="14" t="str">
        <f t="shared" si="43"/>
        <v>ZF_8355_1.3762C</v>
      </c>
      <c r="E504" s="14" t="s">
        <v>46</v>
      </c>
      <c r="F504" s="72"/>
      <c r="G504" s="57" t="s">
        <v>508</v>
      </c>
      <c r="H504" s="65" t="s">
        <v>520</v>
      </c>
      <c r="I504" s="59">
        <v>8000.0</v>
      </c>
      <c r="J504" s="65" t="s">
        <v>242</v>
      </c>
      <c r="K504" s="58" t="s">
        <v>243</v>
      </c>
      <c r="L504" s="65" t="s">
        <v>232</v>
      </c>
      <c r="M504" s="60">
        <v>1.3762</v>
      </c>
      <c r="N504" s="58" t="s">
        <v>50</v>
      </c>
      <c r="O504" s="58" t="s">
        <v>517</v>
      </c>
      <c r="P504" s="61">
        <v>1800.0</v>
      </c>
      <c r="Q504" s="61">
        <v>2734.0</v>
      </c>
      <c r="R504" s="78"/>
      <c r="S504" s="96">
        <v>125710.0</v>
      </c>
      <c r="T504" s="45">
        <v>1.13</v>
      </c>
      <c r="U504" s="96">
        <v>45.0</v>
      </c>
      <c r="V504" s="45">
        <f t="shared" si="44"/>
        <v>0.55</v>
      </c>
      <c r="W504" s="45">
        <f t="shared" si="45"/>
        <v>78128.765</v>
      </c>
      <c r="X504" s="82">
        <f t="shared" si="46"/>
        <v>435.05</v>
      </c>
      <c r="Y504" s="45">
        <v>1.067</v>
      </c>
      <c r="Z504" s="45">
        <f t="shared" si="47"/>
        <v>83827.59061</v>
      </c>
      <c r="AA504" s="47">
        <f t="shared" si="48"/>
        <v>111770.1208</v>
      </c>
      <c r="AB504" s="138">
        <v>8390.0</v>
      </c>
      <c r="AC504" s="47">
        <f t="shared" si="49"/>
        <v>7418.331727</v>
      </c>
      <c r="AD504" s="140" t="s">
        <v>511</v>
      </c>
      <c r="AE504" s="125" t="str">
        <f t="shared" si="8"/>
        <v>ZF 8355 Continuous Vertical Offset 1.3762</v>
      </c>
      <c r="AF504" s="100" t="s">
        <v>512</v>
      </c>
      <c r="AG504" s="101" t="s">
        <v>512</v>
      </c>
      <c r="AH504" s="52" t="str">
        <f t="shared" si="50"/>
        <v>3113 603 001</v>
      </c>
      <c r="AI504" s="67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  <c r="AV504" s="55"/>
      <c r="AW504" s="55"/>
      <c r="AX504" s="55"/>
      <c r="AY504" s="55"/>
      <c r="AZ504" s="55"/>
      <c r="BA504" s="13"/>
      <c r="BB504" s="13"/>
    </row>
    <row r="505" ht="14.25" customHeight="1">
      <c r="A505" s="54">
        <v>1010.0</v>
      </c>
      <c r="B505" s="14" t="s">
        <v>227</v>
      </c>
      <c r="C505" s="55"/>
      <c r="D505" s="14" t="str">
        <f t="shared" si="43"/>
        <v>ZF_8356_1.7609M</v>
      </c>
      <c r="E505" s="14" t="s">
        <v>46</v>
      </c>
      <c r="F505" s="72"/>
      <c r="G505" s="57" t="s">
        <v>508</v>
      </c>
      <c r="H505" s="65" t="s">
        <v>521</v>
      </c>
      <c r="I505" s="59">
        <v>8000.0</v>
      </c>
      <c r="J505" s="65" t="s">
        <v>238</v>
      </c>
      <c r="K505" s="58" t="s">
        <v>239</v>
      </c>
      <c r="L505" s="65" t="s">
        <v>232</v>
      </c>
      <c r="M505" s="60">
        <v>1.7609</v>
      </c>
      <c r="N505" s="58" t="s">
        <v>50</v>
      </c>
      <c r="O505" s="58" t="s">
        <v>518</v>
      </c>
      <c r="P505" s="61">
        <v>2300.0</v>
      </c>
      <c r="Q505" s="61">
        <v>3571.0</v>
      </c>
      <c r="R505" s="78"/>
      <c r="S505" s="96">
        <v>117075.0</v>
      </c>
      <c r="T505" s="45">
        <v>1.13</v>
      </c>
      <c r="U505" s="96">
        <v>45.0</v>
      </c>
      <c r="V505" s="45">
        <f t="shared" si="44"/>
        <v>0.55</v>
      </c>
      <c r="W505" s="45">
        <f t="shared" si="45"/>
        <v>72762.1125</v>
      </c>
      <c r="X505" s="82">
        <f t="shared" si="46"/>
        <v>435.05</v>
      </c>
      <c r="Y505" s="45">
        <v>1.067</v>
      </c>
      <c r="Z505" s="45">
        <f t="shared" si="47"/>
        <v>78101.37239</v>
      </c>
      <c r="AA505" s="47">
        <f t="shared" si="48"/>
        <v>104135.1632</v>
      </c>
      <c r="AB505" s="138">
        <v>8390.0</v>
      </c>
      <c r="AC505" s="47">
        <f t="shared" si="49"/>
        <v>7418.331727</v>
      </c>
      <c r="AD505" s="140" t="s">
        <v>511</v>
      </c>
      <c r="AE505" s="125" t="str">
        <f t="shared" si="8"/>
        <v>ZF 8356 Medium Vertical Offset 1.7609</v>
      </c>
      <c r="AF505" s="100" t="s">
        <v>514</v>
      </c>
      <c r="AG505" s="101" t="s">
        <v>514</v>
      </c>
      <c r="AH505" s="52" t="str">
        <f t="shared" si="50"/>
        <v>3113 603 003</v>
      </c>
      <c r="AI505" s="67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  <c r="AX505" s="55"/>
      <c r="AY505" s="55"/>
      <c r="AZ505" s="55"/>
      <c r="BA505" s="13"/>
      <c r="BB505" s="13"/>
    </row>
    <row r="506" ht="14.25" customHeight="1">
      <c r="A506" s="54">
        <v>1010.0</v>
      </c>
      <c r="B506" s="14" t="s">
        <v>227</v>
      </c>
      <c r="C506" s="55"/>
      <c r="D506" s="14" t="str">
        <f t="shared" si="43"/>
        <v>ZF_8356_1.685M</v>
      </c>
      <c r="E506" s="14" t="s">
        <v>46</v>
      </c>
      <c r="F506" s="72"/>
      <c r="G506" s="57" t="s">
        <v>508</v>
      </c>
      <c r="H506" s="65" t="s">
        <v>521</v>
      </c>
      <c r="I506" s="59">
        <v>8000.0</v>
      </c>
      <c r="J506" s="65" t="s">
        <v>238</v>
      </c>
      <c r="K506" s="58" t="s">
        <v>239</v>
      </c>
      <c r="L506" s="65" t="s">
        <v>232</v>
      </c>
      <c r="M506" s="60">
        <v>1.685</v>
      </c>
      <c r="N506" s="58" t="s">
        <v>50</v>
      </c>
      <c r="O506" s="68">
        <v>4.522</v>
      </c>
      <c r="P506" s="61">
        <v>2300.0</v>
      </c>
      <c r="Q506" s="61">
        <v>3571.0</v>
      </c>
      <c r="R506" s="78"/>
      <c r="S506" s="96">
        <v>117075.0</v>
      </c>
      <c r="T506" s="45">
        <v>1.13</v>
      </c>
      <c r="U506" s="96">
        <v>45.0</v>
      </c>
      <c r="V506" s="45">
        <f t="shared" si="44"/>
        <v>0.55</v>
      </c>
      <c r="W506" s="45">
        <f t="shared" si="45"/>
        <v>72762.1125</v>
      </c>
      <c r="X506" s="82">
        <f t="shared" si="46"/>
        <v>435.05</v>
      </c>
      <c r="Y506" s="45">
        <v>1.067</v>
      </c>
      <c r="Z506" s="45">
        <f t="shared" si="47"/>
        <v>78101.37239</v>
      </c>
      <c r="AA506" s="47">
        <f t="shared" si="48"/>
        <v>104135.1632</v>
      </c>
      <c r="AB506" s="138">
        <v>8390.0</v>
      </c>
      <c r="AC506" s="47">
        <f t="shared" si="49"/>
        <v>7418.331727</v>
      </c>
      <c r="AD506" s="140" t="s">
        <v>511</v>
      </c>
      <c r="AE506" s="125" t="str">
        <f t="shared" si="8"/>
        <v>ZF 8356 Medium Vertical Offset 1.685</v>
      </c>
      <c r="AF506" s="100" t="s">
        <v>514</v>
      </c>
      <c r="AG506" s="101" t="s">
        <v>514</v>
      </c>
      <c r="AH506" s="52" t="str">
        <f t="shared" si="50"/>
        <v>3113 603 003</v>
      </c>
      <c r="AI506" s="67"/>
      <c r="AJ506" s="55"/>
      <c r="AK506" s="55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  <c r="AX506" s="55"/>
      <c r="AY506" s="55"/>
      <c r="AZ506" s="55"/>
      <c r="BA506" s="13"/>
      <c r="BB506" s="13"/>
    </row>
    <row r="507" ht="14.25" customHeight="1">
      <c r="A507" s="54">
        <v>1010.0</v>
      </c>
      <c r="B507" s="14" t="s">
        <v>227</v>
      </c>
      <c r="C507" s="55"/>
      <c r="D507" s="14" t="str">
        <f t="shared" si="43"/>
        <v>ZF_8356_1.5446C</v>
      </c>
      <c r="E507" s="14" t="s">
        <v>46</v>
      </c>
      <c r="F507" s="72"/>
      <c r="G507" s="57" t="s">
        <v>508</v>
      </c>
      <c r="H507" s="65" t="s">
        <v>521</v>
      </c>
      <c r="I507" s="59">
        <v>8000.0</v>
      </c>
      <c r="J507" s="65" t="s">
        <v>242</v>
      </c>
      <c r="K507" s="58" t="s">
        <v>243</v>
      </c>
      <c r="L507" s="65" t="s">
        <v>232</v>
      </c>
      <c r="M507" s="60">
        <v>1.5446</v>
      </c>
      <c r="N507" s="58" t="s">
        <v>50</v>
      </c>
      <c r="O507" s="58" t="s">
        <v>518</v>
      </c>
      <c r="P507" s="61">
        <v>1800.0</v>
      </c>
      <c r="Q507" s="61">
        <v>3571.0</v>
      </c>
      <c r="R507" s="78"/>
      <c r="S507" s="96">
        <v>117075.0</v>
      </c>
      <c r="T507" s="45">
        <v>1.13</v>
      </c>
      <c r="U507" s="96">
        <v>45.0</v>
      </c>
      <c r="V507" s="45">
        <f t="shared" si="44"/>
        <v>0.55</v>
      </c>
      <c r="W507" s="45">
        <f t="shared" si="45"/>
        <v>72762.1125</v>
      </c>
      <c r="X507" s="82">
        <f t="shared" si="46"/>
        <v>435.05</v>
      </c>
      <c r="Y507" s="45">
        <v>1.067</v>
      </c>
      <c r="Z507" s="45">
        <f t="shared" si="47"/>
        <v>78101.37239</v>
      </c>
      <c r="AA507" s="47">
        <f t="shared" si="48"/>
        <v>104135.1632</v>
      </c>
      <c r="AB507" s="138">
        <v>8390.0</v>
      </c>
      <c r="AC507" s="47">
        <f t="shared" si="49"/>
        <v>7418.331727</v>
      </c>
      <c r="AD507" s="140" t="s">
        <v>511</v>
      </c>
      <c r="AE507" s="125" t="str">
        <f t="shared" si="8"/>
        <v>ZF 8356 Continuous Vertical Offset 1.5446</v>
      </c>
      <c r="AF507" s="100" t="s">
        <v>514</v>
      </c>
      <c r="AG507" s="101" t="s">
        <v>514</v>
      </c>
      <c r="AH507" s="52" t="str">
        <f t="shared" si="50"/>
        <v>3113 603 003</v>
      </c>
      <c r="AI507" s="67"/>
      <c r="AJ507" s="55"/>
      <c r="AK507" s="55"/>
      <c r="AL507" s="55"/>
      <c r="AM507" s="55"/>
      <c r="AN507" s="55"/>
      <c r="AO507" s="55"/>
      <c r="AP507" s="55"/>
      <c r="AQ507" s="55"/>
      <c r="AR507" s="55"/>
      <c r="AS507" s="55"/>
      <c r="AT507" s="55"/>
      <c r="AU507" s="55"/>
      <c r="AV507" s="55"/>
      <c r="AW507" s="55"/>
      <c r="AX507" s="55"/>
      <c r="AY507" s="55"/>
      <c r="AZ507" s="55"/>
      <c r="BA507" s="13"/>
      <c r="BB507" s="13"/>
    </row>
    <row r="508" ht="14.25" customHeight="1">
      <c r="A508" s="54">
        <v>1010.0</v>
      </c>
      <c r="B508" s="14" t="s">
        <v>227</v>
      </c>
      <c r="C508" s="55"/>
      <c r="D508" s="14" t="str">
        <f t="shared" si="43"/>
        <v>ZF_8356_1.4463C</v>
      </c>
      <c r="E508" s="14" t="s">
        <v>46</v>
      </c>
      <c r="F508" s="72"/>
      <c r="G508" s="57" t="s">
        <v>508</v>
      </c>
      <c r="H508" s="65" t="s">
        <v>521</v>
      </c>
      <c r="I508" s="59">
        <v>8000.0</v>
      </c>
      <c r="J508" s="65" t="s">
        <v>242</v>
      </c>
      <c r="K508" s="58" t="s">
        <v>243</v>
      </c>
      <c r="L508" s="65" t="s">
        <v>232</v>
      </c>
      <c r="M508" s="60">
        <v>1.4463</v>
      </c>
      <c r="N508" s="58" t="s">
        <v>50</v>
      </c>
      <c r="O508" s="68">
        <v>4.522</v>
      </c>
      <c r="P508" s="61">
        <v>1800.0</v>
      </c>
      <c r="Q508" s="61">
        <v>3571.0</v>
      </c>
      <c r="R508" s="78"/>
      <c r="S508" s="96">
        <v>117075.0</v>
      </c>
      <c r="T508" s="45">
        <v>1.13</v>
      </c>
      <c r="U508" s="96">
        <v>45.0</v>
      </c>
      <c r="V508" s="45">
        <f t="shared" si="44"/>
        <v>0.55</v>
      </c>
      <c r="W508" s="45">
        <f t="shared" si="45"/>
        <v>72762.1125</v>
      </c>
      <c r="X508" s="82">
        <f t="shared" si="46"/>
        <v>435.05</v>
      </c>
      <c r="Y508" s="45">
        <v>1.067</v>
      </c>
      <c r="Z508" s="45">
        <f t="shared" si="47"/>
        <v>78101.37239</v>
      </c>
      <c r="AA508" s="47">
        <f t="shared" si="48"/>
        <v>104135.1632</v>
      </c>
      <c r="AB508" s="138">
        <v>8390.0</v>
      </c>
      <c r="AC508" s="47">
        <f t="shared" si="49"/>
        <v>7418.331727</v>
      </c>
      <c r="AD508" s="140" t="s">
        <v>511</v>
      </c>
      <c r="AE508" s="125" t="str">
        <f t="shared" si="8"/>
        <v>ZF 8356 Continuous Vertical Offset 1.4463</v>
      </c>
      <c r="AF508" s="100" t="s">
        <v>514</v>
      </c>
      <c r="AG508" s="101" t="s">
        <v>514</v>
      </c>
      <c r="AH508" s="52" t="str">
        <f t="shared" si="50"/>
        <v>3113 603 003</v>
      </c>
      <c r="AI508" s="67"/>
      <c r="AJ508" s="55"/>
      <c r="AK508" s="55"/>
      <c r="AL508" s="55"/>
      <c r="AM508" s="55"/>
      <c r="AN508" s="55"/>
      <c r="AO508" s="55"/>
      <c r="AP508" s="55"/>
      <c r="AQ508" s="55"/>
      <c r="AR508" s="55"/>
      <c r="AS508" s="55"/>
      <c r="AT508" s="55"/>
      <c r="AU508" s="55"/>
      <c r="AV508" s="55"/>
      <c r="AW508" s="55"/>
      <c r="AX508" s="55"/>
      <c r="AY508" s="55"/>
      <c r="AZ508" s="55"/>
      <c r="BA508" s="13"/>
      <c r="BB508" s="13"/>
    </row>
    <row r="509" ht="14.25" customHeight="1">
      <c r="A509" s="54">
        <v>1010.0</v>
      </c>
      <c r="B509" s="14" t="s">
        <v>227</v>
      </c>
      <c r="C509" s="55"/>
      <c r="D509" s="14" t="str">
        <f t="shared" si="43"/>
        <v>ZF_8356_1.3762C</v>
      </c>
      <c r="E509" s="14" t="s">
        <v>46</v>
      </c>
      <c r="F509" s="72"/>
      <c r="G509" s="57" t="s">
        <v>508</v>
      </c>
      <c r="H509" s="65" t="s">
        <v>521</v>
      </c>
      <c r="I509" s="59">
        <v>8000.0</v>
      </c>
      <c r="J509" s="65" t="s">
        <v>242</v>
      </c>
      <c r="K509" s="58" t="s">
        <v>243</v>
      </c>
      <c r="L509" s="65" t="s">
        <v>232</v>
      </c>
      <c r="M509" s="60">
        <v>1.3762</v>
      </c>
      <c r="N509" s="58" t="s">
        <v>50</v>
      </c>
      <c r="O509" s="58" t="s">
        <v>517</v>
      </c>
      <c r="P509" s="61">
        <v>1800.0</v>
      </c>
      <c r="Q509" s="61">
        <v>3571.0</v>
      </c>
      <c r="R509" s="78"/>
      <c r="S509" s="96">
        <v>117075.0</v>
      </c>
      <c r="T509" s="45">
        <v>1.13</v>
      </c>
      <c r="U509" s="96">
        <v>45.0</v>
      </c>
      <c r="V509" s="45">
        <f t="shared" si="44"/>
        <v>0.55</v>
      </c>
      <c r="W509" s="45">
        <f t="shared" si="45"/>
        <v>72762.1125</v>
      </c>
      <c r="X509" s="82">
        <f t="shared" si="46"/>
        <v>435.05</v>
      </c>
      <c r="Y509" s="45">
        <v>1.067</v>
      </c>
      <c r="Z509" s="45">
        <f t="shared" si="47"/>
        <v>78101.37239</v>
      </c>
      <c r="AA509" s="47">
        <f t="shared" si="48"/>
        <v>104135.1632</v>
      </c>
      <c r="AB509" s="138">
        <v>8390.0</v>
      </c>
      <c r="AC509" s="47">
        <f t="shared" si="49"/>
        <v>7418.331727</v>
      </c>
      <c r="AD509" s="140" t="s">
        <v>511</v>
      </c>
      <c r="AE509" s="125" t="str">
        <f t="shared" si="8"/>
        <v>ZF 8356 Continuous Vertical Offset 1.3762</v>
      </c>
      <c r="AF509" s="100" t="s">
        <v>514</v>
      </c>
      <c r="AG509" s="101" t="s">
        <v>514</v>
      </c>
      <c r="AH509" s="52" t="str">
        <f t="shared" si="50"/>
        <v>3113 603 003</v>
      </c>
      <c r="AI509" s="67"/>
      <c r="AJ509" s="55"/>
      <c r="AK509" s="55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  <c r="AV509" s="55"/>
      <c r="AW509" s="55"/>
      <c r="AX509" s="55"/>
      <c r="AY509" s="55"/>
      <c r="AZ509" s="55"/>
      <c r="BA509" s="13"/>
      <c r="BB509" s="13"/>
    </row>
    <row r="510" ht="14.25" customHeight="1">
      <c r="A510" s="54">
        <v>1010.0</v>
      </c>
      <c r="B510" s="14" t="s">
        <v>227</v>
      </c>
      <c r="C510" s="55"/>
      <c r="D510" s="14" t="str">
        <f t="shared" si="43"/>
        <v>ZF_8360_1.8844L</v>
      </c>
      <c r="E510" s="14" t="s">
        <v>46</v>
      </c>
      <c r="F510" s="72"/>
      <c r="G510" s="57" t="s">
        <v>508</v>
      </c>
      <c r="H510" s="65" t="s">
        <v>522</v>
      </c>
      <c r="I510" s="59">
        <v>8000.0</v>
      </c>
      <c r="J510" s="65" t="s">
        <v>235</v>
      </c>
      <c r="K510" s="58" t="s">
        <v>236</v>
      </c>
      <c r="L510" s="65" t="s">
        <v>232</v>
      </c>
      <c r="M510" s="60">
        <v>1.8844</v>
      </c>
      <c r="N510" s="58" t="s">
        <v>50</v>
      </c>
      <c r="O510" s="58" t="s">
        <v>516</v>
      </c>
      <c r="P510" s="61">
        <v>2300.0</v>
      </c>
      <c r="Q510" s="61">
        <v>2734.0</v>
      </c>
      <c r="R510" s="78"/>
      <c r="S510" s="96">
        <v>129480.0</v>
      </c>
      <c r="T510" s="45">
        <v>1.13</v>
      </c>
      <c r="U510" s="96">
        <v>45.0</v>
      </c>
      <c r="V510" s="45">
        <f t="shared" si="44"/>
        <v>0.55</v>
      </c>
      <c r="W510" s="45">
        <f t="shared" si="45"/>
        <v>80471.82</v>
      </c>
      <c r="X510" s="82">
        <f t="shared" si="46"/>
        <v>435.05</v>
      </c>
      <c r="Y510" s="45">
        <v>1.067</v>
      </c>
      <c r="Z510" s="45">
        <f t="shared" si="47"/>
        <v>86327.63029</v>
      </c>
      <c r="AA510" s="47">
        <f t="shared" si="48"/>
        <v>115103.5071</v>
      </c>
      <c r="AB510" s="138">
        <v>8390.0</v>
      </c>
      <c r="AC510" s="47">
        <f t="shared" si="49"/>
        <v>7418.331727</v>
      </c>
      <c r="AD510" s="140" t="s">
        <v>511</v>
      </c>
      <c r="AE510" s="125" t="str">
        <f t="shared" si="8"/>
        <v>ZF 8360 Light Vertical Offset 1.8844</v>
      </c>
      <c r="AF510" s="100" t="s">
        <v>512</v>
      </c>
      <c r="AG510" s="101" t="s">
        <v>512</v>
      </c>
      <c r="AH510" s="52" t="str">
        <f t="shared" si="50"/>
        <v>3113 603 001</v>
      </c>
      <c r="AI510" s="67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AV510" s="55"/>
      <c r="AW510" s="55"/>
      <c r="AX510" s="55"/>
      <c r="AY510" s="55"/>
      <c r="AZ510" s="55"/>
      <c r="BA510" s="13"/>
      <c r="BB510" s="13"/>
    </row>
    <row r="511" ht="14.25" customHeight="1">
      <c r="A511" s="54">
        <v>1010.0</v>
      </c>
      <c r="B511" s="14" t="s">
        <v>227</v>
      </c>
      <c r="C511" s="55"/>
      <c r="D511" s="14" t="str">
        <f t="shared" si="43"/>
        <v>ZF_8360_1.7974L</v>
      </c>
      <c r="E511" s="14" t="s">
        <v>46</v>
      </c>
      <c r="F511" s="72"/>
      <c r="G511" s="57" t="s">
        <v>508</v>
      </c>
      <c r="H511" s="65" t="s">
        <v>522</v>
      </c>
      <c r="I511" s="59">
        <v>8000.0</v>
      </c>
      <c r="J511" s="65" t="s">
        <v>235</v>
      </c>
      <c r="K511" s="58" t="s">
        <v>236</v>
      </c>
      <c r="L511" s="65" t="s">
        <v>232</v>
      </c>
      <c r="M511" s="60">
        <v>1.7974</v>
      </c>
      <c r="N511" s="58" t="s">
        <v>50</v>
      </c>
      <c r="O511" s="58" t="s">
        <v>517</v>
      </c>
      <c r="P511" s="61">
        <v>2300.0</v>
      </c>
      <c r="Q511" s="61">
        <v>2734.0</v>
      </c>
      <c r="R511" s="78"/>
      <c r="S511" s="96">
        <v>129480.0</v>
      </c>
      <c r="T511" s="45">
        <v>1.13</v>
      </c>
      <c r="U511" s="96">
        <v>45.0</v>
      </c>
      <c r="V511" s="45">
        <f t="shared" si="44"/>
        <v>0.55</v>
      </c>
      <c r="W511" s="45">
        <f t="shared" si="45"/>
        <v>80471.82</v>
      </c>
      <c r="X511" s="82">
        <f t="shared" si="46"/>
        <v>435.05</v>
      </c>
      <c r="Y511" s="45">
        <v>1.067</v>
      </c>
      <c r="Z511" s="45">
        <f t="shared" si="47"/>
        <v>86327.63029</v>
      </c>
      <c r="AA511" s="47">
        <f t="shared" si="48"/>
        <v>115103.5071</v>
      </c>
      <c r="AB511" s="138">
        <v>8390.0</v>
      </c>
      <c r="AC511" s="47">
        <f t="shared" si="49"/>
        <v>7418.331727</v>
      </c>
      <c r="AD511" s="140" t="s">
        <v>511</v>
      </c>
      <c r="AE511" s="125" t="str">
        <f t="shared" si="8"/>
        <v>ZF 8360 Light Vertical Offset 1.7974</v>
      </c>
      <c r="AF511" s="100" t="s">
        <v>512</v>
      </c>
      <c r="AG511" s="101" t="s">
        <v>512</v>
      </c>
      <c r="AH511" s="52" t="str">
        <f t="shared" si="50"/>
        <v>3113 603 001</v>
      </c>
      <c r="AI511" s="67"/>
      <c r="AJ511" s="55"/>
      <c r="AK511" s="55"/>
      <c r="AL511" s="55"/>
      <c r="AM511" s="55"/>
      <c r="AN511" s="55"/>
      <c r="AO511" s="55"/>
      <c r="AP511" s="55"/>
      <c r="AQ511" s="55"/>
      <c r="AR511" s="55"/>
      <c r="AS511" s="55"/>
      <c r="AT511" s="55"/>
      <c r="AU511" s="55"/>
      <c r="AV511" s="55"/>
      <c r="AW511" s="55"/>
      <c r="AX511" s="55"/>
      <c r="AY511" s="55"/>
      <c r="AZ511" s="55"/>
      <c r="BA511" s="13"/>
      <c r="BB511" s="13"/>
    </row>
    <row r="512" ht="14.25" customHeight="1">
      <c r="A512" s="54">
        <v>1010.0</v>
      </c>
      <c r="B512" s="14" t="s">
        <v>227</v>
      </c>
      <c r="C512" s="55"/>
      <c r="D512" s="14" t="str">
        <f t="shared" si="43"/>
        <v>ZF_8361_1.8844L</v>
      </c>
      <c r="E512" s="14" t="s">
        <v>46</v>
      </c>
      <c r="F512" s="72"/>
      <c r="G512" s="57" t="s">
        <v>508</v>
      </c>
      <c r="H512" s="65" t="s">
        <v>523</v>
      </c>
      <c r="I512" s="59">
        <v>8000.0</v>
      </c>
      <c r="J512" s="65" t="s">
        <v>235</v>
      </c>
      <c r="K512" s="58" t="s">
        <v>236</v>
      </c>
      <c r="L512" s="65" t="s">
        <v>232</v>
      </c>
      <c r="M512" s="60">
        <v>1.8844</v>
      </c>
      <c r="N512" s="58" t="s">
        <v>50</v>
      </c>
      <c r="O512" s="58" t="s">
        <v>516</v>
      </c>
      <c r="P512" s="61">
        <v>2300.0</v>
      </c>
      <c r="Q512" s="61">
        <v>3571.0</v>
      </c>
      <c r="R512" s="78"/>
      <c r="S512" s="96">
        <v>120580.0</v>
      </c>
      <c r="T512" s="45">
        <v>1.13</v>
      </c>
      <c r="U512" s="96">
        <v>45.0</v>
      </c>
      <c r="V512" s="45">
        <f t="shared" si="44"/>
        <v>0.55</v>
      </c>
      <c r="W512" s="45">
        <f t="shared" si="45"/>
        <v>74940.47</v>
      </c>
      <c r="X512" s="82">
        <f t="shared" si="46"/>
        <v>435.05</v>
      </c>
      <c r="Y512" s="45">
        <v>1.067</v>
      </c>
      <c r="Z512" s="45">
        <f t="shared" si="47"/>
        <v>80425.67984</v>
      </c>
      <c r="AA512" s="47">
        <f t="shared" si="48"/>
        <v>107234.2398</v>
      </c>
      <c r="AB512" s="138">
        <v>8390.0</v>
      </c>
      <c r="AC512" s="47">
        <f t="shared" si="49"/>
        <v>7418.331727</v>
      </c>
      <c r="AD512" s="140" t="s">
        <v>511</v>
      </c>
      <c r="AE512" s="125" t="str">
        <f t="shared" si="8"/>
        <v>ZF 8361 Light Vertical Offset 1.8844</v>
      </c>
      <c r="AF512" s="100" t="s">
        <v>514</v>
      </c>
      <c r="AG512" s="101" t="s">
        <v>514</v>
      </c>
      <c r="AH512" s="52" t="str">
        <f t="shared" si="50"/>
        <v>3113 603 003</v>
      </c>
      <c r="AI512" s="67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  <c r="AV512" s="55"/>
      <c r="AW512" s="55"/>
      <c r="AX512" s="55"/>
      <c r="AY512" s="55"/>
      <c r="AZ512" s="55"/>
      <c r="BA512" s="13"/>
      <c r="BB512" s="13"/>
    </row>
    <row r="513" ht="14.25" customHeight="1">
      <c r="A513" s="54">
        <v>1010.0</v>
      </c>
      <c r="B513" s="14" t="s">
        <v>227</v>
      </c>
      <c r="C513" s="55"/>
      <c r="D513" s="14" t="str">
        <f t="shared" si="43"/>
        <v>ZF_8361_1.7974L</v>
      </c>
      <c r="E513" s="14" t="s">
        <v>46</v>
      </c>
      <c r="F513" s="72"/>
      <c r="G513" s="57" t="s">
        <v>508</v>
      </c>
      <c r="H513" s="65" t="s">
        <v>523</v>
      </c>
      <c r="I513" s="59">
        <v>8000.0</v>
      </c>
      <c r="J513" s="65" t="s">
        <v>235</v>
      </c>
      <c r="K513" s="58" t="s">
        <v>236</v>
      </c>
      <c r="L513" s="65" t="s">
        <v>232</v>
      </c>
      <c r="M513" s="60">
        <v>1.7974</v>
      </c>
      <c r="N513" s="58" t="s">
        <v>50</v>
      </c>
      <c r="O513" s="58" t="s">
        <v>517</v>
      </c>
      <c r="P513" s="61">
        <v>2300.0</v>
      </c>
      <c r="Q513" s="61">
        <v>3571.0</v>
      </c>
      <c r="R513" s="78"/>
      <c r="S513" s="96">
        <v>120580.0</v>
      </c>
      <c r="T513" s="45">
        <v>1.13</v>
      </c>
      <c r="U513" s="96">
        <v>45.0</v>
      </c>
      <c r="V513" s="45">
        <f t="shared" si="44"/>
        <v>0.55</v>
      </c>
      <c r="W513" s="45">
        <f t="shared" si="45"/>
        <v>74940.47</v>
      </c>
      <c r="X513" s="82">
        <f t="shared" si="46"/>
        <v>435.05</v>
      </c>
      <c r="Y513" s="45">
        <v>1.067</v>
      </c>
      <c r="Z513" s="45">
        <f t="shared" si="47"/>
        <v>80425.67984</v>
      </c>
      <c r="AA513" s="47">
        <f t="shared" si="48"/>
        <v>107234.2398</v>
      </c>
      <c r="AB513" s="138">
        <v>8390.0</v>
      </c>
      <c r="AC513" s="47">
        <f t="shared" si="49"/>
        <v>7418.331727</v>
      </c>
      <c r="AD513" s="140" t="s">
        <v>511</v>
      </c>
      <c r="AE513" s="125" t="str">
        <f t="shared" si="8"/>
        <v>ZF 8361 Light Vertical Offset 1.7974</v>
      </c>
      <c r="AF513" s="100" t="s">
        <v>514</v>
      </c>
      <c r="AG513" s="101" t="s">
        <v>514</v>
      </c>
      <c r="AH513" s="52" t="str">
        <f t="shared" si="50"/>
        <v>3113 603 003</v>
      </c>
      <c r="AI513" s="67"/>
      <c r="AJ513" s="55"/>
      <c r="AK513" s="55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  <c r="AV513" s="55"/>
      <c r="AW513" s="55"/>
      <c r="AX513" s="55"/>
      <c r="AY513" s="55"/>
      <c r="AZ513" s="55"/>
      <c r="BA513" s="13"/>
      <c r="BB513" s="13"/>
    </row>
    <row r="514" ht="14.25" customHeight="1">
      <c r="A514" s="54"/>
      <c r="B514" s="54"/>
      <c r="C514" s="55"/>
      <c r="D514" s="54"/>
      <c r="E514" s="54"/>
      <c r="F514" s="72"/>
      <c r="G514" s="56"/>
      <c r="H514" s="59"/>
      <c r="I514" s="59"/>
      <c r="J514" s="59"/>
      <c r="K514" s="61"/>
      <c r="L514" s="59"/>
      <c r="M514" s="60"/>
      <c r="N514" s="61"/>
      <c r="O514" s="68"/>
      <c r="P514" s="61"/>
      <c r="Q514" s="61"/>
      <c r="R514" s="59"/>
      <c r="S514" s="130"/>
      <c r="T514" s="45"/>
      <c r="U514" s="131"/>
      <c r="V514" s="75"/>
      <c r="W514" s="75"/>
      <c r="X514" s="75"/>
      <c r="Y514" s="75"/>
      <c r="Z514" s="73"/>
      <c r="AA514" s="47"/>
      <c r="AB514" s="47"/>
      <c r="AC514" s="47"/>
      <c r="AD514" s="141"/>
      <c r="AE514" s="64" t="str">
        <f t="shared" si="8"/>
        <v>   </v>
      </c>
      <c r="AF514" s="41"/>
      <c r="AG514" s="142"/>
      <c r="AH514" s="52" t="str">
        <f t="shared" si="50"/>
        <v/>
      </c>
      <c r="AI514" s="67"/>
      <c r="AJ514" s="55"/>
      <c r="AK514" s="55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  <c r="AV514" s="55"/>
      <c r="AW514" s="55"/>
      <c r="AX514" s="55"/>
      <c r="AY514" s="55"/>
      <c r="AZ514" s="55"/>
      <c r="BA514" s="13"/>
      <c r="BB514" s="13"/>
    </row>
    <row r="515" ht="14.25" customHeight="1">
      <c r="A515" s="54">
        <v>1010.0</v>
      </c>
      <c r="B515" s="14" t="s">
        <v>227</v>
      </c>
      <c r="C515" s="55"/>
      <c r="D515" s="14" t="str">
        <f t="shared" ref="D515:D845" si="51">SUBSTITUTE(CONCATENATE(TRIM(H515)," ",M515,K515)," ","_")</f>
        <v>ZF_9000_2.0115L</v>
      </c>
      <c r="E515" s="14" t="s">
        <v>46</v>
      </c>
      <c r="F515" s="72"/>
      <c r="G515" s="57" t="s">
        <v>524</v>
      </c>
      <c r="H515" s="65" t="s">
        <v>525</v>
      </c>
      <c r="I515" s="59">
        <v>9000.0</v>
      </c>
      <c r="J515" s="65" t="s">
        <v>235</v>
      </c>
      <c r="K515" s="58" t="s">
        <v>236</v>
      </c>
      <c r="L515" s="65" t="s">
        <v>232</v>
      </c>
      <c r="M515" s="60">
        <v>2.0115</v>
      </c>
      <c r="N515" s="61"/>
      <c r="O515" s="58" t="s">
        <v>526</v>
      </c>
      <c r="P515" s="61">
        <v>2300.0</v>
      </c>
      <c r="Q515" s="61">
        <v>3086.0</v>
      </c>
      <c r="R515" s="78"/>
      <c r="S515" s="96">
        <v>119410.0</v>
      </c>
      <c r="T515" s="45">
        <v>1.13</v>
      </c>
      <c r="U515" s="96">
        <v>47.0</v>
      </c>
      <c r="V515" s="45">
        <f t="shared" ref="V515:V845" si="52">(100-U515)/100</f>
        <v>0.53</v>
      </c>
      <c r="W515" s="45">
        <f t="shared" ref="W515:W845" si="53">S515*V515*T515</f>
        <v>71514.649</v>
      </c>
      <c r="X515" s="45">
        <f t="shared" ref="X515:X845" si="54">510*T515</f>
        <v>576.3</v>
      </c>
      <c r="Y515" s="45">
        <v>1.067</v>
      </c>
      <c r="Z515" s="45">
        <f t="shared" ref="Z515:Z845" si="55">(W515+X515)*Y515</f>
        <v>76921.04258</v>
      </c>
      <c r="AA515" s="47">
        <f t="shared" ref="AA515:AA845" si="56">Z515/0.75</f>
        <v>102561.3901</v>
      </c>
      <c r="AB515" s="143">
        <v>8945.0</v>
      </c>
      <c r="AC515" s="47">
        <f t="shared" ref="AC515:AC845" si="57">(AB515*T515*V515*Y515)/0.75</f>
        <v>7621.453671</v>
      </c>
      <c r="AD515" s="79"/>
      <c r="AE515" s="64" t="str">
        <f t="shared" si="8"/>
        <v>ZF 9000  Light Vertical Offset 2.0115</v>
      </c>
      <c r="AF515" s="65" t="str">
        <f t="shared" ref="AF515:AF845" si="58">AG515</f>
        <v>3103 601 003</v>
      </c>
      <c r="AG515" s="66" t="s">
        <v>527</v>
      </c>
      <c r="AH515" s="52" t="str">
        <f t="shared" si="50"/>
        <v>3103 601 003</v>
      </c>
      <c r="AI515" s="67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  <c r="AV515" s="55"/>
      <c r="AW515" s="55"/>
      <c r="AX515" s="55"/>
      <c r="AY515" s="55"/>
      <c r="AZ515" s="55"/>
      <c r="BA515" s="13"/>
      <c r="BB515" s="13"/>
    </row>
    <row r="516" ht="14.25" customHeight="1">
      <c r="A516" s="54">
        <v>1010.0</v>
      </c>
      <c r="B516" s="14" t="s">
        <v>227</v>
      </c>
      <c r="C516" s="55"/>
      <c r="D516" s="14" t="str">
        <f t="shared" si="51"/>
        <v>ZF_9000_1.8966L</v>
      </c>
      <c r="E516" s="14" t="s">
        <v>46</v>
      </c>
      <c r="F516" s="72"/>
      <c r="G516" s="57" t="s">
        <v>524</v>
      </c>
      <c r="H516" s="65" t="s">
        <v>525</v>
      </c>
      <c r="I516" s="59">
        <v>9000.0</v>
      </c>
      <c r="J516" s="65" t="s">
        <v>235</v>
      </c>
      <c r="K516" s="58" t="s">
        <v>236</v>
      </c>
      <c r="L516" s="65" t="s">
        <v>232</v>
      </c>
      <c r="M516" s="60">
        <v>1.8966</v>
      </c>
      <c r="N516" s="61"/>
      <c r="O516" s="58" t="s">
        <v>249</v>
      </c>
      <c r="P516" s="61">
        <v>2300.0</v>
      </c>
      <c r="Q516" s="61">
        <v>3086.0</v>
      </c>
      <c r="R516" s="78"/>
      <c r="S516" s="96">
        <v>119410.0</v>
      </c>
      <c r="T516" s="45">
        <v>1.13</v>
      </c>
      <c r="U516" s="96">
        <v>47.0</v>
      </c>
      <c r="V516" s="45">
        <f t="shared" si="52"/>
        <v>0.53</v>
      </c>
      <c r="W516" s="45">
        <f t="shared" si="53"/>
        <v>71514.649</v>
      </c>
      <c r="X516" s="45">
        <f t="shared" si="54"/>
        <v>576.3</v>
      </c>
      <c r="Y516" s="45">
        <v>1.067</v>
      </c>
      <c r="Z516" s="45">
        <f t="shared" si="55"/>
        <v>76921.04258</v>
      </c>
      <c r="AA516" s="47">
        <f t="shared" si="56"/>
        <v>102561.3901</v>
      </c>
      <c r="AB516" s="143">
        <v>8945.0</v>
      </c>
      <c r="AC516" s="47">
        <f t="shared" si="57"/>
        <v>7621.453671</v>
      </c>
      <c r="AD516" s="79"/>
      <c r="AE516" s="64" t="str">
        <f t="shared" si="8"/>
        <v>ZF 9000  Light Vertical Offset 1.8966</v>
      </c>
      <c r="AF516" s="65" t="str">
        <f t="shared" si="58"/>
        <v>3103 601 003</v>
      </c>
      <c r="AG516" s="66" t="s">
        <v>527</v>
      </c>
      <c r="AH516" s="52" t="str">
        <f t="shared" si="50"/>
        <v>3103 601 003</v>
      </c>
      <c r="AI516" s="67"/>
      <c r="AJ516" s="55"/>
      <c r="AK516" s="55"/>
      <c r="AL516" s="55"/>
      <c r="AM516" s="55"/>
      <c r="AN516" s="55"/>
      <c r="AO516" s="55"/>
      <c r="AP516" s="55"/>
      <c r="AQ516" s="55"/>
      <c r="AR516" s="55"/>
      <c r="AS516" s="55"/>
      <c r="AT516" s="55"/>
      <c r="AU516" s="55"/>
      <c r="AV516" s="55"/>
      <c r="AW516" s="55"/>
      <c r="AX516" s="55"/>
      <c r="AY516" s="55"/>
      <c r="AZ516" s="55"/>
      <c r="BA516" s="13"/>
      <c r="BB516" s="13"/>
    </row>
    <row r="517" ht="14.25" customHeight="1">
      <c r="A517" s="54">
        <v>1010.0</v>
      </c>
      <c r="B517" s="14" t="s">
        <v>227</v>
      </c>
      <c r="C517" s="55"/>
      <c r="D517" s="14" t="str">
        <f t="shared" si="51"/>
        <v>ZF_9000_1.852L</v>
      </c>
      <c r="E517" s="14" t="s">
        <v>46</v>
      </c>
      <c r="F517" s="72"/>
      <c r="G517" s="57" t="s">
        <v>524</v>
      </c>
      <c r="H517" s="65" t="s">
        <v>525</v>
      </c>
      <c r="I517" s="59">
        <v>9000.0</v>
      </c>
      <c r="J517" s="65" t="s">
        <v>235</v>
      </c>
      <c r="K517" s="58" t="s">
        <v>236</v>
      </c>
      <c r="L517" s="65" t="s">
        <v>232</v>
      </c>
      <c r="M517" s="60">
        <v>1.852</v>
      </c>
      <c r="N517" s="61"/>
      <c r="O517" s="58" t="s">
        <v>528</v>
      </c>
      <c r="P517" s="61">
        <v>2300.0</v>
      </c>
      <c r="Q517" s="61">
        <v>3086.0</v>
      </c>
      <c r="R517" s="78"/>
      <c r="S517" s="96">
        <v>119410.0</v>
      </c>
      <c r="T517" s="45">
        <v>1.13</v>
      </c>
      <c r="U517" s="96">
        <v>47.0</v>
      </c>
      <c r="V517" s="45">
        <f t="shared" si="52"/>
        <v>0.53</v>
      </c>
      <c r="W517" s="45">
        <f t="shared" si="53"/>
        <v>71514.649</v>
      </c>
      <c r="X517" s="45">
        <f t="shared" si="54"/>
        <v>576.3</v>
      </c>
      <c r="Y517" s="45">
        <v>1.067</v>
      </c>
      <c r="Z517" s="45">
        <f t="shared" si="55"/>
        <v>76921.04258</v>
      </c>
      <c r="AA517" s="47">
        <f t="shared" si="56"/>
        <v>102561.3901</v>
      </c>
      <c r="AB517" s="143">
        <v>8945.0</v>
      </c>
      <c r="AC517" s="47">
        <f t="shared" si="57"/>
        <v>7621.453671</v>
      </c>
      <c r="AD517" s="79"/>
      <c r="AE517" s="64" t="str">
        <f t="shared" si="8"/>
        <v>ZF 9000  Light Vertical Offset 1.852</v>
      </c>
      <c r="AF517" s="65" t="str">
        <f t="shared" si="58"/>
        <v>3103 601 003</v>
      </c>
      <c r="AG517" s="66" t="s">
        <v>527</v>
      </c>
      <c r="AH517" s="52" t="str">
        <f t="shared" si="50"/>
        <v>3103 601 003</v>
      </c>
      <c r="AI517" s="67"/>
      <c r="AJ517" s="55"/>
      <c r="AK517" s="55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5"/>
      <c r="AY517" s="55"/>
      <c r="AZ517" s="55"/>
      <c r="BA517" s="13"/>
      <c r="BB517" s="13"/>
    </row>
    <row r="518" ht="14.25" customHeight="1">
      <c r="A518" s="54">
        <v>1010.0</v>
      </c>
      <c r="B518" s="14" t="s">
        <v>227</v>
      </c>
      <c r="C518" s="55"/>
      <c r="D518" s="14" t="str">
        <f t="shared" si="51"/>
        <v>ZF_9000_1.8136L</v>
      </c>
      <c r="E518" s="14" t="s">
        <v>46</v>
      </c>
      <c r="F518" s="72"/>
      <c r="G518" s="57" t="s">
        <v>524</v>
      </c>
      <c r="H518" s="65" t="s">
        <v>525</v>
      </c>
      <c r="I518" s="59">
        <v>9000.0</v>
      </c>
      <c r="J518" s="65" t="s">
        <v>235</v>
      </c>
      <c r="K518" s="58" t="s">
        <v>236</v>
      </c>
      <c r="L518" s="65" t="s">
        <v>232</v>
      </c>
      <c r="M518" s="60">
        <v>1.8136</v>
      </c>
      <c r="N518" s="61"/>
      <c r="O518" s="58" t="s">
        <v>529</v>
      </c>
      <c r="P518" s="61">
        <v>2300.0</v>
      </c>
      <c r="Q518" s="61">
        <v>3086.0</v>
      </c>
      <c r="R518" s="78"/>
      <c r="S518" s="96">
        <v>119410.0</v>
      </c>
      <c r="T518" s="45">
        <v>1.13</v>
      </c>
      <c r="U518" s="96">
        <v>47.0</v>
      </c>
      <c r="V518" s="45">
        <f t="shared" si="52"/>
        <v>0.53</v>
      </c>
      <c r="W518" s="45">
        <f t="shared" si="53"/>
        <v>71514.649</v>
      </c>
      <c r="X518" s="45">
        <f t="shared" si="54"/>
        <v>576.3</v>
      </c>
      <c r="Y518" s="45">
        <v>1.067</v>
      </c>
      <c r="Z518" s="45">
        <f t="shared" si="55"/>
        <v>76921.04258</v>
      </c>
      <c r="AA518" s="47">
        <f t="shared" si="56"/>
        <v>102561.3901</v>
      </c>
      <c r="AB518" s="143">
        <v>8945.0</v>
      </c>
      <c r="AC518" s="47">
        <f t="shared" si="57"/>
        <v>7621.453671</v>
      </c>
      <c r="AD518" s="79"/>
      <c r="AE518" s="64" t="str">
        <f t="shared" si="8"/>
        <v>ZF 9000  Light Vertical Offset 1.8136</v>
      </c>
      <c r="AF518" s="65" t="str">
        <f t="shared" si="58"/>
        <v>3103 601 003</v>
      </c>
      <c r="AG518" s="66" t="s">
        <v>527</v>
      </c>
      <c r="AH518" s="52" t="str">
        <f t="shared" si="50"/>
        <v>3103 601 003</v>
      </c>
      <c r="AI518" s="67"/>
      <c r="AJ518" s="55"/>
      <c r="AK518" s="55"/>
      <c r="AL518" s="55"/>
      <c r="AM518" s="55"/>
      <c r="AN518" s="55"/>
      <c r="AO518" s="55"/>
      <c r="AP518" s="55"/>
      <c r="AQ518" s="55"/>
      <c r="AR518" s="55"/>
      <c r="AS518" s="55"/>
      <c r="AT518" s="55"/>
      <c r="AU518" s="55"/>
      <c r="AV518" s="55"/>
      <c r="AW518" s="55"/>
      <c r="AX518" s="55"/>
      <c r="AY518" s="55"/>
      <c r="AZ518" s="55"/>
      <c r="BA518" s="13"/>
      <c r="BB518" s="13"/>
    </row>
    <row r="519" ht="14.25" customHeight="1">
      <c r="A519" s="54">
        <v>1010.0</v>
      </c>
      <c r="B519" s="14" t="s">
        <v>227</v>
      </c>
      <c r="C519" s="55"/>
      <c r="D519" s="14" t="str">
        <f t="shared" si="51"/>
        <v>ZF_9000_1.854M</v>
      </c>
      <c r="E519" s="14" t="s">
        <v>46</v>
      </c>
      <c r="F519" s="72"/>
      <c r="G519" s="57" t="s">
        <v>524</v>
      </c>
      <c r="H519" s="65" t="s">
        <v>525</v>
      </c>
      <c r="I519" s="59">
        <v>9000.0</v>
      </c>
      <c r="J519" s="65" t="s">
        <v>238</v>
      </c>
      <c r="K519" s="58" t="s">
        <v>239</v>
      </c>
      <c r="L519" s="65" t="s">
        <v>232</v>
      </c>
      <c r="M519" s="60">
        <v>1.854</v>
      </c>
      <c r="N519" s="61"/>
      <c r="O519" s="58" t="s">
        <v>526</v>
      </c>
      <c r="P519" s="61">
        <v>2300.0</v>
      </c>
      <c r="Q519" s="61">
        <v>3086.0</v>
      </c>
      <c r="R519" s="78"/>
      <c r="S519" s="96">
        <v>119410.0</v>
      </c>
      <c r="T519" s="45">
        <v>1.13</v>
      </c>
      <c r="U519" s="96">
        <v>47.0</v>
      </c>
      <c r="V519" s="45">
        <f t="shared" si="52"/>
        <v>0.53</v>
      </c>
      <c r="W519" s="45">
        <f t="shared" si="53"/>
        <v>71514.649</v>
      </c>
      <c r="X519" s="45">
        <f t="shared" si="54"/>
        <v>576.3</v>
      </c>
      <c r="Y519" s="45">
        <v>1.067</v>
      </c>
      <c r="Z519" s="45">
        <f t="shared" si="55"/>
        <v>76921.04258</v>
      </c>
      <c r="AA519" s="47">
        <f t="shared" si="56"/>
        <v>102561.3901</v>
      </c>
      <c r="AB519" s="143">
        <v>8945.0</v>
      </c>
      <c r="AC519" s="47">
        <f t="shared" si="57"/>
        <v>7621.453671</v>
      </c>
      <c r="AD519" s="79"/>
      <c r="AE519" s="64" t="str">
        <f t="shared" si="8"/>
        <v>ZF 9000  Medium Vertical Offset 1.854</v>
      </c>
      <c r="AF519" s="65" t="str">
        <f t="shared" si="58"/>
        <v>3103 601 003</v>
      </c>
      <c r="AG519" s="66" t="s">
        <v>527</v>
      </c>
      <c r="AH519" s="52" t="str">
        <f t="shared" si="50"/>
        <v>3103 601 003</v>
      </c>
      <c r="AI519" s="67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  <c r="AT519" s="55"/>
      <c r="AU519" s="55"/>
      <c r="AV519" s="55"/>
      <c r="AW519" s="55"/>
      <c r="AX519" s="55"/>
      <c r="AY519" s="55"/>
      <c r="AZ519" s="55"/>
      <c r="BA519" s="13"/>
      <c r="BB519" s="13"/>
    </row>
    <row r="520" ht="14.25" customHeight="1">
      <c r="A520" s="54">
        <v>1010.0</v>
      </c>
      <c r="B520" s="14" t="s">
        <v>227</v>
      </c>
      <c r="C520" s="55"/>
      <c r="D520" s="14" t="str">
        <f t="shared" si="51"/>
        <v>ZF_9000_1.7514M</v>
      </c>
      <c r="E520" s="14" t="s">
        <v>46</v>
      </c>
      <c r="F520" s="72"/>
      <c r="G520" s="57" t="s">
        <v>524</v>
      </c>
      <c r="H520" s="65" t="s">
        <v>525</v>
      </c>
      <c r="I520" s="59">
        <v>9000.0</v>
      </c>
      <c r="J520" s="65" t="s">
        <v>238</v>
      </c>
      <c r="K520" s="58" t="s">
        <v>239</v>
      </c>
      <c r="L520" s="65" t="s">
        <v>232</v>
      </c>
      <c r="M520" s="60">
        <v>1.7514</v>
      </c>
      <c r="N520" s="61"/>
      <c r="O520" s="58" t="s">
        <v>249</v>
      </c>
      <c r="P520" s="61">
        <v>2300.0</v>
      </c>
      <c r="Q520" s="61">
        <v>3086.0</v>
      </c>
      <c r="R520" s="78"/>
      <c r="S520" s="96">
        <v>119410.0</v>
      </c>
      <c r="T520" s="45">
        <v>1.13</v>
      </c>
      <c r="U520" s="96">
        <v>47.0</v>
      </c>
      <c r="V520" s="45">
        <f t="shared" si="52"/>
        <v>0.53</v>
      </c>
      <c r="W520" s="45">
        <f t="shared" si="53"/>
        <v>71514.649</v>
      </c>
      <c r="X520" s="45">
        <f t="shared" si="54"/>
        <v>576.3</v>
      </c>
      <c r="Y520" s="45">
        <v>1.067</v>
      </c>
      <c r="Z520" s="45">
        <f t="shared" si="55"/>
        <v>76921.04258</v>
      </c>
      <c r="AA520" s="47">
        <f t="shared" si="56"/>
        <v>102561.3901</v>
      </c>
      <c r="AB520" s="143">
        <v>8945.0</v>
      </c>
      <c r="AC520" s="47">
        <f t="shared" si="57"/>
        <v>7621.453671</v>
      </c>
      <c r="AD520" s="79"/>
      <c r="AE520" s="64" t="str">
        <f t="shared" si="8"/>
        <v>ZF 9000  Medium Vertical Offset 1.7514</v>
      </c>
      <c r="AF520" s="65" t="str">
        <f t="shared" si="58"/>
        <v>3103 601 003</v>
      </c>
      <c r="AG520" s="66" t="s">
        <v>527</v>
      </c>
      <c r="AH520" s="52" t="str">
        <f t="shared" si="50"/>
        <v>3103 601 003</v>
      </c>
      <c r="AI520" s="67"/>
      <c r="AJ520" s="55"/>
      <c r="AK520" s="55"/>
      <c r="AL520" s="55"/>
      <c r="AM520" s="55"/>
      <c r="AN520" s="55"/>
      <c r="AO520" s="55"/>
      <c r="AP520" s="55"/>
      <c r="AQ520" s="55"/>
      <c r="AR520" s="55"/>
      <c r="AS520" s="55"/>
      <c r="AT520" s="55"/>
      <c r="AU520" s="55"/>
      <c r="AV520" s="55"/>
      <c r="AW520" s="55"/>
      <c r="AX520" s="55"/>
      <c r="AY520" s="55"/>
      <c r="AZ520" s="55"/>
      <c r="BA520" s="13"/>
      <c r="BB520" s="13"/>
    </row>
    <row r="521" ht="14.25" customHeight="1">
      <c r="A521" s="54">
        <v>1010.0</v>
      </c>
      <c r="B521" s="14" t="s">
        <v>227</v>
      </c>
      <c r="C521" s="55"/>
      <c r="D521" s="14" t="str">
        <f t="shared" si="51"/>
        <v>ZF_9000_1.7031M</v>
      </c>
      <c r="E521" s="14" t="s">
        <v>46</v>
      </c>
      <c r="F521" s="72"/>
      <c r="G521" s="57" t="s">
        <v>524</v>
      </c>
      <c r="H521" s="65" t="s">
        <v>525</v>
      </c>
      <c r="I521" s="59">
        <v>9000.0</v>
      </c>
      <c r="J521" s="65" t="s">
        <v>238</v>
      </c>
      <c r="K521" s="58" t="s">
        <v>239</v>
      </c>
      <c r="L521" s="65" t="s">
        <v>232</v>
      </c>
      <c r="M521" s="60">
        <v>1.7031</v>
      </c>
      <c r="N521" s="61"/>
      <c r="O521" s="58" t="s">
        <v>528</v>
      </c>
      <c r="P521" s="61">
        <v>2300.0</v>
      </c>
      <c r="Q521" s="61">
        <v>3086.0</v>
      </c>
      <c r="R521" s="78"/>
      <c r="S521" s="96">
        <v>119410.0</v>
      </c>
      <c r="T521" s="45">
        <v>1.13</v>
      </c>
      <c r="U521" s="96">
        <v>47.0</v>
      </c>
      <c r="V521" s="45">
        <f t="shared" si="52"/>
        <v>0.53</v>
      </c>
      <c r="W521" s="45">
        <f t="shared" si="53"/>
        <v>71514.649</v>
      </c>
      <c r="X521" s="45">
        <f t="shared" si="54"/>
        <v>576.3</v>
      </c>
      <c r="Y521" s="45">
        <v>1.067</v>
      </c>
      <c r="Z521" s="45">
        <f t="shared" si="55"/>
        <v>76921.04258</v>
      </c>
      <c r="AA521" s="47">
        <f t="shared" si="56"/>
        <v>102561.3901</v>
      </c>
      <c r="AB521" s="143">
        <v>8945.0</v>
      </c>
      <c r="AC521" s="47">
        <f t="shared" si="57"/>
        <v>7621.453671</v>
      </c>
      <c r="AD521" s="79"/>
      <c r="AE521" s="64" t="str">
        <f t="shared" si="8"/>
        <v>ZF 9000  Medium Vertical Offset 1.7031</v>
      </c>
      <c r="AF521" s="65" t="str">
        <f t="shared" si="58"/>
        <v>3103 601 003</v>
      </c>
      <c r="AG521" s="66" t="s">
        <v>527</v>
      </c>
      <c r="AH521" s="52" t="str">
        <f t="shared" si="50"/>
        <v>3103 601 003</v>
      </c>
      <c r="AI521" s="67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5"/>
      <c r="AY521" s="55"/>
      <c r="AZ521" s="55"/>
      <c r="BA521" s="13"/>
      <c r="BB521" s="13"/>
    </row>
    <row r="522" ht="14.25" customHeight="1">
      <c r="A522" s="54">
        <v>1010.0</v>
      </c>
      <c r="B522" s="14" t="s">
        <v>227</v>
      </c>
      <c r="C522" s="55"/>
      <c r="D522" s="14" t="str">
        <f t="shared" si="51"/>
        <v>ZF_9000_1.6662M</v>
      </c>
      <c r="E522" s="14" t="s">
        <v>46</v>
      </c>
      <c r="F522" s="72"/>
      <c r="G522" s="57" t="s">
        <v>524</v>
      </c>
      <c r="H522" s="65" t="s">
        <v>525</v>
      </c>
      <c r="I522" s="59">
        <v>9000.0</v>
      </c>
      <c r="J522" s="65" t="s">
        <v>238</v>
      </c>
      <c r="K522" s="58" t="s">
        <v>239</v>
      </c>
      <c r="L522" s="65" t="s">
        <v>232</v>
      </c>
      <c r="M522" s="60">
        <v>1.6662</v>
      </c>
      <c r="N522" s="61"/>
      <c r="O522" s="58" t="s">
        <v>529</v>
      </c>
      <c r="P522" s="61">
        <v>2300.0</v>
      </c>
      <c r="Q522" s="61">
        <v>3086.0</v>
      </c>
      <c r="R522" s="78"/>
      <c r="S522" s="96">
        <v>119410.0</v>
      </c>
      <c r="T522" s="45">
        <v>1.13</v>
      </c>
      <c r="U522" s="96">
        <v>47.0</v>
      </c>
      <c r="V522" s="45">
        <f t="shared" si="52"/>
        <v>0.53</v>
      </c>
      <c r="W522" s="45">
        <f t="shared" si="53"/>
        <v>71514.649</v>
      </c>
      <c r="X522" s="45">
        <f t="shared" si="54"/>
        <v>576.3</v>
      </c>
      <c r="Y522" s="45">
        <v>1.067</v>
      </c>
      <c r="Z522" s="45">
        <f t="shared" si="55"/>
        <v>76921.04258</v>
      </c>
      <c r="AA522" s="47">
        <f t="shared" si="56"/>
        <v>102561.3901</v>
      </c>
      <c r="AB522" s="143">
        <v>8945.0</v>
      </c>
      <c r="AC522" s="47">
        <f t="shared" si="57"/>
        <v>7621.453671</v>
      </c>
      <c r="AD522" s="79"/>
      <c r="AE522" s="64" t="str">
        <f t="shared" si="8"/>
        <v>ZF 9000  Medium Vertical Offset 1.6662</v>
      </c>
      <c r="AF522" s="65" t="str">
        <f t="shared" si="58"/>
        <v>3103 601 003</v>
      </c>
      <c r="AG522" s="66" t="s">
        <v>527</v>
      </c>
      <c r="AH522" s="52" t="str">
        <f t="shared" si="50"/>
        <v>3103 601 003</v>
      </c>
      <c r="AI522" s="67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  <c r="AV522" s="55"/>
      <c r="AW522" s="55"/>
      <c r="AX522" s="55"/>
      <c r="AY522" s="55"/>
      <c r="AZ522" s="55"/>
      <c r="BA522" s="13"/>
      <c r="BB522" s="13"/>
    </row>
    <row r="523" ht="14.25" customHeight="1">
      <c r="A523" s="54">
        <v>1010.0</v>
      </c>
      <c r="B523" s="14" t="s">
        <v>227</v>
      </c>
      <c r="C523" s="55"/>
      <c r="D523" s="14" t="str">
        <f t="shared" si="51"/>
        <v>ZF_9000_1.636C</v>
      </c>
      <c r="E523" s="14" t="s">
        <v>46</v>
      </c>
      <c r="F523" s="72"/>
      <c r="G523" s="57" t="s">
        <v>524</v>
      </c>
      <c r="H523" s="65" t="s">
        <v>525</v>
      </c>
      <c r="I523" s="59">
        <v>9000.0</v>
      </c>
      <c r="J523" s="65" t="s">
        <v>242</v>
      </c>
      <c r="K523" s="58" t="s">
        <v>243</v>
      </c>
      <c r="L523" s="65" t="s">
        <v>232</v>
      </c>
      <c r="M523" s="60">
        <v>1.636</v>
      </c>
      <c r="N523" s="61"/>
      <c r="O523" s="58" t="s">
        <v>526</v>
      </c>
      <c r="P523" s="61">
        <v>1800.0</v>
      </c>
      <c r="Q523" s="61">
        <v>3086.0</v>
      </c>
      <c r="R523" s="78"/>
      <c r="S523" s="96">
        <v>119410.0</v>
      </c>
      <c r="T523" s="45">
        <v>1.13</v>
      </c>
      <c r="U523" s="96">
        <v>47.0</v>
      </c>
      <c r="V523" s="45">
        <f t="shared" si="52"/>
        <v>0.53</v>
      </c>
      <c r="W523" s="45">
        <f t="shared" si="53"/>
        <v>71514.649</v>
      </c>
      <c r="X523" s="45">
        <f t="shared" si="54"/>
        <v>576.3</v>
      </c>
      <c r="Y523" s="45">
        <v>1.067</v>
      </c>
      <c r="Z523" s="45">
        <f t="shared" si="55"/>
        <v>76921.04258</v>
      </c>
      <c r="AA523" s="47">
        <f t="shared" si="56"/>
        <v>102561.3901</v>
      </c>
      <c r="AB523" s="143">
        <v>8945.0</v>
      </c>
      <c r="AC523" s="47">
        <f t="shared" si="57"/>
        <v>7621.453671</v>
      </c>
      <c r="AD523" s="79"/>
      <c r="AE523" s="64" t="str">
        <f t="shared" si="8"/>
        <v>ZF 9000  Continuous Vertical Offset 1.636</v>
      </c>
      <c r="AF523" s="65" t="str">
        <f t="shared" si="58"/>
        <v>3103 601 003</v>
      </c>
      <c r="AG523" s="66" t="s">
        <v>527</v>
      </c>
      <c r="AH523" s="52" t="str">
        <f t="shared" si="50"/>
        <v>3103 601 003</v>
      </c>
      <c r="AI523" s="67"/>
      <c r="AJ523" s="55"/>
      <c r="AK523" s="55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AV523" s="55"/>
      <c r="AW523" s="55"/>
      <c r="AX523" s="55"/>
      <c r="AY523" s="55"/>
      <c r="AZ523" s="55"/>
      <c r="BA523" s="13"/>
      <c r="BB523" s="13"/>
    </row>
    <row r="524" ht="14.25" customHeight="1">
      <c r="A524" s="54">
        <v>1010.0</v>
      </c>
      <c r="B524" s="14" t="s">
        <v>227</v>
      </c>
      <c r="C524" s="55"/>
      <c r="D524" s="14" t="str">
        <f t="shared" si="51"/>
        <v>ZF_9000_1.5422C</v>
      </c>
      <c r="E524" s="14" t="s">
        <v>46</v>
      </c>
      <c r="F524" s="72"/>
      <c r="G524" s="57" t="s">
        <v>524</v>
      </c>
      <c r="H524" s="65" t="s">
        <v>525</v>
      </c>
      <c r="I524" s="59">
        <v>9000.0</v>
      </c>
      <c r="J524" s="65" t="s">
        <v>242</v>
      </c>
      <c r="K524" s="58" t="s">
        <v>243</v>
      </c>
      <c r="L524" s="65" t="s">
        <v>232</v>
      </c>
      <c r="M524" s="60">
        <v>1.5422</v>
      </c>
      <c r="N524" s="61"/>
      <c r="O524" s="58" t="s">
        <v>249</v>
      </c>
      <c r="P524" s="61">
        <v>1800.0</v>
      </c>
      <c r="Q524" s="61">
        <v>3086.0</v>
      </c>
      <c r="R524" s="78"/>
      <c r="S524" s="96">
        <v>119410.0</v>
      </c>
      <c r="T524" s="45">
        <v>1.13</v>
      </c>
      <c r="U524" s="96">
        <v>47.0</v>
      </c>
      <c r="V524" s="45">
        <f t="shared" si="52"/>
        <v>0.53</v>
      </c>
      <c r="W524" s="45">
        <f t="shared" si="53"/>
        <v>71514.649</v>
      </c>
      <c r="X524" s="45">
        <f t="shared" si="54"/>
        <v>576.3</v>
      </c>
      <c r="Y524" s="45">
        <v>1.067</v>
      </c>
      <c r="Z524" s="45">
        <f t="shared" si="55"/>
        <v>76921.04258</v>
      </c>
      <c r="AA524" s="47">
        <f t="shared" si="56"/>
        <v>102561.3901</v>
      </c>
      <c r="AB524" s="143">
        <v>8945.0</v>
      </c>
      <c r="AC524" s="47">
        <f t="shared" si="57"/>
        <v>7621.453671</v>
      </c>
      <c r="AD524" s="79"/>
      <c r="AE524" s="64" t="str">
        <f t="shared" si="8"/>
        <v>ZF 9000  Continuous Vertical Offset 1.5422</v>
      </c>
      <c r="AF524" s="65" t="str">
        <f t="shared" si="58"/>
        <v>3103 601 003</v>
      </c>
      <c r="AG524" s="66" t="s">
        <v>527</v>
      </c>
      <c r="AH524" s="52" t="str">
        <f t="shared" si="50"/>
        <v>3103 601 003</v>
      </c>
      <c r="AI524" s="67"/>
      <c r="AJ524" s="55"/>
      <c r="AK524" s="55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  <c r="AX524" s="55"/>
      <c r="AY524" s="55"/>
      <c r="AZ524" s="55"/>
      <c r="BA524" s="13"/>
      <c r="BB524" s="13"/>
    </row>
    <row r="525" ht="14.25" customHeight="1">
      <c r="A525" s="54">
        <v>1010.0</v>
      </c>
      <c r="B525" s="14" t="s">
        <v>227</v>
      </c>
      <c r="C525" s="55"/>
      <c r="D525" s="14" t="str">
        <f t="shared" si="51"/>
        <v>ZF_9000_1.5049C</v>
      </c>
      <c r="E525" s="14" t="s">
        <v>46</v>
      </c>
      <c r="F525" s="72"/>
      <c r="G525" s="57" t="s">
        <v>524</v>
      </c>
      <c r="H525" s="65" t="s">
        <v>525</v>
      </c>
      <c r="I525" s="59">
        <v>9000.0</v>
      </c>
      <c r="J525" s="65" t="s">
        <v>242</v>
      </c>
      <c r="K525" s="58" t="s">
        <v>243</v>
      </c>
      <c r="L525" s="65" t="s">
        <v>232</v>
      </c>
      <c r="M525" s="60">
        <v>1.5049</v>
      </c>
      <c r="N525" s="61"/>
      <c r="O525" s="58" t="s">
        <v>528</v>
      </c>
      <c r="P525" s="61">
        <v>1800.0</v>
      </c>
      <c r="Q525" s="61">
        <v>3086.0</v>
      </c>
      <c r="R525" s="78"/>
      <c r="S525" s="96">
        <v>119410.0</v>
      </c>
      <c r="T525" s="45">
        <v>1.13</v>
      </c>
      <c r="U525" s="96">
        <v>47.0</v>
      </c>
      <c r="V525" s="45">
        <f t="shared" si="52"/>
        <v>0.53</v>
      </c>
      <c r="W525" s="45">
        <f t="shared" si="53"/>
        <v>71514.649</v>
      </c>
      <c r="X525" s="45">
        <f t="shared" si="54"/>
        <v>576.3</v>
      </c>
      <c r="Y525" s="45">
        <v>1.067</v>
      </c>
      <c r="Z525" s="45">
        <f t="shared" si="55"/>
        <v>76921.04258</v>
      </c>
      <c r="AA525" s="47">
        <f t="shared" si="56"/>
        <v>102561.3901</v>
      </c>
      <c r="AB525" s="143">
        <v>8945.0</v>
      </c>
      <c r="AC525" s="47">
        <f t="shared" si="57"/>
        <v>7621.453671</v>
      </c>
      <c r="AD525" s="79"/>
      <c r="AE525" s="64" t="str">
        <f t="shared" si="8"/>
        <v>ZF 9000  Continuous Vertical Offset 1.5049</v>
      </c>
      <c r="AF525" s="65" t="str">
        <f t="shared" si="58"/>
        <v>3103 601 003</v>
      </c>
      <c r="AG525" s="66" t="s">
        <v>527</v>
      </c>
      <c r="AH525" s="52" t="str">
        <f t="shared" si="50"/>
        <v>3103 601 003</v>
      </c>
      <c r="AI525" s="67"/>
      <c r="AJ525" s="55"/>
      <c r="AK525" s="55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  <c r="AV525" s="55"/>
      <c r="AW525" s="55"/>
      <c r="AX525" s="55"/>
      <c r="AY525" s="55"/>
      <c r="AZ525" s="55"/>
      <c r="BA525" s="13"/>
      <c r="BB525" s="13"/>
    </row>
    <row r="526" ht="14.25" customHeight="1">
      <c r="A526" s="54">
        <v>1010.0</v>
      </c>
      <c r="B526" s="14" t="s">
        <v>227</v>
      </c>
      <c r="C526" s="55"/>
      <c r="D526" s="14" t="str">
        <f t="shared" si="51"/>
        <v>ZF_9000_1.4751C</v>
      </c>
      <c r="E526" s="14" t="s">
        <v>46</v>
      </c>
      <c r="F526" s="72"/>
      <c r="G526" s="57" t="s">
        <v>524</v>
      </c>
      <c r="H526" s="65" t="s">
        <v>525</v>
      </c>
      <c r="I526" s="59">
        <v>9000.0</v>
      </c>
      <c r="J526" s="65" t="s">
        <v>242</v>
      </c>
      <c r="K526" s="58" t="s">
        <v>243</v>
      </c>
      <c r="L526" s="65" t="s">
        <v>232</v>
      </c>
      <c r="M526" s="60">
        <v>1.4751</v>
      </c>
      <c r="N526" s="61"/>
      <c r="O526" s="58" t="s">
        <v>529</v>
      </c>
      <c r="P526" s="61">
        <v>1800.0</v>
      </c>
      <c r="Q526" s="61">
        <v>3086.0</v>
      </c>
      <c r="R526" s="78"/>
      <c r="S526" s="96">
        <v>119410.0</v>
      </c>
      <c r="T526" s="45">
        <v>1.13</v>
      </c>
      <c r="U526" s="96">
        <v>47.0</v>
      </c>
      <c r="V526" s="45">
        <f t="shared" si="52"/>
        <v>0.53</v>
      </c>
      <c r="W526" s="45">
        <f t="shared" si="53"/>
        <v>71514.649</v>
      </c>
      <c r="X526" s="45">
        <f t="shared" si="54"/>
        <v>576.3</v>
      </c>
      <c r="Y526" s="45">
        <v>1.067</v>
      </c>
      <c r="Z526" s="45">
        <f t="shared" si="55"/>
        <v>76921.04258</v>
      </c>
      <c r="AA526" s="47">
        <f t="shared" si="56"/>
        <v>102561.3901</v>
      </c>
      <c r="AB526" s="143">
        <v>8945.0</v>
      </c>
      <c r="AC526" s="47">
        <f t="shared" si="57"/>
        <v>7621.453671</v>
      </c>
      <c r="AD526" s="79"/>
      <c r="AE526" s="64" t="str">
        <f t="shared" si="8"/>
        <v>ZF 9000  Continuous Vertical Offset 1.4751</v>
      </c>
      <c r="AF526" s="65" t="str">
        <f t="shared" si="58"/>
        <v>3103 601 003</v>
      </c>
      <c r="AG526" s="66" t="s">
        <v>527</v>
      </c>
      <c r="AH526" s="52" t="str">
        <f t="shared" si="50"/>
        <v>3103 601 003</v>
      </c>
      <c r="AI526" s="67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5"/>
      <c r="AY526" s="55"/>
      <c r="AZ526" s="55"/>
      <c r="BA526" s="13"/>
      <c r="BB526" s="13"/>
    </row>
    <row r="527" ht="14.25" customHeight="1">
      <c r="A527" s="54">
        <v>1010.0</v>
      </c>
      <c r="B527" s="14" t="s">
        <v>227</v>
      </c>
      <c r="C527" s="55"/>
      <c r="D527" s="14" t="str">
        <f t="shared" si="51"/>
        <v>ZF_9000_A_2.0115L</v>
      </c>
      <c r="E527" s="14" t="s">
        <v>46</v>
      </c>
      <c r="F527" s="72"/>
      <c r="G527" s="57" t="s">
        <v>530</v>
      </c>
      <c r="H527" s="65" t="s">
        <v>531</v>
      </c>
      <c r="I527" s="59">
        <v>9000.0</v>
      </c>
      <c r="J527" s="65" t="s">
        <v>235</v>
      </c>
      <c r="K527" s="58" t="s">
        <v>236</v>
      </c>
      <c r="L527" s="65" t="s">
        <v>211</v>
      </c>
      <c r="M527" s="60">
        <v>2.0115</v>
      </c>
      <c r="N527" s="61"/>
      <c r="O527" s="58" t="s">
        <v>532</v>
      </c>
      <c r="P527" s="61">
        <v>2300.0</v>
      </c>
      <c r="Q527" s="61">
        <v>3042.0</v>
      </c>
      <c r="R527" s="80" t="s">
        <v>533</v>
      </c>
      <c r="S527" s="96">
        <v>125900.0</v>
      </c>
      <c r="T527" s="45">
        <v>1.13</v>
      </c>
      <c r="U527" s="96">
        <v>47.0</v>
      </c>
      <c r="V527" s="45">
        <f t="shared" si="52"/>
        <v>0.53</v>
      </c>
      <c r="W527" s="45">
        <f t="shared" si="53"/>
        <v>75401.51</v>
      </c>
      <c r="X527" s="45">
        <f t="shared" si="54"/>
        <v>576.3</v>
      </c>
      <c r="Y527" s="45">
        <v>1.067</v>
      </c>
      <c r="Z527" s="45">
        <f t="shared" si="55"/>
        <v>81068.32327</v>
      </c>
      <c r="AA527" s="47">
        <f t="shared" si="56"/>
        <v>108091.0977</v>
      </c>
      <c r="AB527" s="143">
        <v>10280.0</v>
      </c>
      <c r="AC527" s="47">
        <f t="shared" si="57"/>
        <v>8758.920485</v>
      </c>
      <c r="AD527" s="79"/>
      <c r="AE527" s="64" t="str">
        <f t="shared" si="8"/>
        <v>ZF 9000 A  Light Down Angle 2.0115</v>
      </c>
      <c r="AF527" s="65" t="str">
        <f t="shared" si="58"/>
        <v>3103 607 003</v>
      </c>
      <c r="AG527" s="66" t="s">
        <v>534</v>
      </c>
      <c r="AH527" s="52" t="str">
        <f t="shared" si="50"/>
        <v>3103 607 003</v>
      </c>
      <c r="AI527" s="67"/>
      <c r="AJ527" s="55"/>
      <c r="AK527" s="55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  <c r="AV527" s="55"/>
      <c r="AW527" s="55"/>
      <c r="AX527" s="55"/>
      <c r="AY527" s="55"/>
      <c r="AZ527" s="55"/>
      <c r="BA527" s="13"/>
      <c r="BB527" s="13"/>
    </row>
    <row r="528" ht="14.25" customHeight="1">
      <c r="A528" s="54">
        <v>1010.0</v>
      </c>
      <c r="B528" s="14" t="s">
        <v>227</v>
      </c>
      <c r="C528" s="55"/>
      <c r="D528" s="14" t="str">
        <f t="shared" si="51"/>
        <v>ZF_9000_A_1.8966L</v>
      </c>
      <c r="E528" s="14" t="s">
        <v>46</v>
      </c>
      <c r="F528" s="72"/>
      <c r="G528" s="57" t="s">
        <v>530</v>
      </c>
      <c r="H528" s="65" t="s">
        <v>531</v>
      </c>
      <c r="I528" s="59">
        <v>9000.0</v>
      </c>
      <c r="J528" s="65" t="s">
        <v>235</v>
      </c>
      <c r="K528" s="58" t="s">
        <v>236</v>
      </c>
      <c r="L528" s="65" t="s">
        <v>211</v>
      </c>
      <c r="M528" s="60">
        <v>1.8966</v>
      </c>
      <c r="N528" s="61"/>
      <c r="O528" s="58" t="s">
        <v>535</v>
      </c>
      <c r="P528" s="61">
        <v>2300.0</v>
      </c>
      <c r="Q528" s="61">
        <v>3042.0</v>
      </c>
      <c r="R528" s="80" t="s">
        <v>536</v>
      </c>
      <c r="S528" s="96">
        <v>125900.0</v>
      </c>
      <c r="T528" s="45">
        <v>1.13</v>
      </c>
      <c r="U528" s="96">
        <v>47.0</v>
      </c>
      <c r="V528" s="45">
        <f t="shared" si="52"/>
        <v>0.53</v>
      </c>
      <c r="W528" s="45">
        <f t="shared" si="53"/>
        <v>75401.51</v>
      </c>
      <c r="X528" s="45">
        <f t="shared" si="54"/>
        <v>576.3</v>
      </c>
      <c r="Y528" s="45">
        <v>1.067</v>
      </c>
      <c r="Z528" s="45">
        <f t="shared" si="55"/>
        <v>81068.32327</v>
      </c>
      <c r="AA528" s="47">
        <f t="shared" si="56"/>
        <v>108091.0977</v>
      </c>
      <c r="AB528" s="143">
        <v>10280.0</v>
      </c>
      <c r="AC528" s="47">
        <f t="shared" si="57"/>
        <v>8758.920485</v>
      </c>
      <c r="AD528" s="79"/>
      <c r="AE528" s="64" t="str">
        <f t="shared" si="8"/>
        <v>ZF 9000 A  Light Down Angle 1.8966</v>
      </c>
      <c r="AF528" s="65" t="str">
        <f t="shared" si="58"/>
        <v>3103 607 003</v>
      </c>
      <c r="AG528" s="66" t="s">
        <v>534</v>
      </c>
      <c r="AH528" s="52" t="str">
        <f t="shared" si="50"/>
        <v>3103 607 003</v>
      </c>
      <c r="AI528" s="67"/>
      <c r="AJ528" s="55"/>
      <c r="AK528" s="55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  <c r="AV528" s="55"/>
      <c r="AW528" s="55"/>
      <c r="AX528" s="55"/>
      <c r="AY528" s="55"/>
      <c r="AZ528" s="55"/>
      <c r="BA528" s="13"/>
      <c r="BB528" s="13"/>
    </row>
    <row r="529" ht="14.25" customHeight="1">
      <c r="A529" s="54">
        <v>1010.0</v>
      </c>
      <c r="B529" s="14" t="s">
        <v>227</v>
      </c>
      <c r="C529" s="55"/>
      <c r="D529" s="14" t="str">
        <f t="shared" si="51"/>
        <v>ZF_9000_A_1.8136L</v>
      </c>
      <c r="E529" s="14" t="s">
        <v>46</v>
      </c>
      <c r="F529" s="72"/>
      <c r="G529" s="57" t="s">
        <v>530</v>
      </c>
      <c r="H529" s="65" t="s">
        <v>531</v>
      </c>
      <c r="I529" s="59">
        <v>9000.0</v>
      </c>
      <c r="J529" s="65" t="s">
        <v>235</v>
      </c>
      <c r="K529" s="58" t="s">
        <v>236</v>
      </c>
      <c r="L529" s="65" t="s">
        <v>211</v>
      </c>
      <c r="M529" s="60">
        <v>1.8136</v>
      </c>
      <c r="N529" s="61"/>
      <c r="O529" s="58" t="s">
        <v>537</v>
      </c>
      <c r="P529" s="61">
        <v>2300.0</v>
      </c>
      <c r="Q529" s="61">
        <v>3042.0</v>
      </c>
      <c r="R529" s="80" t="s">
        <v>538</v>
      </c>
      <c r="S529" s="96">
        <v>125900.0</v>
      </c>
      <c r="T529" s="45">
        <v>1.13</v>
      </c>
      <c r="U529" s="96">
        <v>47.0</v>
      </c>
      <c r="V529" s="45">
        <f t="shared" si="52"/>
        <v>0.53</v>
      </c>
      <c r="W529" s="45">
        <f t="shared" si="53"/>
        <v>75401.51</v>
      </c>
      <c r="X529" s="45">
        <f t="shared" si="54"/>
        <v>576.3</v>
      </c>
      <c r="Y529" s="45">
        <v>1.067</v>
      </c>
      <c r="Z529" s="45">
        <f t="shared" si="55"/>
        <v>81068.32327</v>
      </c>
      <c r="AA529" s="47">
        <f t="shared" si="56"/>
        <v>108091.0977</v>
      </c>
      <c r="AB529" s="143">
        <v>10280.0</v>
      </c>
      <c r="AC529" s="47">
        <f t="shared" si="57"/>
        <v>8758.920485</v>
      </c>
      <c r="AD529" s="79"/>
      <c r="AE529" s="64" t="str">
        <f t="shared" si="8"/>
        <v>ZF 9000 A  Light Down Angle 1.8136</v>
      </c>
      <c r="AF529" s="65" t="str">
        <f t="shared" si="58"/>
        <v>3103 607 003</v>
      </c>
      <c r="AG529" s="66" t="s">
        <v>534</v>
      </c>
      <c r="AH529" s="52" t="str">
        <f t="shared" si="50"/>
        <v>3103 607 003</v>
      </c>
      <c r="AI529" s="67"/>
      <c r="AJ529" s="55"/>
      <c r="AK529" s="55"/>
      <c r="AL529" s="55"/>
      <c r="AM529" s="55"/>
      <c r="AN529" s="55"/>
      <c r="AO529" s="55"/>
      <c r="AP529" s="55"/>
      <c r="AQ529" s="55"/>
      <c r="AR529" s="55"/>
      <c r="AS529" s="55"/>
      <c r="AT529" s="55"/>
      <c r="AU529" s="55"/>
      <c r="AV529" s="55"/>
      <c r="AW529" s="55"/>
      <c r="AX529" s="55"/>
      <c r="AY529" s="55"/>
      <c r="AZ529" s="55"/>
      <c r="BA529" s="13"/>
      <c r="BB529" s="13"/>
    </row>
    <row r="530" ht="14.25" customHeight="1">
      <c r="A530" s="54">
        <v>1010.0</v>
      </c>
      <c r="B530" s="14" t="s">
        <v>227</v>
      </c>
      <c r="C530" s="55"/>
      <c r="D530" s="14" t="str">
        <f t="shared" si="51"/>
        <v>ZF_9000_A_1.854M</v>
      </c>
      <c r="E530" s="14" t="s">
        <v>46</v>
      </c>
      <c r="F530" s="72"/>
      <c r="G530" s="57" t="s">
        <v>530</v>
      </c>
      <c r="H530" s="65" t="s">
        <v>531</v>
      </c>
      <c r="I530" s="59">
        <v>9000.0</v>
      </c>
      <c r="J530" s="65" t="s">
        <v>238</v>
      </c>
      <c r="K530" s="58" t="s">
        <v>239</v>
      </c>
      <c r="L530" s="65" t="s">
        <v>211</v>
      </c>
      <c r="M530" s="60">
        <v>1.854</v>
      </c>
      <c r="N530" s="61"/>
      <c r="O530" s="58" t="s">
        <v>532</v>
      </c>
      <c r="P530" s="61">
        <v>2300.0</v>
      </c>
      <c r="Q530" s="61">
        <v>3042.0</v>
      </c>
      <c r="R530" s="80" t="s">
        <v>539</v>
      </c>
      <c r="S530" s="96">
        <v>125900.0</v>
      </c>
      <c r="T530" s="45">
        <v>1.13</v>
      </c>
      <c r="U530" s="96">
        <v>47.0</v>
      </c>
      <c r="V530" s="45">
        <f t="shared" si="52"/>
        <v>0.53</v>
      </c>
      <c r="W530" s="45">
        <f t="shared" si="53"/>
        <v>75401.51</v>
      </c>
      <c r="X530" s="45">
        <f t="shared" si="54"/>
        <v>576.3</v>
      </c>
      <c r="Y530" s="45">
        <v>1.067</v>
      </c>
      <c r="Z530" s="45">
        <f t="shared" si="55"/>
        <v>81068.32327</v>
      </c>
      <c r="AA530" s="47">
        <f t="shared" si="56"/>
        <v>108091.0977</v>
      </c>
      <c r="AB530" s="143">
        <v>10280.0</v>
      </c>
      <c r="AC530" s="47">
        <f t="shared" si="57"/>
        <v>8758.920485</v>
      </c>
      <c r="AD530" s="79"/>
      <c r="AE530" s="64" t="str">
        <f t="shared" si="8"/>
        <v>ZF 9000 A  Medium Down Angle 1.854</v>
      </c>
      <c r="AF530" s="65" t="str">
        <f t="shared" si="58"/>
        <v>3103 607 003</v>
      </c>
      <c r="AG530" s="66" t="s">
        <v>534</v>
      </c>
      <c r="AH530" s="52" t="str">
        <f t="shared" si="50"/>
        <v>3103 607 003</v>
      </c>
      <c r="AI530" s="67"/>
      <c r="AJ530" s="55"/>
      <c r="AK530" s="55"/>
      <c r="AL530" s="55"/>
      <c r="AM530" s="55"/>
      <c r="AN530" s="55"/>
      <c r="AO530" s="55"/>
      <c r="AP530" s="55"/>
      <c r="AQ530" s="55"/>
      <c r="AR530" s="55"/>
      <c r="AS530" s="55"/>
      <c r="AT530" s="55"/>
      <c r="AU530" s="55"/>
      <c r="AV530" s="55"/>
      <c r="AW530" s="55"/>
      <c r="AX530" s="55"/>
      <c r="AY530" s="55"/>
      <c r="AZ530" s="55"/>
      <c r="BA530" s="13"/>
      <c r="BB530" s="13"/>
    </row>
    <row r="531" ht="14.25" customHeight="1">
      <c r="A531" s="54">
        <v>1010.0</v>
      </c>
      <c r="B531" s="14" t="s">
        <v>227</v>
      </c>
      <c r="C531" s="55"/>
      <c r="D531" s="14" t="str">
        <f t="shared" si="51"/>
        <v>ZF_9000_A_1.7514M</v>
      </c>
      <c r="E531" s="14" t="s">
        <v>46</v>
      </c>
      <c r="F531" s="72"/>
      <c r="G531" s="57" t="s">
        <v>530</v>
      </c>
      <c r="H531" s="65" t="s">
        <v>531</v>
      </c>
      <c r="I531" s="59">
        <v>9000.0</v>
      </c>
      <c r="J531" s="65" t="s">
        <v>238</v>
      </c>
      <c r="K531" s="58" t="s">
        <v>239</v>
      </c>
      <c r="L531" s="65" t="s">
        <v>211</v>
      </c>
      <c r="M531" s="60">
        <v>1.7514</v>
      </c>
      <c r="N531" s="61"/>
      <c r="O531" s="58" t="s">
        <v>535</v>
      </c>
      <c r="P531" s="61">
        <v>2300.0</v>
      </c>
      <c r="Q531" s="61">
        <v>3042.0</v>
      </c>
      <c r="R531" s="80" t="s">
        <v>540</v>
      </c>
      <c r="S531" s="96">
        <v>125900.0</v>
      </c>
      <c r="T531" s="45">
        <v>1.13</v>
      </c>
      <c r="U531" s="96">
        <v>47.0</v>
      </c>
      <c r="V531" s="45">
        <f t="shared" si="52"/>
        <v>0.53</v>
      </c>
      <c r="W531" s="45">
        <f t="shared" si="53"/>
        <v>75401.51</v>
      </c>
      <c r="X531" s="45">
        <f t="shared" si="54"/>
        <v>576.3</v>
      </c>
      <c r="Y531" s="45">
        <v>1.067</v>
      </c>
      <c r="Z531" s="45">
        <f t="shared" si="55"/>
        <v>81068.32327</v>
      </c>
      <c r="AA531" s="47">
        <f t="shared" si="56"/>
        <v>108091.0977</v>
      </c>
      <c r="AB531" s="143">
        <v>10280.0</v>
      </c>
      <c r="AC531" s="47">
        <f t="shared" si="57"/>
        <v>8758.920485</v>
      </c>
      <c r="AD531" s="79"/>
      <c r="AE531" s="64" t="str">
        <f t="shared" si="8"/>
        <v>ZF 9000 A  Medium Down Angle 1.7514</v>
      </c>
      <c r="AF531" s="65" t="str">
        <f t="shared" si="58"/>
        <v>3103 607 003</v>
      </c>
      <c r="AG531" s="66" t="s">
        <v>534</v>
      </c>
      <c r="AH531" s="52" t="str">
        <f t="shared" si="50"/>
        <v>3103 607 003</v>
      </c>
      <c r="AI531" s="67"/>
      <c r="AJ531" s="55"/>
      <c r="AK531" s="55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  <c r="AV531" s="55"/>
      <c r="AW531" s="55"/>
      <c r="AX531" s="55"/>
      <c r="AY531" s="55"/>
      <c r="AZ531" s="55"/>
      <c r="BA531" s="13"/>
      <c r="BB531" s="13"/>
    </row>
    <row r="532" ht="14.25" customHeight="1">
      <c r="A532" s="54">
        <v>1010.0</v>
      </c>
      <c r="B532" s="14" t="s">
        <v>227</v>
      </c>
      <c r="C532" s="55"/>
      <c r="D532" s="14" t="str">
        <f t="shared" si="51"/>
        <v>ZF_9000_A_1.6662M</v>
      </c>
      <c r="E532" s="14" t="s">
        <v>46</v>
      </c>
      <c r="F532" s="72"/>
      <c r="G532" s="57" t="s">
        <v>530</v>
      </c>
      <c r="H532" s="65" t="s">
        <v>531</v>
      </c>
      <c r="I532" s="59">
        <v>9000.0</v>
      </c>
      <c r="J532" s="65" t="s">
        <v>238</v>
      </c>
      <c r="K532" s="58" t="s">
        <v>239</v>
      </c>
      <c r="L532" s="65" t="s">
        <v>211</v>
      </c>
      <c r="M532" s="60">
        <v>1.6662</v>
      </c>
      <c r="N532" s="61"/>
      <c r="O532" s="58" t="s">
        <v>537</v>
      </c>
      <c r="P532" s="61">
        <v>2300.0</v>
      </c>
      <c r="Q532" s="61">
        <v>3042.0</v>
      </c>
      <c r="R532" s="80" t="s">
        <v>541</v>
      </c>
      <c r="S532" s="96">
        <v>125900.0</v>
      </c>
      <c r="T532" s="45">
        <v>1.13</v>
      </c>
      <c r="U532" s="96">
        <v>47.0</v>
      </c>
      <c r="V532" s="45">
        <f t="shared" si="52"/>
        <v>0.53</v>
      </c>
      <c r="W532" s="45">
        <f t="shared" si="53"/>
        <v>75401.51</v>
      </c>
      <c r="X532" s="45">
        <f t="shared" si="54"/>
        <v>576.3</v>
      </c>
      <c r="Y532" s="45">
        <v>1.067</v>
      </c>
      <c r="Z532" s="45">
        <f t="shared" si="55"/>
        <v>81068.32327</v>
      </c>
      <c r="AA532" s="47">
        <f t="shared" si="56"/>
        <v>108091.0977</v>
      </c>
      <c r="AB532" s="143">
        <v>10280.0</v>
      </c>
      <c r="AC532" s="47">
        <f t="shared" si="57"/>
        <v>8758.920485</v>
      </c>
      <c r="AD532" s="79"/>
      <c r="AE532" s="64" t="str">
        <f t="shared" si="8"/>
        <v>ZF 9000 A  Medium Down Angle 1.6662</v>
      </c>
      <c r="AF532" s="65" t="str">
        <f t="shared" si="58"/>
        <v>3103 607 003</v>
      </c>
      <c r="AG532" s="66" t="s">
        <v>534</v>
      </c>
      <c r="AH532" s="52" t="str">
        <f t="shared" si="50"/>
        <v>3103 607 003</v>
      </c>
      <c r="AI532" s="67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  <c r="AY532" s="55"/>
      <c r="AZ532" s="55"/>
      <c r="BA532" s="13"/>
      <c r="BB532" s="13"/>
    </row>
    <row r="533" ht="14.25" customHeight="1">
      <c r="A533" s="54">
        <v>1010.0</v>
      </c>
      <c r="B533" s="14" t="s">
        <v>227</v>
      </c>
      <c r="C533" s="55"/>
      <c r="D533" s="14" t="str">
        <f t="shared" si="51"/>
        <v>ZF_9000_A_1.636C</v>
      </c>
      <c r="E533" s="14" t="s">
        <v>46</v>
      </c>
      <c r="F533" s="72"/>
      <c r="G533" s="57" t="s">
        <v>530</v>
      </c>
      <c r="H533" s="65" t="s">
        <v>531</v>
      </c>
      <c r="I533" s="59">
        <v>9000.0</v>
      </c>
      <c r="J533" s="65" t="s">
        <v>242</v>
      </c>
      <c r="K533" s="58" t="s">
        <v>243</v>
      </c>
      <c r="L533" s="65" t="s">
        <v>211</v>
      </c>
      <c r="M533" s="60">
        <v>1.636</v>
      </c>
      <c r="N533" s="61"/>
      <c r="O533" s="58" t="s">
        <v>532</v>
      </c>
      <c r="P533" s="61">
        <v>1800.0</v>
      </c>
      <c r="Q533" s="61">
        <v>3042.0</v>
      </c>
      <c r="R533" s="80" t="s">
        <v>542</v>
      </c>
      <c r="S533" s="96">
        <v>125900.0</v>
      </c>
      <c r="T533" s="45">
        <v>1.13</v>
      </c>
      <c r="U533" s="96">
        <v>47.0</v>
      </c>
      <c r="V533" s="45">
        <f t="shared" si="52"/>
        <v>0.53</v>
      </c>
      <c r="W533" s="45">
        <f t="shared" si="53"/>
        <v>75401.51</v>
      </c>
      <c r="X533" s="45">
        <f t="shared" si="54"/>
        <v>576.3</v>
      </c>
      <c r="Y533" s="45">
        <v>1.067</v>
      </c>
      <c r="Z533" s="45">
        <f t="shared" si="55"/>
        <v>81068.32327</v>
      </c>
      <c r="AA533" s="47">
        <f t="shared" si="56"/>
        <v>108091.0977</v>
      </c>
      <c r="AB533" s="143">
        <v>10280.0</v>
      </c>
      <c r="AC533" s="47">
        <f t="shared" si="57"/>
        <v>8758.920485</v>
      </c>
      <c r="AD533" s="79"/>
      <c r="AE533" s="64" t="str">
        <f t="shared" si="8"/>
        <v>ZF 9000 A  Continuous Down Angle 1.636</v>
      </c>
      <c r="AF533" s="65" t="str">
        <f t="shared" si="58"/>
        <v>3103 607 003</v>
      </c>
      <c r="AG533" s="66" t="s">
        <v>534</v>
      </c>
      <c r="AH533" s="52" t="str">
        <f t="shared" si="50"/>
        <v>3103 607 003</v>
      </c>
      <c r="AI533" s="67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  <c r="AX533" s="55"/>
      <c r="AY533" s="55"/>
      <c r="AZ533" s="55"/>
      <c r="BA533" s="13"/>
      <c r="BB533" s="13"/>
    </row>
    <row r="534" ht="14.25" customHeight="1">
      <c r="A534" s="54">
        <v>1010.0</v>
      </c>
      <c r="B534" s="14" t="s">
        <v>227</v>
      </c>
      <c r="C534" s="55"/>
      <c r="D534" s="14" t="str">
        <f t="shared" si="51"/>
        <v>ZF_9000_A_1.5422C</v>
      </c>
      <c r="E534" s="14" t="s">
        <v>46</v>
      </c>
      <c r="F534" s="72"/>
      <c r="G534" s="57" t="s">
        <v>530</v>
      </c>
      <c r="H534" s="65" t="s">
        <v>531</v>
      </c>
      <c r="I534" s="59">
        <v>9000.0</v>
      </c>
      <c r="J534" s="65" t="s">
        <v>242</v>
      </c>
      <c r="K534" s="58" t="s">
        <v>243</v>
      </c>
      <c r="L534" s="65" t="s">
        <v>211</v>
      </c>
      <c r="M534" s="60">
        <v>1.5422</v>
      </c>
      <c r="N534" s="61"/>
      <c r="O534" s="58" t="s">
        <v>535</v>
      </c>
      <c r="P534" s="61">
        <v>1800.0</v>
      </c>
      <c r="Q534" s="61">
        <v>3042.0</v>
      </c>
      <c r="R534" s="80" t="s">
        <v>543</v>
      </c>
      <c r="S534" s="96">
        <v>125900.0</v>
      </c>
      <c r="T534" s="45">
        <v>1.13</v>
      </c>
      <c r="U534" s="96">
        <v>47.0</v>
      </c>
      <c r="V534" s="45">
        <f t="shared" si="52"/>
        <v>0.53</v>
      </c>
      <c r="W534" s="45">
        <f t="shared" si="53"/>
        <v>75401.51</v>
      </c>
      <c r="X534" s="45">
        <f t="shared" si="54"/>
        <v>576.3</v>
      </c>
      <c r="Y534" s="45">
        <v>1.067</v>
      </c>
      <c r="Z534" s="45">
        <f t="shared" si="55"/>
        <v>81068.32327</v>
      </c>
      <c r="AA534" s="47">
        <f t="shared" si="56"/>
        <v>108091.0977</v>
      </c>
      <c r="AB534" s="143">
        <v>10280.0</v>
      </c>
      <c r="AC534" s="47">
        <f t="shared" si="57"/>
        <v>8758.920485</v>
      </c>
      <c r="AD534" s="79"/>
      <c r="AE534" s="64" t="str">
        <f t="shared" si="8"/>
        <v>ZF 9000 A  Continuous Down Angle 1.5422</v>
      </c>
      <c r="AF534" s="65" t="str">
        <f t="shared" si="58"/>
        <v>3103 607 003</v>
      </c>
      <c r="AG534" s="66" t="s">
        <v>534</v>
      </c>
      <c r="AH534" s="52" t="str">
        <f t="shared" si="50"/>
        <v>3103 607 003</v>
      </c>
      <c r="AI534" s="67"/>
      <c r="AJ534" s="55"/>
      <c r="AK534" s="55"/>
      <c r="AL534" s="55"/>
      <c r="AM534" s="55"/>
      <c r="AN534" s="55"/>
      <c r="AO534" s="55"/>
      <c r="AP534" s="55"/>
      <c r="AQ534" s="55"/>
      <c r="AR534" s="55"/>
      <c r="AS534" s="55"/>
      <c r="AT534" s="55"/>
      <c r="AU534" s="55"/>
      <c r="AV534" s="55"/>
      <c r="AW534" s="55"/>
      <c r="AX534" s="55"/>
      <c r="AY534" s="55"/>
      <c r="AZ534" s="55"/>
      <c r="BA534" s="13"/>
      <c r="BB534" s="13"/>
    </row>
    <row r="535" ht="14.25" customHeight="1">
      <c r="A535" s="54">
        <v>1010.0</v>
      </c>
      <c r="B535" s="14" t="s">
        <v>227</v>
      </c>
      <c r="C535" s="55"/>
      <c r="D535" s="14" t="str">
        <f t="shared" si="51"/>
        <v>ZF_9000_A_1.4751C</v>
      </c>
      <c r="E535" s="14" t="s">
        <v>46</v>
      </c>
      <c r="F535" s="72"/>
      <c r="G535" s="57" t="s">
        <v>530</v>
      </c>
      <c r="H535" s="65" t="s">
        <v>531</v>
      </c>
      <c r="I535" s="59">
        <v>9000.0</v>
      </c>
      <c r="J535" s="65" t="s">
        <v>242</v>
      </c>
      <c r="K535" s="58" t="s">
        <v>243</v>
      </c>
      <c r="L535" s="65" t="s">
        <v>211</v>
      </c>
      <c r="M535" s="60">
        <v>1.4751</v>
      </c>
      <c r="N535" s="61"/>
      <c r="O535" s="58" t="s">
        <v>537</v>
      </c>
      <c r="P535" s="61">
        <v>1800.0</v>
      </c>
      <c r="Q535" s="61">
        <v>3042.0</v>
      </c>
      <c r="R535" s="80" t="s">
        <v>544</v>
      </c>
      <c r="S535" s="96">
        <v>125900.0</v>
      </c>
      <c r="T535" s="45">
        <v>1.13</v>
      </c>
      <c r="U535" s="96">
        <v>47.0</v>
      </c>
      <c r="V535" s="45">
        <f t="shared" si="52"/>
        <v>0.53</v>
      </c>
      <c r="W535" s="45">
        <f t="shared" si="53"/>
        <v>75401.51</v>
      </c>
      <c r="X535" s="45">
        <f t="shared" si="54"/>
        <v>576.3</v>
      </c>
      <c r="Y535" s="45">
        <v>1.067</v>
      </c>
      <c r="Z535" s="45">
        <f t="shared" si="55"/>
        <v>81068.32327</v>
      </c>
      <c r="AA535" s="47">
        <f t="shared" si="56"/>
        <v>108091.0977</v>
      </c>
      <c r="AB535" s="143">
        <v>10280.0</v>
      </c>
      <c r="AC535" s="47">
        <f t="shared" si="57"/>
        <v>8758.920485</v>
      </c>
      <c r="AD535" s="79"/>
      <c r="AE535" s="64" t="str">
        <f t="shared" si="8"/>
        <v>ZF 9000 A  Continuous Down Angle 1.4751</v>
      </c>
      <c r="AF535" s="65" t="str">
        <f t="shared" si="58"/>
        <v>3103 607 003</v>
      </c>
      <c r="AG535" s="66" t="s">
        <v>534</v>
      </c>
      <c r="AH535" s="52" t="str">
        <f t="shared" si="50"/>
        <v>3103 607 003</v>
      </c>
      <c r="AI535" s="67"/>
      <c r="AJ535" s="55"/>
      <c r="AK535" s="55"/>
      <c r="AL535" s="55"/>
      <c r="AM535" s="55"/>
      <c r="AN535" s="55"/>
      <c r="AO535" s="55"/>
      <c r="AP535" s="55"/>
      <c r="AQ535" s="55"/>
      <c r="AR535" s="55"/>
      <c r="AS535" s="55"/>
      <c r="AT535" s="55"/>
      <c r="AU535" s="55"/>
      <c r="AV535" s="55"/>
      <c r="AW535" s="55"/>
      <c r="AX535" s="55"/>
      <c r="AY535" s="55"/>
      <c r="AZ535" s="55"/>
      <c r="BA535" s="13"/>
      <c r="BB535" s="13"/>
    </row>
    <row r="536" ht="14.25" customHeight="1">
      <c r="A536" s="54">
        <v>1010.0</v>
      </c>
      <c r="B536" s="14" t="s">
        <v>227</v>
      </c>
      <c r="C536" s="55"/>
      <c r="D536" s="14" t="str">
        <f t="shared" si="51"/>
        <v>ZF_9000_NR2_2.0115L</v>
      </c>
      <c r="E536" s="14" t="s">
        <v>46</v>
      </c>
      <c r="F536" s="72"/>
      <c r="G536" s="57" t="s">
        <v>545</v>
      </c>
      <c r="H536" s="65" t="s">
        <v>546</v>
      </c>
      <c r="I536" s="59">
        <v>9000.0</v>
      </c>
      <c r="J536" s="65" t="s">
        <v>235</v>
      </c>
      <c r="K536" s="58" t="s">
        <v>236</v>
      </c>
      <c r="L536" s="65" t="s">
        <v>232</v>
      </c>
      <c r="M536" s="60">
        <v>2.0115</v>
      </c>
      <c r="N536" s="61"/>
      <c r="O536" s="58" t="s">
        <v>526</v>
      </c>
      <c r="P536" s="61">
        <v>2300.0</v>
      </c>
      <c r="Q536" s="61">
        <v>2293.0</v>
      </c>
      <c r="R536" s="78"/>
      <c r="S536" s="96">
        <v>105340.0</v>
      </c>
      <c r="T536" s="45">
        <v>1.13</v>
      </c>
      <c r="U536" s="96">
        <v>47.0</v>
      </c>
      <c r="V536" s="45">
        <f t="shared" si="52"/>
        <v>0.53</v>
      </c>
      <c r="W536" s="45">
        <f t="shared" si="53"/>
        <v>63088.126</v>
      </c>
      <c r="X536" s="45">
        <f t="shared" si="54"/>
        <v>576.3</v>
      </c>
      <c r="Y536" s="45">
        <v>1.067</v>
      </c>
      <c r="Z536" s="45">
        <f t="shared" si="55"/>
        <v>67929.94254</v>
      </c>
      <c r="AA536" s="47">
        <f t="shared" si="56"/>
        <v>90573.25672</v>
      </c>
      <c r="AB536" s="143">
        <v>8945.0</v>
      </c>
      <c r="AC536" s="47">
        <f t="shared" si="57"/>
        <v>7621.453671</v>
      </c>
      <c r="AD536" s="79"/>
      <c r="AE536" s="64" t="str">
        <f t="shared" si="8"/>
        <v>ZF 9000 NR2  Light Vertical Offset 2.0115</v>
      </c>
      <c r="AF536" s="65" t="str">
        <f t="shared" si="58"/>
        <v>3103 634 005</v>
      </c>
      <c r="AG536" s="66" t="s">
        <v>547</v>
      </c>
      <c r="AH536" s="52" t="str">
        <f t="shared" si="50"/>
        <v>3103 634 005</v>
      </c>
      <c r="AI536" s="67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  <c r="AV536" s="55"/>
      <c r="AW536" s="55"/>
      <c r="AX536" s="55"/>
      <c r="AY536" s="55"/>
      <c r="AZ536" s="55"/>
      <c r="BA536" s="13"/>
      <c r="BB536" s="13"/>
    </row>
    <row r="537" ht="14.25" customHeight="1">
      <c r="A537" s="54">
        <v>1010.0</v>
      </c>
      <c r="B537" s="14" t="s">
        <v>227</v>
      </c>
      <c r="C537" s="55"/>
      <c r="D537" s="14" t="str">
        <f t="shared" si="51"/>
        <v>ZF_9000_NR2_1.8966L</v>
      </c>
      <c r="E537" s="14" t="s">
        <v>46</v>
      </c>
      <c r="F537" s="72"/>
      <c r="G537" s="57" t="s">
        <v>545</v>
      </c>
      <c r="H537" s="65" t="s">
        <v>546</v>
      </c>
      <c r="I537" s="59">
        <v>9000.0</v>
      </c>
      <c r="J537" s="65" t="s">
        <v>235</v>
      </c>
      <c r="K537" s="58" t="s">
        <v>236</v>
      </c>
      <c r="L537" s="65" t="s">
        <v>232</v>
      </c>
      <c r="M537" s="60">
        <v>1.8966</v>
      </c>
      <c r="N537" s="61"/>
      <c r="O537" s="58" t="s">
        <v>249</v>
      </c>
      <c r="P537" s="61">
        <v>2300.0</v>
      </c>
      <c r="Q537" s="61">
        <v>2293.0</v>
      </c>
      <c r="R537" s="78"/>
      <c r="S537" s="96">
        <v>105340.0</v>
      </c>
      <c r="T537" s="45">
        <v>1.13</v>
      </c>
      <c r="U537" s="96">
        <v>47.0</v>
      </c>
      <c r="V537" s="45">
        <f t="shared" si="52"/>
        <v>0.53</v>
      </c>
      <c r="W537" s="45">
        <f t="shared" si="53"/>
        <v>63088.126</v>
      </c>
      <c r="X537" s="45">
        <f t="shared" si="54"/>
        <v>576.3</v>
      </c>
      <c r="Y537" s="45">
        <v>1.067</v>
      </c>
      <c r="Z537" s="45">
        <f t="shared" si="55"/>
        <v>67929.94254</v>
      </c>
      <c r="AA537" s="47">
        <f t="shared" si="56"/>
        <v>90573.25672</v>
      </c>
      <c r="AB537" s="143">
        <v>8945.0</v>
      </c>
      <c r="AC537" s="47">
        <f t="shared" si="57"/>
        <v>7621.453671</v>
      </c>
      <c r="AD537" s="79"/>
      <c r="AE537" s="64" t="str">
        <f t="shared" si="8"/>
        <v>ZF 9000 NR2  Light Vertical Offset 1.8966</v>
      </c>
      <c r="AF537" s="65" t="str">
        <f t="shared" si="58"/>
        <v>3103 634 005</v>
      </c>
      <c r="AG537" s="66" t="s">
        <v>547</v>
      </c>
      <c r="AH537" s="52" t="str">
        <f t="shared" si="50"/>
        <v>3103 634 005</v>
      </c>
      <c r="AI537" s="67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  <c r="AV537" s="55"/>
      <c r="AW537" s="55"/>
      <c r="AX537" s="55"/>
      <c r="AY537" s="55"/>
      <c r="AZ537" s="55"/>
      <c r="BA537" s="13"/>
      <c r="BB537" s="13"/>
    </row>
    <row r="538" ht="14.25" customHeight="1">
      <c r="A538" s="54">
        <v>1010.0</v>
      </c>
      <c r="B538" s="14" t="s">
        <v>227</v>
      </c>
      <c r="C538" s="55"/>
      <c r="D538" s="14" t="str">
        <f t="shared" si="51"/>
        <v>ZF_9000_NR2_1.852L</v>
      </c>
      <c r="E538" s="14" t="s">
        <v>46</v>
      </c>
      <c r="F538" s="72"/>
      <c r="G538" s="57" t="s">
        <v>545</v>
      </c>
      <c r="H538" s="65" t="s">
        <v>546</v>
      </c>
      <c r="I538" s="59">
        <v>9000.0</v>
      </c>
      <c r="J538" s="65" t="s">
        <v>235</v>
      </c>
      <c r="K538" s="58" t="s">
        <v>236</v>
      </c>
      <c r="L538" s="65" t="s">
        <v>232</v>
      </c>
      <c r="M538" s="60">
        <v>1.852</v>
      </c>
      <c r="N538" s="61"/>
      <c r="O538" s="58" t="s">
        <v>528</v>
      </c>
      <c r="P538" s="61">
        <v>2300.0</v>
      </c>
      <c r="Q538" s="61">
        <v>2293.0</v>
      </c>
      <c r="R538" s="78"/>
      <c r="S538" s="96">
        <v>105340.0</v>
      </c>
      <c r="T538" s="45">
        <v>1.13</v>
      </c>
      <c r="U538" s="96">
        <v>47.0</v>
      </c>
      <c r="V538" s="45">
        <f t="shared" si="52"/>
        <v>0.53</v>
      </c>
      <c r="W538" s="45">
        <f t="shared" si="53"/>
        <v>63088.126</v>
      </c>
      <c r="X538" s="45">
        <f t="shared" si="54"/>
        <v>576.3</v>
      </c>
      <c r="Y538" s="45">
        <v>1.067</v>
      </c>
      <c r="Z538" s="45">
        <f t="shared" si="55"/>
        <v>67929.94254</v>
      </c>
      <c r="AA538" s="47">
        <f t="shared" si="56"/>
        <v>90573.25672</v>
      </c>
      <c r="AB538" s="143">
        <v>8945.0</v>
      </c>
      <c r="AC538" s="47">
        <f t="shared" si="57"/>
        <v>7621.453671</v>
      </c>
      <c r="AD538" s="79"/>
      <c r="AE538" s="64" t="str">
        <f t="shared" si="8"/>
        <v>ZF 9000 NR2  Light Vertical Offset 1.852</v>
      </c>
      <c r="AF538" s="65" t="str">
        <f t="shared" si="58"/>
        <v>3103 634 005</v>
      </c>
      <c r="AG538" s="66" t="s">
        <v>547</v>
      </c>
      <c r="AH538" s="52" t="str">
        <f t="shared" si="50"/>
        <v>3103 634 005</v>
      </c>
      <c r="AI538" s="67"/>
      <c r="AJ538" s="55"/>
      <c r="AK538" s="55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  <c r="AX538" s="55"/>
      <c r="AY538" s="55"/>
      <c r="AZ538" s="55"/>
      <c r="BA538" s="13"/>
      <c r="BB538" s="13"/>
    </row>
    <row r="539" ht="14.25" customHeight="1">
      <c r="A539" s="54">
        <v>1010.0</v>
      </c>
      <c r="B539" s="14" t="s">
        <v>227</v>
      </c>
      <c r="C539" s="55"/>
      <c r="D539" s="14" t="str">
        <f t="shared" si="51"/>
        <v>ZF_9000_NR2_1.8136L</v>
      </c>
      <c r="E539" s="14" t="s">
        <v>46</v>
      </c>
      <c r="F539" s="72"/>
      <c r="G539" s="57" t="s">
        <v>545</v>
      </c>
      <c r="H539" s="65" t="s">
        <v>546</v>
      </c>
      <c r="I539" s="59">
        <v>9000.0</v>
      </c>
      <c r="J539" s="65" t="s">
        <v>235</v>
      </c>
      <c r="K539" s="58" t="s">
        <v>236</v>
      </c>
      <c r="L539" s="65" t="s">
        <v>232</v>
      </c>
      <c r="M539" s="60">
        <v>1.8136</v>
      </c>
      <c r="N539" s="61"/>
      <c r="O539" s="58" t="s">
        <v>529</v>
      </c>
      <c r="P539" s="61">
        <v>2300.0</v>
      </c>
      <c r="Q539" s="61">
        <v>2293.0</v>
      </c>
      <c r="R539" s="78"/>
      <c r="S539" s="96">
        <v>105340.0</v>
      </c>
      <c r="T539" s="45">
        <v>1.13</v>
      </c>
      <c r="U539" s="96">
        <v>47.0</v>
      </c>
      <c r="V539" s="45">
        <f t="shared" si="52"/>
        <v>0.53</v>
      </c>
      <c r="W539" s="45">
        <f t="shared" si="53"/>
        <v>63088.126</v>
      </c>
      <c r="X539" s="45">
        <f t="shared" si="54"/>
        <v>576.3</v>
      </c>
      <c r="Y539" s="45">
        <v>1.067</v>
      </c>
      <c r="Z539" s="45">
        <f t="shared" si="55"/>
        <v>67929.94254</v>
      </c>
      <c r="AA539" s="47">
        <f t="shared" si="56"/>
        <v>90573.25672</v>
      </c>
      <c r="AB539" s="143">
        <v>8945.0</v>
      </c>
      <c r="AC539" s="47">
        <f t="shared" si="57"/>
        <v>7621.453671</v>
      </c>
      <c r="AD539" s="79"/>
      <c r="AE539" s="64" t="str">
        <f t="shared" si="8"/>
        <v>ZF 9000 NR2  Light Vertical Offset 1.8136</v>
      </c>
      <c r="AF539" s="65" t="str">
        <f t="shared" si="58"/>
        <v>3103 634 005</v>
      </c>
      <c r="AG539" s="66" t="s">
        <v>547</v>
      </c>
      <c r="AH539" s="52" t="str">
        <f t="shared" si="50"/>
        <v>3103 634 005</v>
      </c>
      <c r="AI539" s="67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  <c r="AZ539" s="55"/>
      <c r="BA539" s="13"/>
      <c r="BB539" s="13"/>
    </row>
    <row r="540" ht="14.25" customHeight="1">
      <c r="A540" s="54">
        <v>1010.0</v>
      </c>
      <c r="B540" s="14" t="s">
        <v>227</v>
      </c>
      <c r="C540" s="55"/>
      <c r="D540" s="14" t="str">
        <f t="shared" si="51"/>
        <v>ZF_9000_NR2_1.854M</v>
      </c>
      <c r="E540" s="14" t="s">
        <v>46</v>
      </c>
      <c r="F540" s="72"/>
      <c r="G540" s="57" t="s">
        <v>545</v>
      </c>
      <c r="H540" s="65" t="s">
        <v>546</v>
      </c>
      <c r="I540" s="59">
        <v>9000.0</v>
      </c>
      <c r="J540" s="65" t="s">
        <v>238</v>
      </c>
      <c r="K540" s="58" t="s">
        <v>239</v>
      </c>
      <c r="L540" s="65" t="s">
        <v>232</v>
      </c>
      <c r="M540" s="60">
        <v>1.854</v>
      </c>
      <c r="N540" s="61"/>
      <c r="O540" s="58" t="s">
        <v>526</v>
      </c>
      <c r="P540" s="61">
        <v>2300.0</v>
      </c>
      <c r="Q540" s="61">
        <v>2293.0</v>
      </c>
      <c r="R540" s="78"/>
      <c r="S540" s="96">
        <v>105340.0</v>
      </c>
      <c r="T540" s="45">
        <v>1.13</v>
      </c>
      <c r="U540" s="96">
        <v>47.0</v>
      </c>
      <c r="V540" s="45">
        <f t="shared" si="52"/>
        <v>0.53</v>
      </c>
      <c r="W540" s="45">
        <f t="shared" si="53"/>
        <v>63088.126</v>
      </c>
      <c r="X540" s="45">
        <f t="shared" si="54"/>
        <v>576.3</v>
      </c>
      <c r="Y540" s="45">
        <v>1.067</v>
      </c>
      <c r="Z540" s="45">
        <f t="shared" si="55"/>
        <v>67929.94254</v>
      </c>
      <c r="AA540" s="47">
        <f t="shared" si="56"/>
        <v>90573.25672</v>
      </c>
      <c r="AB540" s="143">
        <v>8945.0</v>
      </c>
      <c r="AC540" s="47">
        <f t="shared" si="57"/>
        <v>7621.453671</v>
      </c>
      <c r="AD540" s="79"/>
      <c r="AE540" s="64" t="str">
        <f t="shared" si="8"/>
        <v>ZF 9000 NR2  Medium Vertical Offset 1.854</v>
      </c>
      <c r="AF540" s="65" t="str">
        <f t="shared" si="58"/>
        <v>3103 634 005</v>
      </c>
      <c r="AG540" s="66" t="s">
        <v>547</v>
      </c>
      <c r="AH540" s="52" t="str">
        <f t="shared" si="50"/>
        <v>3103 634 005</v>
      </c>
      <c r="AI540" s="67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AV540" s="55"/>
      <c r="AW540" s="55"/>
      <c r="AX540" s="55"/>
      <c r="AY540" s="55"/>
      <c r="AZ540" s="55"/>
      <c r="BA540" s="13"/>
      <c r="BB540" s="13"/>
    </row>
    <row r="541" ht="14.25" customHeight="1">
      <c r="A541" s="54">
        <v>1010.0</v>
      </c>
      <c r="B541" s="14" t="s">
        <v>227</v>
      </c>
      <c r="C541" s="55"/>
      <c r="D541" s="14" t="str">
        <f t="shared" si="51"/>
        <v>ZF_9000_NR2_1.7514M</v>
      </c>
      <c r="E541" s="14" t="s">
        <v>46</v>
      </c>
      <c r="F541" s="72"/>
      <c r="G541" s="57" t="s">
        <v>545</v>
      </c>
      <c r="H541" s="65" t="s">
        <v>546</v>
      </c>
      <c r="I541" s="59">
        <v>9000.0</v>
      </c>
      <c r="J541" s="65" t="s">
        <v>238</v>
      </c>
      <c r="K541" s="58" t="s">
        <v>239</v>
      </c>
      <c r="L541" s="65" t="s">
        <v>232</v>
      </c>
      <c r="M541" s="60">
        <v>1.7514</v>
      </c>
      <c r="N541" s="61"/>
      <c r="O541" s="58" t="s">
        <v>249</v>
      </c>
      <c r="P541" s="61">
        <v>2300.0</v>
      </c>
      <c r="Q541" s="61">
        <v>2293.0</v>
      </c>
      <c r="R541" s="78"/>
      <c r="S541" s="96">
        <v>105340.0</v>
      </c>
      <c r="T541" s="45">
        <v>1.13</v>
      </c>
      <c r="U541" s="96">
        <v>47.0</v>
      </c>
      <c r="V541" s="45">
        <f t="shared" si="52"/>
        <v>0.53</v>
      </c>
      <c r="W541" s="45">
        <f t="shared" si="53"/>
        <v>63088.126</v>
      </c>
      <c r="X541" s="45">
        <f t="shared" si="54"/>
        <v>576.3</v>
      </c>
      <c r="Y541" s="45">
        <v>1.067</v>
      </c>
      <c r="Z541" s="45">
        <f t="shared" si="55"/>
        <v>67929.94254</v>
      </c>
      <c r="AA541" s="47">
        <f t="shared" si="56"/>
        <v>90573.25672</v>
      </c>
      <c r="AB541" s="143">
        <v>8945.0</v>
      </c>
      <c r="AC541" s="47">
        <f t="shared" si="57"/>
        <v>7621.453671</v>
      </c>
      <c r="AD541" s="79"/>
      <c r="AE541" s="64" t="str">
        <f t="shared" si="8"/>
        <v>ZF 9000 NR2  Medium Vertical Offset 1.7514</v>
      </c>
      <c r="AF541" s="65" t="str">
        <f t="shared" si="58"/>
        <v>3103 634 005</v>
      </c>
      <c r="AG541" s="66" t="s">
        <v>547</v>
      </c>
      <c r="AH541" s="52" t="str">
        <f t="shared" si="50"/>
        <v>3103 634 005</v>
      </c>
      <c r="AI541" s="67"/>
      <c r="AJ541" s="55"/>
      <c r="AK541" s="55"/>
      <c r="AL541" s="55"/>
      <c r="AM541" s="55"/>
      <c r="AN541" s="55"/>
      <c r="AO541" s="55"/>
      <c r="AP541" s="55"/>
      <c r="AQ541" s="55"/>
      <c r="AR541" s="55"/>
      <c r="AS541" s="55"/>
      <c r="AT541" s="55"/>
      <c r="AU541" s="55"/>
      <c r="AV541" s="55"/>
      <c r="AW541" s="55"/>
      <c r="AX541" s="55"/>
      <c r="AY541" s="55"/>
      <c r="AZ541" s="55"/>
      <c r="BA541" s="13"/>
      <c r="BB541" s="13"/>
    </row>
    <row r="542" ht="14.25" customHeight="1">
      <c r="A542" s="54">
        <v>1010.0</v>
      </c>
      <c r="B542" s="14" t="s">
        <v>227</v>
      </c>
      <c r="C542" s="55"/>
      <c r="D542" s="14" t="str">
        <f t="shared" si="51"/>
        <v>ZF_9000_NR2_1.7031M</v>
      </c>
      <c r="E542" s="14" t="s">
        <v>46</v>
      </c>
      <c r="F542" s="72"/>
      <c r="G542" s="57" t="s">
        <v>545</v>
      </c>
      <c r="H542" s="65" t="s">
        <v>546</v>
      </c>
      <c r="I542" s="59">
        <v>9000.0</v>
      </c>
      <c r="J542" s="65" t="s">
        <v>238</v>
      </c>
      <c r="K542" s="58" t="s">
        <v>239</v>
      </c>
      <c r="L542" s="65" t="s">
        <v>232</v>
      </c>
      <c r="M542" s="60">
        <v>1.7031</v>
      </c>
      <c r="N542" s="61"/>
      <c r="O542" s="58" t="s">
        <v>528</v>
      </c>
      <c r="P542" s="61">
        <v>2300.0</v>
      </c>
      <c r="Q542" s="61">
        <v>2293.0</v>
      </c>
      <c r="R542" s="78"/>
      <c r="S542" s="96">
        <v>105340.0</v>
      </c>
      <c r="T542" s="45">
        <v>1.13</v>
      </c>
      <c r="U542" s="96">
        <v>47.0</v>
      </c>
      <c r="V542" s="45">
        <f t="shared" si="52"/>
        <v>0.53</v>
      </c>
      <c r="W542" s="45">
        <f t="shared" si="53"/>
        <v>63088.126</v>
      </c>
      <c r="X542" s="45">
        <f t="shared" si="54"/>
        <v>576.3</v>
      </c>
      <c r="Y542" s="45">
        <v>1.067</v>
      </c>
      <c r="Z542" s="45">
        <f t="shared" si="55"/>
        <v>67929.94254</v>
      </c>
      <c r="AA542" s="47">
        <f t="shared" si="56"/>
        <v>90573.25672</v>
      </c>
      <c r="AB542" s="143">
        <v>8945.0</v>
      </c>
      <c r="AC542" s="47">
        <f t="shared" si="57"/>
        <v>7621.453671</v>
      </c>
      <c r="AD542" s="79"/>
      <c r="AE542" s="64" t="str">
        <f t="shared" si="8"/>
        <v>ZF 9000 NR2  Medium Vertical Offset 1.7031</v>
      </c>
      <c r="AF542" s="65" t="str">
        <f t="shared" si="58"/>
        <v>3103 634 005</v>
      </c>
      <c r="AG542" s="66" t="s">
        <v>547</v>
      </c>
      <c r="AH542" s="52" t="str">
        <f t="shared" si="50"/>
        <v>3103 634 005</v>
      </c>
      <c r="AI542" s="67"/>
      <c r="AJ542" s="55"/>
      <c r="AK542" s="55"/>
      <c r="AL542" s="55"/>
      <c r="AM542" s="55"/>
      <c r="AN542" s="55"/>
      <c r="AO542" s="55"/>
      <c r="AP542" s="55"/>
      <c r="AQ542" s="55"/>
      <c r="AR542" s="55"/>
      <c r="AS542" s="55"/>
      <c r="AT542" s="55"/>
      <c r="AU542" s="55"/>
      <c r="AV542" s="55"/>
      <c r="AW542" s="55"/>
      <c r="AX542" s="55"/>
      <c r="AY542" s="55"/>
      <c r="AZ542" s="55"/>
      <c r="BA542" s="13"/>
      <c r="BB542" s="13"/>
    </row>
    <row r="543" ht="14.25" customHeight="1">
      <c r="A543" s="54">
        <v>1010.0</v>
      </c>
      <c r="B543" s="14" t="s">
        <v>227</v>
      </c>
      <c r="C543" s="55"/>
      <c r="D543" s="14" t="str">
        <f t="shared" si="51"/>
        <v>ZF_9000_NR2_1.6662M</v>
      </c>
      <c r="E543" s="14" t="s">
        <v>46</v>
      </c>
      <c r="F543" s="72"/>
      <c r="G543" s="57" t="s">
        <v>545</v>
      </c>
      <c r="H543" s="65" t="s">
        <v>546</v>
      </c>
      <c r="I543" s="59">
        <v>9000.0</v>
      </c>
      <c r="J543" s="65" t="s">
        <v>238</v>
      </c>
      <c r="K543" s="58" t="s">
        <v>239</v>
      </c>
      <c r="L543" s="65" t="s">
        <v>232</v>
      </c>
      <c r="M543" s="60">
        <v>1.6662</v>
      </c>
      <c r="N543" s="61"/>
      <c r="O543" s="58" t="s">
        <v>529</v>
      </c>
      <c r="P543" s="61">
        <v>2300.0</v>
      </c>
      <c r="Q543" s="61">
        <v>2293.0</v>
      </c>
      <c r="R543" s="78"/>
      <c r="S543" s="96">
        <v>105340.0</v>
      </c>
      <c r="T543" s="45">
        <v>1.13</v>
      </c>
      <c r="U543" s="96">
        <v>47.0</v>
      </c>
      <c r="V543" s="45">
        <f t="shared" si="52"/>
        <v>0.53</v>
      </c>
      <c r="W543" s="45">
        <f t="shared" si="53"/>
        <v>63088.126</v>
      </c>
      <c r="X543" s="45">
        <f t="shared" si="54"/>
        <v>576.3</v>
      </c>
      <c r="Y543" s="45">
        <v>1.067</v>
      </c>
      <c r="Z543" s="45">
        <f t="shared" si="55"/>
        <v>67929.94254</v>
      </c>
      <c r="AA543" s="47">
        <f t="shared" si="56"/>
        <v>90573.25672</v>
      </c>
      <c r="AB543" s="143">
        <v>8945.0</v>
      </c>
      <c r="AC543" s="47">
        <f t="shared" si="57"/>
        <v>7621.453671</v>
      </c>
      <c r="AD543" s="79"/>
      <c r="AE543" s="64" t="str">
        <f t="shared" si="8"/>
        <v>ZF 9000 NR2  Medium Vertical Offset 1.6662</v>
      </c>
      <c r="AF543" s="65" t="str">
        <f t="shared" si="58"/>
        <v>3103 634 005</v>
      </c>
      <c r="AG543" s="66" t="s">
        <v>547</v>
      </c>
      <c r="AH543" s="52" t="str">
        <f t="shared" si="50"/>
        <v>3103 634 005</v>
      </c>
      <c r="AI543" s="67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  <c r="AX543" s="55"/>
      <c r="AY543" s="55"/>
      <c r="AZ543" s="55"/>
      <c r="BA543" s="13"/>
      <c r="BB543" s="13"/>
    </row>
    <row r="544" ht="14.25" customHeight="1">
      <c r="A544" s="54">
        <v>1010.0</v>
      </c>
      <c r="B544" s="14" t="s">
        <v>227</v>
      </c>
      <c r="C544" s="55"/>
      <c r="D544" s="14" t="str">
        <f t="shared" si="51"/>
        <v>ZF_9000_NR2_1.636C</v>
      </c>
      <c r="E544" s="14" t="s">
        <v>46</v>
      </c>
      <c r="F544" s="72"/>
      <c r="G544" s="57" t="s">
        <v>545</v>
      </c>
      <c r="H544" s="65" t="s">
        <v>546</v>
      </c>
      <c r="I544" s="59">
        <v>9000.0</v>
      </c>
      <c r="J544" s="65" t="s">
        <v>242</v>
      </c>
      <c r="K544" s="58" t="s">
        <v>243</v>
      </c>
      <c r="L544" s="65" t="s">
        <v>232</v>
      </c>
      <c r="M544" s="60">
        <v>1.636</v>
      </c>
      <c r="N544" s="61"/>
      <c r="O544" s="58" t="s">
        <v>526</v>
      </c>
      <c r="P544" s="61">
        <v>1800.0</v>
      </c>
      <c r="Q544" s="61">
        <v>2293.0</v>
      </c>
      <c r="R544" s="78"/>
      <c r="S544" s="96">
        <v>105340.0</v>
      </c>
      <c r="T544" s="45">
        <v>1.13</v>
      </c>
      <c r="U544" s="96">
        <v>47.0</v>
      </c>
      <c r="V544" s="45">
        <f t="shared" si="52"/>
        <v>0.53</v>
      </c>
      <c r="W544" s="45">
        <f t="shared" si="53"/>
        <v>63088.126</v>
      </c>
      <c r="X544" s="45">
        <f t="shared" si="54"/>
        <v>576.3</v>
      </c>
      <c r="Y544" s="45">
        <v>1.067</v>
      </c>
      <c r="Z544" s="45">
        <f t="shared" si="55"/>
        <v>67929.94254</v>
      </c>
      <c r="AA544" s="47">
        <f t="shared" si="56"/>
        <v>90573.25672</v>
      </c>
      <c r="AB544" s="143">
        <v>8945.0</v>
      </c>
      <c r="AC544" s="47">
        <f t="shared" si="57"/>
        <v>7621.453671</v>
      </c>
      <c r="AD544" s="79"/>
      <c r="AE544" s="64" t="str">
        <f t="shared" si="8"/>
        <v>ZF 9000 NR2  Continuous Vertical Offset 1.636</v>
      </c>
      <c r="AF544" s="65" t="str">
        <f t="shared" si="58"/>
        <v>3103 634 005</v>
      </c>
      <c r="AG544" s="66" t="s">
        <v>547</v>
      </c>
      <c r="AH544" s="52" t="str">
        <f t="shared" si="50"/>
        <v>3103 634 005</v>
      </c>
      <c r="AI544" s="67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  <c r="AV544" s="55"/>
      <c r="AW544" s="55"/>
      <c r="AX544" s="55"/>
      <c r="AY544" s="55"/>
      <c r="AZ544" s="55"/>
      <c r="BA544" s="13"/>
      <c r="BB544" s="13"/>
    </row>
    <row r="545" ht="14.25" customHeight="1">
      <c r="A545" s="54">
        <v>1010.0</v>
      </c>
      <c r="B545" s="14" t="s">
        <v>227</v>
      </c>
      <c r="C545" s="55"/>
      <c r="D545" s="14" t="str">
        <f t="shared" si="51"/>
        <v>ZF_9000_NR2_1.5422C</v>
      </c>
      <c r="E545" s="14" t="s">
        <v>46</v>
      </c>
      <c r="F545" s="72"/>
      <c r="G545" s="57" t="s">
        <v>545</v>
      </c>
      <c r="H545" s="65" t="s">
        <v>546</v>
      </c>
      <c r="I545" s="59">
        <v>9000.0</v>
      </c>
      <c r="J545" s="65" t="s">
        <v>242</v>
      </c>
      <c r="K545" s="58" t="s">
        <v>243</v>
      </c>
      <c r="L545" s="65" t="s">
        <v>232</v>
      </c>
      <c r="M545" s="60">
        <v>1.5422</v>
      </c>
      <c r="N545" s="61"/>
      <c r="O545" s="58" t="s">
        <v>249</v>
      </c>
      <c r="P545" s="61">
        <v>1800.0</v>
      </c>
      <c r="Q545" s="61">
        <v>2293.0</v>
      </c>
      <c r="R545" s="78"/>
      <c r="S545" s="96">
        <v>105340.0</v>
      </c>
      <c r="T545" s="45">
        <v>1.13</v>
      </c>
      <c r="U545" s="96">
        <v>47.0</v>
      </c>
      <c r="V545" s="45">
        <f t="shared" si="52"/>
        <v>0.53</v>
      </c>
      <c r="W545" s="45">
        <f t="shared" si="53"/>
        <v>63088.126</v>
      </c>
      <c r="X545" s="45">
        <f t="shared" si="54"/>
        <v>576.3</v>
      </c>
      <c r="Y545" s="45">
        <v>1.067</v>
      </c>
      <c r="Z545" s="45">
        <f t="shared" si="55"/>
        <v>67929.94254</v>
      </c>
      <c r="AA545" s="47">
        <f t="shared" si="56"/>
        <v>90573.25672</v>
      </c>
      <c r="AB545" s="143">
        <v>8945.0</v>
      </c>
      <c r="AC545" s="47">
        <f t="shared" si="57"/>
        <v>7621.453671</v>
      </c>
      <c r="AD545" s="79"/>
      <c r="AE545" s="64" t="str">
        <f t="shared" si="8"/>
        <v>ZF 9000 NR2  Continuous Vertical Offset 1.5422</v>
      </c>
      <c r="AF545" s="65" t="str">
        <f t="shared" si="58"/>
        <v>3103 634 005</v>
      </c>
      <c r="AG545" s="66" t="s">
        <v>547</v>
      </c>
      <c r="AH545" s="52" t="str">
        <f t="shared" si="50"/>
        <v>3103 634 005</v>
      </c>
      <c r="AI545" s="67"/>
      <c r="AJ545" s="55"/>
      <c r="AK545" s="55"/>
      <c r="AL545" s="55"/>
      <c r="AM545" s="55"/>
      <c r="AN545" s="55"/>
      <c r="AO545" s="55"/>
      <c r="AP545" s="55"/>
      <c r="AQ545" s="55"/>
      <c r="AR545" s="55"/>
      <c r="AS545" s="55"/>
      <c r="AT545" s="55"/>
      <c r="AU545" s="55"/>
      <c r="AV545" s="55"/>
      <c r="AW545" s="55"/>
      <c r="AX545" s="55"/>
      <c r="AY545" s="55"/>
      <c r="AZ545" s="55"/>
      <c r="BA545" s="13"/>
      <c r="BB545" s="13"/>
    </row>
    <row r="546" ht="14.25" customHeight="1">
      <c r="A546" s="54">
        <v>1010.0</v>
      </c>
      <c r="B546" s="14" t="s">
        <v>227</v>
      </c>
      <c r="C546" s="55"/>
      <c r="D546" s="14" t="str">
        <f t="shared" si="51"/>
        <v>ZF_9000_NR2_1.5049C</v>
      </c>
      <c r="E546" s="14" t="s">
        <v>46</v>
      </c>
      <c r="F546" s="72"/>
      <c r="G546" s="57" t="s">
        <v>545</v>
      </c>
      <c r="H546" s="65" t="s">
        <v>546</v>
      </c>
      <c r="I546" s="59">
        <v>9000.0</v>
      </c>
      <c r="J546" s="65" t="s">
        <v>242</v>
      </c>
      <c r="K546" s="58" t="s">
        <v>243</v>
      </c>
      <c r="L546" s="65" t="s">
        <v>232</v>
      </c>
      <c r="M546" s="60">
        <v>1.5049</v>
      </c>
      <c r="N546" s="61"/>
      <c r="O546" s="58" t="s">
        <v>528</v>
      </c>
      <c r="P546" s="61">
        <v>1800.0</v>
      </c>
      <c r="Q546" s="61">
        <v>2293.0</v>
      </c>
      <c r="R546" s="78"/>
      <c r="S546" s="96">
        <v>105340.0</v>
      </c>
      <c r="T546" s="45">
        <v>1.13</v>
      </c>
      <c r="U546" s="96">
        <v>47.0</v>
      </c>
      <c r="V546" s="45">
        <f t="shared" si="52"/>
        <v>0.53</v>
      </c>
      <c r="W546" s="45">
        <f t="shared" si="53"/>
        <v>63088.126</v>
      </c>
      <c r="X546" s="45">
        <f t="shared" si="54"/>
        <v>576.3</v>
      </c>
      <c r="Y546" s="45">
        <v>1.067</v>
      </c>
      <c r="Z546" s="45">
        <f t="shared" si="55"/>
        <v>67929.94254</v>
      </c>
      <c r="AA546" s="47">
        <f t="shared" si="56"/>
        <v>90573.25672</v>
      </c>
      <c r="AB546" s="143">
        <v>8945.0</v>
      </c>
      <c r="AC546" s="47">
        <f t="shared" si="57"/>
        <v>7621.453671</v>
      </c>
      <c r="AD546" s="79"/>
      <c r="AE546" s="64" t="str">
        <f t="shared" si="8"/>
        <v>ZF 9000 NR2  Continuous Vertical Offset 1.5049</v>
      </c>
      <c r="AF546" s="65" t="str">
        <f t="shared" si="58"/>
        <v>3103 634 005</v>
      </c>
      <c r="AG546" s="66" t="s">
        <v>547</v>
      </c>
      <c r="AH546" s="52" t="str">
        <f t="shared" si="50"/>
        <v>3103 634 005</v>
      </c>
      <c r="AI546" s="67"/>
      <c r="AJ546" s="55"/>
      <c r="AK546" s="55"/>
      <c r="AL546" s="55"/>
      <c r="AM546" s="55"/>
      <c r="AN546" s="55"/>
      <c r="AO546" s="55"/>
      <c r="AP546" s="55"/>
      <c r="AQ546" s="55"/>
      <c r="AR546" s="55"/>
      <c r="AS546" s="55"/>
      <c r="AT546" s="55"/>
      <c r="AU546" s="55"/>
      <c r="AV546" s="55"/>
      <c r="AW546" s="55"/>
      <c r="AX546" s="55"/>
      <c r="AY546" s="55"/>
      <c r="AZ546" s="55"/>
      <c r="BA546" s="13"/>
      <c r="BB546" s="13"/>
    </row>
    <row r="547" ht="14.25" customHeight="1">
      <c r="A547" s="54">
        <v>1010.0</v>
      </c>
      <c r="B547" s="14" t="s">
        <v>227</v>
      </c>
      <c r="C547" s="55"/>
      <c r="D547" s="14" t="str">
        <f t="shared" si="51"/>
        <v>ZF_9000_NR2_1.4751C</v>
      </c>
      <c r="E547" s="14" t="s">
        <v>46</v>
      </c>
      <c r="F547" s="72"/>
      <c r="G547" s="57" t="s">
        <v>545</v>
      </c>
      <c r="H547" s="65" t="s">
        <v>546</v>
      </c>
      <c r="I547" s="59">
        <v>9000.0</v>
      </c>
      <c r="J547" s="65" t="s">
        <v>242</v>
      </c>
      <c r="K547" s="58" t="s">
        <v>243</v>
      </c>
      <c r="L547" s="65" t="s">
        <v>232</v>
      </c>
      <c r="M547" s="60">
        <v>1.4751</v>
      </c>
      <c r="N547" s="61"/>
      <c r="O547" s="58" t="s">
        <v>529</v>
      </c>
      <c r="P547" s="61">
        <v>1800.0</v>
      </c>
      <c r="Q547" s="61">
        <v>2293.0</v>
      </c>
      <c r="R547" s="78"/>
      <c r="S547" s="96">
        <v>105340.0</v>
      </c>
      <c r="T547" s="45">
        <v>1.13</v>
      </c>
      <c r="U547" s="96">
        <v>47.0</v>
      </c>
      <c r="V547" s="45">
        <f t="shared" si="52"/>
        <v>0.53</v>
      </c>
      <c r="W547" s="45">
        <f t="shared" si="53"/>
        <v>63088.126</v>
      </c>
      <c r="X547" s="45">
        <f t="shared" si="54"/>
        <v>576.3</v>
      </c>
      <c r="Y547" s="45">
        <v>1.067</v>
      </c>
      <c r="Z547" s="45">
        <f t="shared" si="55"/>
        <v>67929.94254</v>
      </c>
      <c r="AA547" s="47">
        <f t="shared" si="56"/>
        <v>90573.25672</v>
      </c>
      <c r="AB547" s="143">
        <v>8945.0</v>
      </c>
      <c r="AC547" s="47">
        <f t="shared" si="57"/>
        <v>7621.453671</v>
      </c>
      <c r="AD547" s="79"/>
      <c r="AE547" s="64" t="str">
        <f t="shared" si="8"/>
        <v>ZF 9000 NR2  Continuous Vertical Offset 1.4751</v>
      </c>
      <c r="AF547" s="65" t="str">
        <f t="shared" si="58"/>
        <v>3103 634 005</v>
      </c>
      <c r="AG547" s="66" t="s">
        <v>547</v>
      </c>
      <c r="AH547" s="52" t="str">
        <f t="shared" si="50"/>
        <v>3103 634 005</v>
      </c>
      <c r="AI547" s="67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AV547" s="55"/>
      <c r="AW547" s="55"/>
      <c r="AX547" s="55"/>
      <c r="AY547" s="55"/>
      <c r="AZ547" s="55"/>
      <c r="BA547" s="13"/>
      <c r="BB547" s="13"/>
    </row>
    <row r="548" ht="14.25" customHeight="1">
      <c r="A548" s="54">
        <v>1010.0</v>
      </c>
      <c r="B548" s="14" t="s">
        <v>227</v>
      </c>
      <c r="C548" s="55"/>
      <c r="D548" s="14" t="str">
        <f t="shared" si="51"/>
        <v>ZF_9000_NR2B_2.0115L</v>
      </c>
      <c r="E548" s="14" t="s">
        <v>46</v>
      </c>
      <c r="F548" s="72"/>
      <c r="G548" s="56"/>
      <c r="H548" s="65" t="s">
        <v>548</v>
      </c>
      <c r="I548" s="59">
        <v>9000.0</v>
      </c>
      <c r="J548" s="65" t="s">
        <v>235</v>
      </c>
      <c r="K548" s="58" t="s">
        <v>236</v>
      </c>
      <c r="L548" s="65" t="s">
        <v>232</v>
      </c>
      <c r="M548" s="60">
        <v>2.0115</v>
      </c>
      <c r="N548" s="61"/>
      <c r="O548" s="58" t="s">
        <v>526</v>
      </c>
      <c r="P548" s="61">
        <v>2300.0</v>
      </c>
      <c r="Q548" s="61">
        <v>2293.0</v>
      </c>
      <c r="R548" s="78"/>
      <c r="S548" s="96">
        <v>105340.0</v>
      </c>
      <c r="T548" s="45">
        <v>1.13</v>
      </c>
      <c r="U548" s="96">
        <v>47.0</v>
      </c>
      <c r="V548" s="45">
        <f t="shared" si="52"/>
        <v>0.53</v>
      </c>
      <c r="W548" s="45">
        <f t="shared" si="53"/>
        <v>63088.126</v>
      </c>
      <c r="X548" s="45">
        <f t="shared" si="54"/>
        <v>576.3</v>
      </c>
      <c r="Y548" s="45">
        <v>1.067</v>
      </c>
      <c r="Z548" s="45">
        <f t="shared" si="55"/>
        <v>67929.94254</v>
      </c>
      <c r="AA548" s="47">
        <f t="shared" si="56"/>
        <v>90573.25672</v>
      </c>
      <c r="AB548" s="143">
        <v>8945.0</v>
      </c>
      <c r="AC548" s="47">
        <f t="shared" si="57"/>
        <v>7621.453671</v>
      </c>
      <c r="AD548" s="79"/>
      <c r="AE548" s="64" t="str">
        <f t="shared" si="8"/>
        <v>ZF 9000 NR2B  Light Vertical Offset 2.0115</v>
      </c>
      <c r="AF548" s="65" t="str">
        <f t="shared" si="58"/>
        <v>3103 635 004</v>
      </c>
      <c r="AG548" s="66" t="s">
        <v>549</v>
      </c>
      <c r="AH548" s="52" t="str">
        <f t="shared" si="50"/>
        <v>3103 635 004</v>
      </c>
      <c r="AI548" s="67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  <c r="AV548" s="55"/>
      <c r="AW548" s="55"/>
      <c r="AX548" s="55"/>
      <c r="AY548" s="55"/>
      <c r="AZ548" s="55"/>
      <c r="BA548" s="13"/>
      <c r="BB548" s="13"/>
    </row>
    <row r="549" ht="14.25" customHeight="1">
      <c r="A549" s="54">
        <v>1010.0</v>
      </c>
      <c r="B549" s="14" t="s">
        <v>227</v>
      </c>
      <c r="C549" s="55"/>
      <c r="D549" s="14" t="str">
        <f t="shared" si="51"/>
        <v>ZF_9000_NR2B_1.8966L</v>
      </c>
      <c r="E549" s="14" t="s">
        <v>46</v>
      </c>
      <c r="F549" s="72"/>
      <c r="G549" s="56"/>
      <c r="H549" s="65" t="s">
        <v>548</v>
      </c>
      <c r="I549" s="59">
        <v>9000.0</v>
      </c>
      <c r="J549" s="65" t="s">
        <v>235</v>
      </c>
      <c r="K549" s="58" t="s">
        <v>236</v>
      </c>
      <c r="L549" s="65" t="s">
        <v>232</v>
      </c>
      <c r="M549" s="60">
        <v>1.8966</v>
      </c>
      <c r="N549" s="61"/>
      <c r="O549" s="58" t="s">
        <v>249</v>
      </c>
      <c r="P549" s="61">
        <v>2300.0</v>
      </c>
      <c r="Q549" s="61">
        <v>2293.0</v>
      </c>
      <c r="R549" s="78"/>
      <c r="S549" s="96">
        <v>105340.0</v>
      </c>
      <c r="T549" s="45">
        <v>1.13</v>
      </c>
      <c r="U549" s="96">
        <v>47.0</v>
      </c>
      <c r="V549" s="45">
        <f t="shared" si="52"/>
        <v>0.53</v>
      </c>
      <c r="W549" s="45">
        <f t="shared" si="53"/>
        <v>63088.126</v>
      </c>
      <c r="X549" s="45">
        <f t="shared" si="54"/>
        <v>576.3</v>
      </c>
      <c r="Y549" s="45">
        <v>1.067</v>
      </c>
      <c r="Z549" s="45">
        <f t="shared" si="55"/>
        <v>67929.94254</v>
      </c>
      <c r="AA549" s="47">
        <f t="shared" si="56"/>
        <v>90573.25672</v>
      </c>
      <c r="AB549" s="143">
        <v>8945.0</v>
      </c>
      <c r="AC549" s="47">
        <f t="shared" si="57"/>
        <v>7621.453671</v>
      </c>
      <c r="AD549" s="79"/>
      <c r="AE549" s="64" t="str">
        <f t="shared" si="8"/>
        <v>ZF 9000 NR2B  Light Vertical Offset 1.8966</v>
      </c>
      <c r="AF549" s="65" t="str">
        <f t="shared" si="58"/>
        <v>3103 635 004</v>
      </c>
      <c r="AG549" s="66" t="s">
        <v>549</v>
      </c>
      <c r="AH549" s="52" t="str">
        <f t="shared" si="50"/>
        <v>3103 635 004</v>
      </c>
      <c r="AI549" s="67"/>
      <c r="AJ549" s="55"/>
      <c r="AK549" s="55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  <c r="AV549" s="55"/>
      <c r="AW549" s="55"/>
      <c r="AX549" s="55"/>
      <c r="AY549" s="55"/>
      <c r="AZ549" s="55"/>
      <c r="BA549" s="13"/>
      <c r="BB549" s="13"/>
    </row>
    <row r="550" ht="14.25" customHeight="1">
      <c r="A550" s="54">
        <v>1010.0</v>
      </c>
      <c r="B550" s="14" t="s">
        <v>227</v>
      </c>
      <c r="C550" s="55"/>
      <c r="D550" s="14" t="str">
        <f t="shared" si="51"/>
        <v>ZF_9000_NR2B_1.852L</v>
      </c>
      <c r="E550" s="14" t="s">
        <v>46</v>
      </c>
      <c r="F550" s="72"/>
      <c r="G550" s="56"/>
      <c r="H550" s="65" t="s">
        <v>548</v>
      </c>
      <c r="I550" s="59">
        <v>9000.0</v>
      </c>
      <c r="J550" s="65" t="s">
        <v>235</v>
      </c>
      <c r="K550" s="58" t="s">
        <v>236</v>
      </c>
      <c r="L550" s="65" t="s">
        <v>232</v>
      </c>
      <c r="M550" s="60">
        <v>1.852</v>
      </c>
      <c r="N550" s="61"/>
      <c r="O550" s="58" t="s">
        <v>528</v>
      </c>
      <c r="P550" s="61">
        <v>2300.0</v>
      </c>
      <c r="Q550" s="61">
        <v>2293.0</v>
      </c>
      <c r="R550" s="78"/>
      <c r="S550" s="96">
        <v>105340.0</v>
      </c>
      <c r="T550" s="45">
        <v>1.13</v>
      </c>
      <c r="U550" s="96">
        <v>47.0</v>
      </c>
      <c r="V550" s="45">
        <f t="shared" si="52"/>
        <v>0.53</v>
      </c>
      <c r="W550" s="45">
        <f t="shared" si="53"/>
        <v>63088.126</v>
      </c>
      <c r="X550" s="45">
        <f t="shared" si="54"/>
        <v>576.3</v>
      </c>
      <c r="Y550" s="45">
        <v>1.067</v>
      </c>
      <c r="Z550" s="45">
        <f t="shared" si="55"/>
        <v>67929.94254</v>
      </c>
      <c r="AA550" s="47">
        <f t="shared" si="56"/>
        <v>90573.25672</v>
      </c>
      <c r="AB550" s="143">
        <v>8945.0</v>
      </c>
      <c r="AC550" s="47">
        <f t="shared" si="57"/>
        <v>7621.453671</v>
      </c>
      <c r="AD550" s="79"/>
      <c r="AE550" s="64" t="str">
        <f t="shared" si="8"/>
        <v>ZF 9000 NR2B  Light Vertical Offset 1.852</v>
      </c>
      <c r="AF550" s="65" t="str">
        <f t="shared" si="58"/>
        <v>3103 635 004</v>
      </c>
      <c r="AG550" s="66" t="s">
        <v>549</v>
      </c>
      <c r="AH550" s="52" t="str">
        <f t="shared" si="50"/>
        <v>3103 635 004</v>
      </c>
      <c r="AI550" s="67"/>
      <c r="AJ550" s="55"/>
      <c r="AK550" s="55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  <c r="AV550" s="55"/>
      <c r="AW550" s="55"/>
      <c r="AX550" s="55"/>
      <c r="AY550" s="55"/>
      <c r="AZ550" s="55"/>
      <c r="BA550" s="13"/>
      <c r="BB550" s="13"/>
    </row>
    <row r="551" ht="14.25" customHeight="1">
      <c r="A551" s="54">
        <v>1010.0</v>
      </c>
      <c r="B551" s="14" t="s">
        <v>227</v>
      </c>
      <c r="C551" s="55"/>
      <c r="D551" s="14" t="str">
        <f t="shared" si="51"/>
        <v>ZF_9000_NR2B_1.8136L</v>
      </c>
      <c r="E551" s="14" t="s">
        <v>46</v>
      </c>
      <c r="F551" s="72"/>
      <c r="G551" s="56"/>
      <c r="H551" s="65" t="s">
        <v>548</v>
      </c>
      <c r="I551" s="59">
        <v>9000.0</v>
      </c>
      <c r="J551" s="65" t="s">
        <v>235</v>
      </c>
      <c r="K551" s="58" t="s">
        <v>236</v>
      </c>
      <c r="L551" s="65" t="s">
        <v>232</v>
      </c>
      <c r="M551" s="60">
        <v>1.8136</v>
      </c>
      <c r="N551" s="61"/>
      <c r="O551" s="58" t="s">
        <v>529</v>
      </c>
      <c r="P551" s="61">
        <v>2300.0</v>
      </c>
      <c r="Q551" s="61">
        <v>2293.0</v>
      </c>
      <c r="R551" s="78"/>
      <c r="S551" s="96">
        <v>105340.0</v>
      </c>
      <c r="T551" s="45">
        <v>1.13</v>
      </c>
      <c r="U551" s="96">
        <v>47.0</v>
      </c>
      <c r="V551" s="45">
        <f t="shared" si="52"/>
        <v>0.53</v>
      </c>
      <c r="W551" s="45">
        <f t="shared" si="53"/>
        <v>63088.126</v>
      </c>
      <c r="X551" s="45">
        <f t="shared" si="54"/>
        <v>576.3</v>
      </c>
      <c r="Y551" s="45">
        <v>1.067</v>
      </c>
      <c r="Z551" s="45">
        <f t="shared" si="55"/>
        <v>67929.94254</v>
      </c>
      <c r="AA551" s="47">
        <f t="shared" si="56"/>
        <v>90573.25672</v>
      </c>
      <c r="AB551" s="143">
        <v>8945.0</v>
      </c>
      <c r="AC551" s="47">
        <f t="shared" si="57"/>
        <v>7621.453671</v>
      </c>
      <c r="AD551" s="79"/>
      <c r="AE551" s="64" t="str">
        <f t="shared" si="8"/>
        <v>ZF 9000 NR2B  Light Vertical Offset 1.8136</v>
      </c>
      <c r="AF551" s="65" t="str">
        <f t="shared" si="58"/>
        <v>3103 635 004</v>
      </c>
      <c r="AG551" s="66" t="s">
        <v>549</v>
      </c>
      <c r="AH551" s="52" t="str">
        <f t="shared" si="50"/>
        <v>3103 635 004</v>
      </c>
      <c r="AI551" s="67"/>
      <c r="AJ551" s="55"/>
      <c r="AK551" s="55"/>
      <c r="AL551" s="55"/>
      <c r="AM551" s="55"/>
      <c r="AN551" s="55"/>
      <c r="AO551" s="55"/>
      <c r="AP551" s="55"/>
      <c r="AQ551" s="55"/>
      <c r="AR551" s="55"/>
      <c r="AS551" s="55"/>
      <c r="AT551" s="55"/>
      <c r="AU551" s="55"/>
      <c r="AV551" s="55"/>
      <c r="AW551" s="55"/>
      <c r="AX551" s="55"/>
      <c r="AY551" s="55"/>
      <c r="AZ551" s="55"/>
      <c r="BA551" s="13"/>
      <c r="BB551" s="13"/>
    </row>
    <row r="552" ht="14.25" customHeight="1">
      <c r="A552" s="54">
        <v>1010.0</v>
      </c>
      <c r="B552" s="14" t="s">
        <v>227</v>
      </c>
      <c r="C552" s="55"/>
      <c r="D552" s="14" t="str">
        <f t="shared" si="51"/>
        <v>ZF_9000_NR2B_1.854M</v>
      </c>
      <c r="E552" s="14" t="s">
        <v>46</v>
      </c>
      <c r="F552" s="72"/>
      <c r="G552" s="56"/>
      <c r="H552" s="65" t="s">
        <v>548</v>
      </c>
      <c r="I552" s="59">
        <v>9000.0</v>
      </c>
      <c r="J552" s="65" t="s">
        <v>238</v>
      </c>
      <c r="K552" s="58" t="s">
        <v>239</v>
      </c>
      <c r="L552" s="65" t="s">
        <v>232</v>
      </c>
      <c r="M552" s="60">
        <v>1.854</v>
      </c>
      <c r="N552" s="61"/>
      <c r="O552" s="58" t="s">
        <v>526</v>
      </c>
      <c r="P552" s="61">
        <v>2300.0</v>
      </c>
      <c r="Q552" s="61">
        <v>2293.0</v>
      </c>
      <c r="R552" s="78"/>
      <c r="S552" s="96">
        <v>105340.0</v>
      </c>
      <c r="T552" s="45">
        <v>1.13</v>
      </c>
      <c r="U552" s="96">
        <v>47.0</v>
      </c>
      <c r="V552" s="45">
        <f t="shared" si="52"/>
        <v>0.53</v>
      </c>
      <c r="W552" s="45">
        <f t="shared" si="53"/>
        <v>63088.126</v>
      </c>
      <c r="X552" s="45">
        <f t="shared" si="54"/>
        <v>576.3</v>
      </c>
      <c r="Y552" s="45">
        <v>1.067</v>
      </c>
      <c r="Z552" s="45">
        <f t="shared" si="55"/>
        <v>67929.94254</v>
      </c>
      <c r="AA552" s="47">
        <f t="shared" si="56"/>
        <v>90573.25672</v>
      </c>
      <c r="AB552" s="143">
        <v>8945.0</v>
      </c>
      <c r="AC552" s="47">
        <f t="shared" si="57"/>
        <v>7621.453671</v>
      </c>
      <c r="AD552" s="79"/>
      <c r="AE552" s="64" t="str">
        <f t="shared" si="8"/>
        <v>ZF 9000 NR2B  Medium Vertical Offset 1.854</v>
      </c>
      <c r="AF552" s="65" t="str">
        <f t="shared" si="58"/>
        <v>3103 635 004</v>
      </c>
      <c r="AG552" s="66" t="s">
        <v>549</v>
      </c>
      <c r="AH552" s="52" t="str">
        <f t="shared" si="50"/>
        <v>3103 635 004</v>
      </c>
      <c r="AI552" s="67"/>
      <c r="AJ552" s="55"/>
      <c r="AK552" s="55"/>
      <c r="AL552" s="55"/>
      <c r="AM552" s="55"/>
      <c r="AN552" s="55"/>
      <c r="AO552" s="55"/>
      <c r="AP552" s="55"/>
      <c r="AQ552" s="55"/>
      <c r="AR552" s="55"/>
      <c r="AS552" s="55"/>
      <c r="AT552" s="55"/>
      <c r="AU552" s="55"/>
      <c r="AV552" s="55"/>
      <c r="AW552" s="55"/>
      <c r="AX552" s="55"/>
      <c r="AY552" s="55"/>
      <c r="AZ552" s="55"/>
      <c r="BA552" s="13"/>
      <c r="BB552" s="13"/>
    </row>
    <row r="553" ht="14.25" customHeight="1">
      <c r="A553" s="54">
        <v>1010.0</v>
      </c>
      <c r="B553" s="14" t="s">
        <v>227</v>
      </c>
      <c r="C553" s="55"/>
      <c r="D553" s="14" t="str">
        <f t="shared" si="51"/>
        <v>ZF_9000_NR2B_1.7514M</v>
      </c>
      <c r="E553" s="14" t="s">
        <v>46</v>
      </c>
      <c r="F553" s="72"/>
      <c r="G553" s="56"/>
      <c r="H553" s="65" t="s">
        <v>548</v>
      </c>
      <c r="I553" s="59">
        <v>9000.0</v>
      </c>
      <c r="J553" s="65" t="s">
        <v>238</v>
      </c>
      <c r="K553" s="58" t="s">
        <v>239</v>
      </c>
      <c r="L553" s="65" t="s">
        <v>232</v>
      </c>
      <c r="M553" s="60">
        <v>1.7514</v>
      </c>
      <c r="N553" s="61"/>
      <c r="O553" s="58" t="s">
        <v>249</v>
      </c>
      <c r="P553" s="61">
        <v>2300.0</v>
      </c>
      <c r="Q553" s="61">
        <v>2293.0</v>
      </c>
      <c r="R553" s="78"/>
      <c r="S553" s="96">
        <v>105340.0</v>
      </c>
      <c r="T553" s="45">
        <v>1.13</v>
      </c>
      <c r="U553" s="96">
        <v>47.0</v>
      </c>
      <c r="V553" s="45">
        <f t="shared" si="52"/>
        <v>0.53</v>
      </c>
      <c r="W553" s="45">
        <f t="shared" si="53"/>
        <v>63088.126</v>
      </c>
      <c r="X553" s="45">
        <f t="shared" si="54"/>
        <v>576.3</v>
      </c>
      <c r="Y553" s="45">
        <v>1.067</v>
      </c>
      <c r="Z553" s="45">
        <f t="shared" si="55"/>
        <v>67929.94254</v>
      </c>
      <c r="AA553" s="47">
        <f t="shared" si="56"/>
        <v>90573.25672</v>
      </c>
      <c r="AB553" s="143">
        <v>8945.0</v>
      </c>
      <c r="AC553" s="47">
        <f t="shared" si="57"/>
        <v>7621.453671</v>
      </c>
      <c r="AD553" s="79"/>
      <c r="AE553" s="64" t="str">
        <f t="shared" si="8"/>
        <v>ZF 9000 NR2B  Medium Vertical Offset 1.7514</v>
      </c>
      <c r="AF553" s="65" t="str">
        <f t="shared" si="58"/>
        <v>3103 635 004</v>
      </c>
      <c r="AG553" s="66" t="s">
        <v>549</v>
      </c>
      <c r="AH553" s="52" t="str">
        <f t="shared" si="50"/>
        <v>3103 635 004</v>
      </c>
      <c r="AI553" s="67"/>
      <c r="AJ553" s="55"/>
      <c r="AK553" s="55"/>
      <c r="AL553" s="55"/>
      <c r="AM553" s="55"/>
      <c r="AN553" s="55"/>
      <c r="AO553" s="55"/>
      <c r="AP553" s="55"/>
      <c r="AQ553" s="55"/>
      <c r="AR553" s="55"/>
      <c r="AS553" s="55"/>
      <c r="AT553" s="55"/>
      <c r="AU553" s="55"/>
      <c r="AV553" s="55"/>
      <c r="AW553" s="55"/>
      <c r="AX553" s="55"/>
      <c r="AY553" s="55"/>
      <c r="AZ553" s="55"/>
      <c r="BA553" s="13"/>
      <c r="BB553" s="13"/>
    </row>
    <row r="554" ht="14.25" customHeight="1">
      <c r="A554" s="54">
        <v>1010.0</v>
      </c>
      <c r="B554" s="14" t="s">
        <v>227</v>
      </c>
      <c r="C554" s="55"/>
      <c r="D554" s="14" t="str">
        <f t="shared" si="51"/>
        <v>ZF_9000_NR2B_1.7031M</v>
      </c>
      <c r="E554" s="14" t="s">
        <v>46</v>
      </c>
      <c r="F554" s="72"/>
      <c r="G554" s="56"/>
      <c r="H554" s="65" t="s">
        <v>548</v>
      </c>
      <c r="I554" s="59">
        <v>9000.0</v>
      </c>
      <c r="J554" s="65" t="s">
        <v>238</v>
      </c>
      <c r="K554" s="58" t="s">
        <v>239</v>
      </c>
      <c r="L554" s="65" t="s">
        <v>232</v>
      </c>
      <c r="M554" s="60">
        <v>1.7031</v>
      </c>
      <c r="N554" s="61"/>
      <c r="O554" s="58" t="s">
        <v>528</v>
      </c>
      <c r="P554" s="61">
        <v>2300.0</v>
      </c>
      <c r="Q554" s="61">
        <v>2293.0</v>
      </c>
      <c r="R554" s="78"/>
      <c r="S554" s="96">
        <v>105340.0</v>
      </c>
      <c r="T554" s="45">
        <v>1.13</v>
      </c>
      <c r="U554" s="96">
        <v>47.0</v>
      </c>
      <c r="V554" s="45">
        <f t="shared" si="52"/>
        <v>0.53</v>
      </c>
      <c r="W554" s="45">
        <f t="shared" si="53"/>
        <v>63088.126</v>
      </c>
      <c r="X554" s="45">
        <f t="shared" si="54"/>
        <v>576.3</v>
      </c>
      <c r="Y554" s="45">
        <v>1.067</v>
      </c>
      <c r="Z554" s="45">
        <f t="shared" si="55"/>
        <v>67929.94254</v>
      </c>
      <c r="AA554" s="47">
        <f t="shared" si="56"/>
        <v>90573.25672</v>
      </c>
      <c r="AB554" s="143">
        <v>8945.0</v>
      </c>
      <c r="AC554" s="47">
        <f t="shared" si="57"/>
        <v>7621.453671</v>
      </c>
      <c r="AD554" s="79"/>
      <c r="AE554" s="64" t="str">
        <f t="shared" si="8"/>
        <v>ZF 9000 NR2B  Medium Vertical Offset 1.7031</v>
      </c>
      <c r="AF554" s="65" t="str">
        <f t="shared" si="58"/>
        <v>3103 635 004</v>
      </c>
      <c r="AG554" s="66" t="s">
        <v>549</v>
      </c>
      <c r="AH554" s="52" t="str">
        <f t="shared" si="50"/>
        <v>3103 635 004</v>
      </c>
      <c r="AI554" s="67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  <c r="AY554" s="55"/>
      <c r="AZ554" s="55"/>
      <c r="BA554" s="13"/>
      <c r="BB554" s="13"/>
    </row>
    <row r="555" ht="14.25" customHeight="1">
      <c r="A555" s="54">
        <v>1010.0</v>
      </c>
      <c r="B555" s="14" t="s">
        <v>227</v>
      </c>
      <c r="C555" s="55"/>
      <c r="D555" s="14" t="str">
        <f t="shared" si="51"/>
        <v>ZF_9000_NR2B_1.6662M</v>
      </c>
      <c r="E555" s="14" t="s">
        <v>46</v>
      </c>
      <c r="F555" s="72"/>
      <c r="G555" s="56"/>
      <c r="H555" s="65" t="s">
        <v>548</v>
      </c>
      <c r="I555" s="59">
        <v>9000.0</v>
      </c>
      <c r="J555" s="65" t="s">
        <v>238</v>
      </c>
      <c r="K555" s="58" t="s">
        <v>239</v>
      </c>
      <c r="L555" s="65" t="s">
        <v>232</v>
      </c>
      <c r="M555" s="60">
        <v>1.6662</v>
      </c>
      <c r="N555" s="61"/>
      <c r="O555" s="58" t="s">
        <v>529</v>
      </c>
      <c r="P555" s="61">
        <v>2300.0</v>
      </c>
      <c r="Q555" s="61">
        <v>2293.0</v>
      </c>
      <c r="R555" s="78"/>
      <c r="S555" s="96">
        <v>105340.0</v>
      </c>
      <c r="T555" s="45">
        <v>1.13</v>
      </c>
      <c r="U555" s="96">
        <v>47.0</v>
      </c>
      <c r="V555" s="45">
        <f t="shared" si="52"/>
        <v>0.53</v>
      </c>
      <c r="W555" s="45">
        <f t="shared" si="53"/>
        <v>63088.126</v>
      </c>
      <c r="X555" s="45">
        <f t="shared" si="54"/>
        <v>576.3</v>
      </c>
      <c r="Y555" s="45">
        <v>1.067</v>
      </c>
      <c r="Z555" s="45">
        <f t="shared" si="55"/>
        <v>67929.94254</v>
      </c>
      <c r="AA555" s="47">
        <f t="shared" si="56"/>
        <v>90573.25672</v>
      </c>
      <c r="AB555" s="143">
        <v>8945.0</v>
      </c>
      <c r="AC555" s="47">
        <f t="shared" si="57"/>
        <v>7621.453671</v>
      </c>
      <c r="AD555" s="79"/>
      <c r="AE555" s="64" t="str">
        <f t="shared" si="8"/>
        <v>ZF 9000 NR2B  Medium Vertical Offset 1.6662</v>
      </c>
      <c r="AF555" s="65" t="str">
        <f t="shared" si="58"/>
        <v>3103 635 004</v>
      </c>
      <c r="AG555" s="66" t="s">
        <v>549</v>
      </c>
      <c r="AH555" s="52" t="str">
        <f t="shared" si="50"/>
        <v>3103 635 004</v>
      </c>
      <c r="AI555" s="67"/>
      <c r="AJ555" s="55"/>
      <c r="AK555" s="55"/>
      <c r="AL555" s="55"/>
      <c r="AM555" s="55"/>
      <c r="AN555" s="55"/>
      <c r="AO555" s="55"/>
      <c r="AP555" s="55"/>
      <c r="AQ555" s="55"/>
      <c r="AR555" s="55"/>
      <c r="AS555" s="55"/>
      <c r="AT555" s="55"/>
      <c r="AU555" s="55"/>
      <c r="AV555" s="55"/>
      <c r="AW555" s="55"/>
      <c r="AX555" s="55"/>
      <c r="AY555" s="55"/>
      <c r="AZ555" s="55"/>
      <c r="BA555" s="13"/>
      <c r="BB555" s="13"/>
    </row>
    <row r="556" ht="14.25" customHeight="1">
      <c r="A556" s="54">
        <v>1010.0</v>
      </c>
      <c r="B556" s="14" t="s">
        <v>227</v>
      </c>
      <c r="C556" s="55"/>
      <c r="D556" s="14" t="str">
        <f t="shared" si="51"/>
        <v>ZF_9000_NR2B_1.636C</v>
      </c>
      <c r="E556" s="14" t="s">
        <v>46</v>
      </c>
      <c r="F556" s="72"/>
      <c r="G556" s="56"/>
      <c r="H556" s="65" t="s">
        <v>548</v>
      </c>
      <c r="I556" s="59">
        <v>9000.0</v>
      </c>
      <c r="J556" s="65" t="s">
        <v>242</v>
      </c>
      <c r="K556" s="58" t="s">
        <v>243</v>
      </c>
      <c r="L556" s="65" t="s">
        <v>232</v>
      </c>
      <c r="M556" s="60">
        <v>1.636</v>
      </c>
      <c r="N556" s="61"/>
      <c r="O556" s="58" t="s">
        <v>526</v>
      </c>
      <c r="P556" s="61">
        <v>1800.0</v>
      </c>
      <c r="Q556" s="61">
        <v>2293.0</v>
      </c>
      <c r="R556" s="78"/>
      <c r="S556" s="96">
        <v>105340.0</v>
      </c>
      <c r="T556" s="45">
        <v>1.13</v>
      </c>
      <c r="U556" s="96">
        <v>47.0</v>
      </c>
      <c r="V556" s="45">
        <f t="shared" si="52"/>
        <v>0.53</v>
      </c>
      <c r="W556" s="45">
        <f t="shared" si="53"/>
        <v>63088.126</v>
      </c>
      <c r="X556" s="45">
        <f t="shared" si="54"/>
        <v>576.3</v>
      </c>
      <c r="Y556" s="45">
        <v>1.067</v>
      </c>
      <c r="Z556" s="45">
        <f t="shared" si="55"/>
        <v>67929.94254</v>
      </c>
      <c r="AA556" s="47">
        <f t="shared" si="56"/>
        <v>90573.25672</v>
      </c>
      <c r="AB556" s="143">
        <v>8945.0</v>
      </c>
      <c r="AC556" s="47">
        <f t="shared" si="57"/>
        <v>7621.453671</v>
      </c>
      <c r="AD556" s="79"/>
      <c r="AE556" s="64" t="str">
        <f t="shared" si="8"/>
        <v>ZF 9000 NR2B  Continuous Vertical Offset 1.636</v>
      </c>
      <c r="AF556" s="65" t="str">
        <f t="shared" si="58"/>
        <v>3103 635 004</v>
      </c>
      <c r="AG556" s="66" t="s">
        <v>549</v>
      </c>
      <c r="AH556" s="52" t="str">
        <f t="shared" si="50"/>
        <v>3103 635 004</v>
      </c>
      <c r="AI556" s="67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AV556" s="55"/>
      <c r="AW556" s="55"/>
      <c r="AX556" s="55"/>
      <c r="AY556" s="55"/>
      <c r="AZ556" s="55"/>
      <c r="BA556" s="13"/>
      <c r="BB556" s="13"/>
    </row>
    <row r="557" ht="14.25" customHeight="1">
      <c r="A557" s="54">
        <v>1010.0</v>
      </c>
      <c r="B557" s="14" t="s">
        <v>227</v>
      </c>
      <c r="C557" s="55"/>
      <c r="D557" s="14" t="str">
        <f t="shared" si="51"/>
        <v>ZF_9000_NR2B_1.5422C</v>
      </c>
      <c r="E557" s="14" t="s">
        <v>46</v>
      </c>
      <c r="F557" s="72"/>
      <c r="G557" s="56"/>
      <c r="H557" s="65" t="s">
        <v>548</v>
      </c>
      <c r="I557" s="59">
        <v>9000.0</v>
      </c>
      <c r="J557" s="65" t="s">
        <v>242</v>
      </c>
      <c r="K557" s="58" t="s">
        <v>243</v>
      </c>
      <c r="L557" s="65" t="s">
        <v>232</v>
      </c>
      <c r="M557" s="60">
        <v>1.5422</v>
      </c>
      <c r="N557" s="61"/>
      <c r="O557" s="58" t="s">
        <v>249</v>
      </c>
      <c r="P557" s="61">
        <v>1800.0</v>
      </c>
      <c r="Q557" s="61">
        <v>2293.0</v>
      </c>
      <c r="R557" s="78"/>
      <c r="S557" s="96">
        <v>105340.0</v>
      </c>
      <c r="T557" s="45">
        <v>1.13</v>
      </c>
      <c r="U557" s="96">
        <v>47.0</v>
      </c>
      <c r="V557" s="45">
        <f t="shared" si="52"/>
        <v>0.53</v>
      </c>
      <c r="W557" s="45">
        <f t="shared" si="53"/>
        <v>63088.126</v>
      </c>
      <c r="X557" s="45">
        <f t="shared" si="54"/>
        <v>576.3</v>
      </c>
      <c r="Y557" s="45">
        <v>1.067</v>
      </c>
      <c r="Z557" s="45">
        <f t="shared" si="55"/>
        <v>67929.94254</v>
      </c>
      <c r="AA557" s="47">
        <f t="shared" si="56"/>
        <v>90573.25672</v>
      </c>
      <c r="AB557" s="143">
        <v>8945.0</v>
      </c>
      <c r="AC557" s="47">
        <f t="shared" si="57"/>
        <v>7621.453671</v>
      </c>
      <c r="AD557" s="79"/>
      <c r="AE557" s="64" t="str">
        <f t="shared" si="8"/>
        <v>ZF 9000 NR2B  Continuous Vertical Offset 1.5422</v>
      </c>
      <c r="AF557" s="65" t="str">
        <f t="shared" si="58"/>
        <v>3103 635 004</v>
      </c>
      <c r="AG557" s="66" t="s">
        <v>549</v>
      </c>
      <c r="AH557" s="52" t="str">
        <f t="shared" si="50"/>
        <v>3103 635 004</v>
      </c>
      <c r="AI557" s="67"/>
      <c r="AJ557" s="55"/>
      <c r="AK557" s="55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  <c r="AZ557" s="55"/>
      <c r="BA557" s="13"/>
      <c r="BB557" s="13"/>
    </row>
    <row r="558" ht="14.25" customHeight="1">
      <c r="A558" s="54">
        <v>1010.0</v>
      </c>
      <c r="B558" s="14" t="s">
        <v>227</v>
      </c>
      <c r="C558" s="55"/>
      <c r="D558" s="14" t="str">
        <f t="shared" si="51"/>
        <v>ZF_9000_NR2B_1.5049C</v>
      </c>
      <c r="E558" s="14" t="s">
        <v>46</v>
      </c>
      <c r="F558" s="72"/>
      <c r="G558" s="56"/>
      <c r="H558" s="65" t="s">
        <v>548</v>
      </c>
      <c r="I558" s="59">
        <v>9000.0</v>
      </c>
      <c r="J558" s="65" t="s">
        <v>242</v>
      </c>
      <c r="K558" s="58" t="s">
        <v>243</v>
      </c>
      <c r="L558" s="65" t="s">
        <v>232</v>
      </c>
      <c r="M558" s="60">
        <v>1.5049</v>
      </c>
      <c r="N558" s="61"/>
      <c r="O558" s="58" t="s">
        <v>528</v>
      </c>
      <c r="P558" s="61">
        <v>1800.0</v>
      </c>
      <c r="Q558" s="61">
        <v>2293.0</v>
      </c>
      <c r="R558" s="78"/>
      <c r="S558" s="96">
        <v>105340.0</v>
      </c>
      <c r="T558" s="45">
        <v>1.13</v>
      </c>
      <c r="U558" s="96">
        <v>47.0</v>
      </c>
      <c r="V558" s="45">
        <f t="shared" si="52"/>
        <v>0.53</v>
      </c>
      <c r="W558" s="45">
        <f t="shared" si="53"/>
        <v>63088.126</v>
      </c>
      <c r="X558" s="45">
        <f t="shared" si="54"/>
        <v>576.3</v>
      </c>
      <c r="Y558" s="45">
        <v>1.067</v>
      </c>
      <c r="Z558" s="45">
        <f t="shared" si="55"/>
        <v>67929.94254</v>
      </c>
      <c r="AA558" s="47">
        <f t="shared" si="56"/>
        <v>90573.25672</v>
      </c>
      <c r="AB558" s="143">
        <v>8945.0</v>
      </c>
      <c r="AC558" s="47">
        <f t="shared" si="57"/>
        <v>7621.453671</v>
      </c>
      <c r="AD558" s="79"/>
      <c r="AE558" s="64" t="str">
        <f t="shared" si="8"/>
        <v>ZF 9000 NR2B  Continuous Vertical Offset 1.5049</v>
      </c>
      <c r="AF558" s="65" t="str">
        <f t="shared" si="58"/>
        <v>3103 635 004</v>
      </c>
      <c r="AG558" s="66" t="s">
        <v>549</v>
      </c>
      <c r="AH558" s="52" t="str">
        <f t="shared" si="50"/>
        <v>3103 635 004</v>
      </c>
      <c r="AI558" s="67"/>
      <c r="AJ558" s="55"/>
      <c r="AK558" s="55"/>
      <c r="AL558" s="55"/>
      <c r="AM558" s="55"/>
      <c r="AN558" s="55"/>
      <c r="AO558" s="55"/>
      <c r="AP558" s="55"/>
      <c r="AQ558" s="55"/>
      <c r="AR558" s="55"/>
      <c r="AS558" s="55"/>
      <c r="AT558" s="55"/>
      <c r="AU558" s="55"/>
      <c r="AV558" s="55"/>
      <c r="AW558" s="55"/>
      <c r="AX558" s="55"/>
      <c r="AY558" s="55"/>
      <c r="AZ558" s="55"/>
      <c r="BA558" s="13"/>
      <c r="BB558" s="13"/>
    </row>
    <row r="559" ht="14.25" customHeight="1">
      <c r="A559" s="54">
        <v>1010.0</v>
      </c>
      <c r="B559" s="14" t="s">
        <v>227</v>
      </c>
      <c r="C559" s="55"/>
      <c r="D559" s="14" t="str">
        <f t="shared" si="51"/>
        <v>ZF_9000_NR2B_1.4751C</v>
      </c>
      <c r="E559" s="14" t="s">
        <v>46</v>
      </c>
      <c r="F559" s="72"/>
      <c r="G559" s="56"/>
      <c r="H559" s="65" t="s">
        <v>548</v>
      </c>
      <c r="I559" s="59">
        <v>9000.0</v>
      </c>
      <c r="J559" s="65" t="s">
        <v>242</v>
      </c>
      <c r="K559" s="58" t="s">
        <v>243</v>
      </c>
      <c r="L559" s="65" t="s">
        <v>232</v>
      </c>
      <c r="M559" s="60">
        <v>1.4751</v>
      </c>
      <c r="N559" s="61"/>
      <c r="O559" s="58" t="s">
        <v>529</v>
      </c>
      <c r="P559" s="61">
        <v>1800.0</v>
      </c>
      <c r="Q559" s="61">
        <v>2293.0</v>
      </c>
      <c r="R559" s="78"/>
      <c r="S559" s="96">
        <v>105340.0</v>
      </c>
      <c r="T559" s="45">
        <v>1.13</v>
      </c>
      <c r="U559" s="96">
        <v>47.0</v>
      </c>
      <c r="V559" s="45">
        <f t="shared" si="52"/>
        <v>0.53</v>
      </c>
      <c r="W559" s="45">
        <f t="shared" si="53"/>
        <v>63088.126</v>
      </c>
      <c r="X559" s="45">
        <f t="shared" si="54"/>
        <v>576.3</v>
      </c>
      <c r="Y559" s="45">
        <v>1.067</v>
      </c>
      <c r="Z559" s="45">
        <f t="shared" si="55"/>
        <v>67929.94254</v>
      </c>
      <c r="AA559" s="47">
        <f t="shared" si="56"/>
        <v>90573.25672</v>
      </c>
      <c r="AB559" s="143">
        <v>8945.0</v>
      </c>
      <c r="AC559" s="47">
        <f t="shared" si="57"/>
        <v>7621.453671</v>
      </c>
      <c r="AD559" s="79"/>
      <c r="AE559" s="64" t="str">
        <f t="shared" si="8"/>
        <v>ZF 9000 NR2B  Continuous Vertical Offset 1.4751</v>
      </c>
      <c r="AF559" s="65" t="str">
        <f t="shared" si="58"/>
        <v>3103 635 004</v>
      </c>
      <c r="AG559" s="66" t="s">
        <v>549</v>
      </c>
      <c r="AH559" s="52" t="str">
        <f t="shared" si="50"/>
        <v>3103 635 004</v>
      </c>
      <c r="AI559" s="67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AV559" s="55"/>
      <c r="AW559" s="55"/>
      <c r="AX559" s="55"/>
      <c r="AY559" s="55"/>
      <c r="AZ559" s="55"/>
      <c r="BA559" s="13"/>
      <c r="BB559" s="13"/>
    </row>
    <row r="560" ht="14.25" customHeight="1">
      <c r="A560" s="54">
        <v>1010.0</v>
      </c>
      <c r="B560" s="14" t="s">
        <v>227</v>
      </c>
      <c r="C560" s="55"/>
      <c r="D560" s="14" t="str">
        <f t="shared" si="51"/>
        <v>ZF_9000_NR2H_2.0115L</v>
      </c>
      <c r="E560" s="14" t="s">
        <v>46</v>
      </c>
      <c r="F560" s="72"/>
      <c r="G560" s="57" t="s">
        <v>550</v>
      </c>
      <c r="H560" s="65" t="s">
        <v>551</v>
      </c>
      <c r="I560" s="59">
        <v>9000.0</v>
      </c>
      <c r="J560" s="65" t="s">
        <v>235</v>
      </c>
      <c r="K560" s="58" t="s">
        <v>236</v>
      </c>
      <c r="L560" s="65" t="s">
        <v>387</v>
      </c>
      <c r="M560" s="60">
        <v>2.0115</v>
      </c>
      <c r="N560" s="61"/>
      <c r="O560" s="58" t="s">
        <v>526</v>
      </c>
      <c r="P560" s="61">
        <v>2300.0</v>
      </c>
      <c r="Q560" s="61">
        <v>2293.0</v>
      </c>
      <c r="R560" s="78"/>
      <c r="S560" s="96">
        <v>102270.0</v>
      </c>
      <c r="T560" s="45">
        <v>1.13</v>
      </c>
      <c r="U560" s="96">
        <v>47.0</v>
      </c>
      <c r="V560" s="45">
        <f t="shared" si="52"/>
        <v>0.53</v>
      </c>
      <c r="W560" s="45">
        <f t="shared" si="53"/>
        <v>61249.503</v>
      </c>
      <c r="X560" s="45">
        <f t="shared" si="54"/>
        <v>576.3</v>
      </c>
      <c r="Y560" s="45">
        <v>1.067</v>
      </c>
      <c r="Z560" s="45">
        <f t="shared" si="55"/>
        <v>65968.1318</v>
      </c>
      <c r="AA560" s="47">
        <f t="shared" si="56"/>
        <v>87957.50907</v>
      </c>
      <c r="AB560" s="143">
        <v>8945.0</v>
      </c>
      <c r="AC560" s="47">
        <f t="shared" si="57"/>
        <v>7621.453671</v>
      </c>
      <c r="AD560" s="79">
        <v>9.0</v>
      </c>
      <c r="AE560" s="64" t="str">
        <f t="shared" si="8"/>
        <v>ZF 9000 NR2H Light Horizontal Offset 2.0115</v>
      </c>
      <c r="AF560" s="65" t="str">
        <f t="shared" si="58"/>
        <v>3103 632 003 left</v>
      </c>
      <c r="AG560" s="66" t="s">
        <v>552</v>
      </c>
      <c r="AH560" s="52" t="str">
        <f t="shared" si="50"/>
        <v>3103 632 003 left</v>
      </c>
      <c r="AI560" s="67"/>
      <c r="AJ560" s="55"/>
      <c r="AK560" s="55"/>
      <c r="AL560" s="55"/>
      <c r="AM560" s="55"/>
      <c r="AN560" s="55"/>
      <c r="AO560" s="55"/>
      <c r="AP560" s="55"/>
      <c r="AQ560" s="55"/>
      <c r="AR560" s="55"/>
      <c r="AS560" s="55"/>
      <c r="AT560" s="55"/>
      <c r="AU560" s="55"/>
      <c r="AV560" s="55"/>
      <c r="AW560" s="55"/>
      <c r="AX560" s="55"/>
      <c r="AY560" s="55"/>
      <c r="AZ560" s="55"/>
      <c r="BA560" s="13"/>
      <c r="BB560" s="13"/>
    </row>
    <row r="561" ht="14.25" customHeight="1">
      <c r="A561" s="54">
        <v>1010.0</v>
      </c>
      <c r="B561" s="14" t="s">
        <v>227</v>
      </c>
      <c r="C561" s="55"/>
      <c r="D561" s="14" t="str">
        <f t="shared" si="51"/>
        <v>ZF_9000_NR2H_1.8966L</v>
      </c>
      <c r="E561" s="14" t="s">
        <v>46</v>
      </c>
      <c r="F561" s="72"/>
      <c r="G561" s="57" t="s">
        <v>550</v>
      </c>
      <c r="H561" s="65" t="s">
        <v>551</v>
      </c>
      <c r="I561" s="59">
        <v>9000.0</v>
      </c>
      <c r="J561" s="65" t="s">
        <v>235</v>
      </c>
      <c r="K561" s="58" t="s">
        <v>236</v>
      </c>
      <c r="L561" s="65" t="s">
        <v>387</v>
      </c>
      <c r="M561" s="60">
        <v>1.8966</v>
      </c>
      <c r="N561" s="61"/>
      <c r="O561" s="58" t="s">
        <v>249</v>
      </c>
      <c r="P561" s="61">
        <v>2300.0</v>
      </c>
      <c r="Q561" s="61">
        <v>2293.0</v>
      </c>
      <c r="R561" s="78"/>
      <c r="S561" s="96">
        <v>102270.0</v>
      </c>
      <c r="T561" s="45">
        <v>1.13</v>
      </c>
      <c r="U561" s="96">
        <v>47.0</v>
      </c>
      <c r="V561" s="45">
        <f t="shared" si="52"/>
        <v>0.53</v>
      </c>
      <c r="W561" s="45">
        <f t="shared" si="53"/>
        <v>61249.503</v>
      </c>
      <c r="X561" s="45">
        <f t="shared" si="54"/>
        <v>576.3</v>
      </c>
      <c r="Y561" s="45">
        <v>1.067</v>
      </c>
      <c r="Z561" s="45">
        <f t="shared" si="55"/>
        <v>65968.1318</v>
      </c>
      <c r="AA561" s="47">
        <f t="shared" si="56"/>
        <v>87957.50907</v>
      </c>
      <c r="AB561" s="143">
        <v>8945.0</v>
      </c>
      <c r="AC561" s="47">
        <f t="shared" si="57"/>
        <v>7621.453671</v>
      </c>
      <c r="AD561" s="79">
        <v>9.0</v>
      </c>
      <c r="AE561" s="64" t="str">
        <f t="shared" si="8"/>
        <v>ZF 9000 NR2H Light Horizontal Offset 1.8966</v>
      </c>
      <c r="AF561" s="65" t="str">
        <f t="shared" si="58"/>
        <v>3103 632 003 left</v>
      </c>
      <c r="AG561" s="66" t="s">
        <v>552</v>
      </c>
      <c r="AH561" s="52" t="str">
        <f t="shared" si="50"/>
        <v>3103 632 003 left</v>
      </c>
      <c r="AI561" s="67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5"/>
      <c r="AW561" s="55"/>
      <c r="AX561" s="55"/>
      <c r="AY561" s="55"/>
      <c r="AZ561" s="55"/>
      <c r="BA561" s="13"/>
      <c r="BB561" s="13"/>
    </row>
    <row r="562" ht="14.25" customHeight="1">
      <c r="A562" s="54">
        <v>1010.0</v>
      </c>
      <c r="B562" s="14" t="s">
        <v>227</v>
      </c>
      <c r="C562" s="55"/>
      <c r="D562" s="14" t="str">
        <f t="shared" si="51"/>
        <v>ZF_9000_NR2H_1.852L</v>
      </c>
      <c r="E562" s="14" t="s">
        <v>46</v>
      </c>
      <c r="F562" s="72"/>
      <c r="G562" s="57" t="s">
        <v>550</v>
      </c>
      <c r="H562" s="65" t="s">
        <v>551</v>
      </c>
      <c r="I562" s="59">
        <v>9000.0</v>
      </c>
      <c r="J562" s="65" t="s">
        <v>235</v>
      </c>
      <c r="K562" s="58" t="s">
        <v>236</v>
      </c>
      <c r="L562" s="65" t="s">
        <v>387</v>
      </c>
      <c r="M562" s="60">
        <v>1.852</v>
      </c>
      <c r="N562" s="61"/>
      <c r="O562" s="58" t="s">
        <v>528</v>
      </c>
      <c r="P562" s="61">
        <v>2300.0</v>
      </c>
      <c r="Q562" s="61">
        <v>2293.0</v>
      </c>
      <c r="R562" s="78"/>
      <c r="S562" s="96">
        <v>102270.0</v>
      </c>
      <c r="T562" s="45">
        <v>1.13</v>
      </c>
      <c r="U562" s="96">
        <v>47.0</v>
      </c>
      <c r="V562" s="45">
        <f t="shared" si="52"/>
        <v>0.53</v>
      </c>
      <c r="W562" s="45">
        <f t="shared" si="53"/>
        <v>61249.503</v>
      </c>
      <c r="X562" s="45">
        <f t="shared" si="54"/>
        <v>576.3</v>
      </c>
      <c r="Y562" s="45">
        <v>1.067</v>
      </c>
      <c r="Z562" s="45">
        <f t="shared" si="55"/>
        <v>65968.1318</v>
      </c>
      <c r="AA562" s="47">
        <f t="shared" si="56"/>
        <v>87957.50907</v>
      </c>
      <c r="AB562" s="143">
        <v>8945.0</v>
      </c>
      <c r="AC562" s="47">
        <f t="shared" si="57"/>
        <v>7621.453671</v>
      </c>
      <c r="AD562" s="79">
        <v>9.0</v>
      </c>
      <c r="AE562" s="64" t="str">
        <f t="shared" si="8"/>
        <v>ZF 9000 NR2H Light Horizontal Offset 1.852</v>
      </c>
      <c r="AF562" s="65" t="str">
        <f t="shared" si="58"/>
        <v>3103 632 003 left</v>
      </c>
      <c r="AG562" s="66" t="s">
        <v>552</v>
      </c>
      <c r="AH562" s="52" t="str">
        <f t="shared" si="50"/>
        <v>3103 632 003 left</v>
      </c>
      <c r="AI562" s="67"/>
      <c r="AJ562" s="55"/>
      <c r="AK562" s="55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  <c r="AV562" s="55"/>
      <c r="AW562" s="55"/>
      <c r="AX562" s="55"/>
      <c r="AY562" s="55"/>
      <c r="AZ562" s="55"/>
      <c r="BA562" s="13"/>
      <c r="BB562" s="13"/>
    </row>
    <row r="563" ht="14.25" customHeight="1">
      <c r="A563" s="54">
        <v>1010.0</v>
      </c>
      <c r="B563" s="14" t="s">
        <v>227</v>
      </c>
      <c r="C563" s="55"/>
      <c r="D563" s="14" t="str">
        <f t="shared" si="51"/>
        <v>ZF_9000_NR2H_1.8136L</v>
      </c>
      <c r="E563" s="14" t="s">
        <v>46</v>
      </c>
      <c r="F563" s="72"/>
      <c r="G563" s="57" t="s">
        <v>550</v>
      </c>
      <c r="H563" s="65" t="s">
        <v>551</v>
      </c>
      <c r="I563" s="59">
        <v>9000.0</v>
      </c>
      <c r="J563" s="65" t="s">
        <v>235</v>
      </c>
      <c r="K563" s="58" t="s">
        <v>236</v>
      </c>
      <c r="L563" s="65" t="s">
        <v>387</v>
      </c>
      <c r="M563" s="60">
        <v>1.8136</v>
      </c>
      <c r="N563" s="61"/>
      <c r="O563" s="58" t="s">
        <v>529</v>
      </c>
      <c r="P563" s="61">
        <v>2300.0</v>
      </c>
      <c r="Q563" s="61">
        <v>2293.0</v>
      </c>
      <c r="R563" s="78"/>
      <c r="S563" s="96">
        <v>102270.0</v>
      </c>
      <c r="T563" s="45">
        <v>1.13</v>
      </c>
      <c r="U563" s="96">
        <v>47.0</v>
      </c>
      <c r="V563" s="45">
        <f t="shared" si="52"/>
        <v>0.53</v>
      </c>
      <c r="W563" s="45">
        <f t="shared" si="53"/>
        <v>61249.503</v>
      </c>
      <c r="X563" s="45">
        <f t="shared" si="54"/>
        <v>576.3</v>
      </c>
      <c r="Y563" s="45">
        <v>1.067</v>
      </c>
      <c r="Z563" s="45">
        <f t="shared" si="55"/>
        <v>65968.1318</v>
      </c>
      <c r="AA563" s="47">
        <f t="shared" si="56"/>
        <v>87957.50907</v>
      </c>
      <c r="AB563" s="143">
        <v>8945.0</v>
      </c>
      <c r="AC563" s="47">
        <f t="shared" si="57"/>
        <v>7621.453671</v>
      </c>
      <c r="AD563" s="79">
        <v>9.0</v>
      </c>
      <c r="AE563" s="64" t="str">
        <f t="shared" si="8"/>
        <v>ZF 9000 NR2H Light Horizontal Offset 1.8136</v>
      </c>
      <c r="AF563" s="65" t="str">
        <f t="shared" si="58"/>
        <v>3103 632 003 left</v>
      </c>
      <c r="AG563" s="66" t="s">
        <v>552</v>
      </c>
      <c r="AH563" s="52" t="str">
        <f t="shared" si="50"/>
        <v>3103 632 003 left</v>
      </c>
      <c r="AI563" s="67"/>
      <c r="AJ563" s="55"/>
      <c r="AK563" s="55"/>
      <c r="AL563" s="55"/>
      <c r="AM563" s="55"/>
      <c r="AN563" s="55"/>
      <c r="AO563" s="55"/>
      <c r="AP563" s="55"/>
      <c r="AQ563" s="55"/>
      <c r="AR563" s="55"/>
      <c r="AS563" s="55"/>
      <c r="AT563" s="55"/>
      <c r="AU563" s="55"/>
      <c r="AV563" s="55"/>
      <c r="AW563" s="55"/>
      <c r="AX563" s="55"/>
      <c r="AY563" s="55"/>
      <c r="AZ563" s="55"/>
      <c r="BA563" s="13"/>
      <c r="BB563" s="13"/>
    </row>
    <row r="564" ht="14.25" customHeight="1">
      <c r="A564" s="54">
        <v>1010.0</v>
      </c>
      <c r="B564" s="14" t="s">
        <v>227</v>
      </c>
      <c r="C564" s="55"/>
      <c r="D564" s="14" t="str">
        <f t="shared" si="51"/>
        <v>ZF_9000_NR2H_1.854M</v>
      </c>
      <c r="E564" s="14" t="s">
        <v>46</v>
      </c>
      <c r="F564" s="72"/>
      <c r="G564" s="57" t="s">
        <v>550</v>
      </c>
      <c r="H564" s="65" t="s">
        <v>551</v>
      </c>
      <c r="I564" s="59">
        <v>9000.0</v>
      </c>
      <c r="J564" s="65" t="s">
        <v>238</v>
      </c>
      <c r="K564" s="58" t="s">
        <v>239</v>
      </c>
      <c r="L564" s="65" t="s">
        <v>387</v>
      </c>
      <c r="M564" s="60">
        <v>1.854</v>
      </c>
      <c r="N564" s="61"/>
      <c r="O564" s="58" t="s">
        <v>526</v>
      </c>
      <c r="P564" s="61">
        <v>2300.0</v>
      </c>
      <c r="Q564" s="61">
        <v>2293.0</v>
      </c>
      <c r="R564" s="78"/>
      <c r="S564" s="96">
        <v>102270.0</v>
      </c>
      <c r="T564" s="45">
        <v>1.13</v>
      </c>
      <c r="U564" s="96">
        <v>47.0</v>
      </c>
      <c r="V564" s="45">
        <f t="shared" si="52"/>
        <v>0.53</v>
      </c>
      <c r="W564" s="45">
        <f t="shared" si="53"/>
        <v>61249.503</v>
      </c>
      <c r="X564" s="45">
        <f t="shared" si="54"/>
        <v>576.3</v>
      </c>
      <c r="Y564" s="45">
        <v>1.067</v>
      </c>
      <c r="Z564" s="45">
        <f t="shared" si="55"/>
        <v>65968.1318</v>
      </c>
      <c r="AA564" s="47">
        <f t="shared" si="56"/>
        <v>87957.50907</v>
      </c>
      <c r="AB564" s="143">
        <v>8945.0</v>
      </c>
      <c r="AC564" s="47">
        <f t="shared" si="57"/>
        <v>7621.453671</v>
      </c>
      <c r="AD564" s="79">
        <v>9.0</v>
      </c>
      <c r="AE564" s="64" t="str">
        <f t="shared" si="8"/>
        <v>ZF 9000 NR2H Medium Horizontal Offset 1.854</v>
      </c>
      <c r="AF564" s="65" t="str">
        <f t="shared" si="58"/>
        <v>3103 632 003 left</v>
      </c>
      <c r="AG564" s="66" t="s">
        <v>552</v>
      </c>
      <c r="AH564" s="52" t="str">
        <f t="shared" si="50"/>
        <v>3103 632 003 left</v>
      </c>
      <c r="AI564" s="67"/>
      <c r="AJ564" s="55"/>
      <c r="AK564" s="55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/>
      <c r="AW564" s="55"/>
      <c r="AX564" s="55"/>
      <c r="AY564" s="55"/>
      <c r="AZ564" s="55"/>
      <c r="BA564" s="13"/>
      <c r="BB564" s="13"/>
    </row>
    <row r="565" ht="14.25" customHeight="1">
      <c r="A565" s="54">
        <v>1010.0</v>
      </c>
      <c r="B565" s="14" t="s">
        <v>227</v>
      </c>
      <c r="C565" s="55"/>
      <c r="D565" s="14" t="str">
        <f t="shared" si="51"/>
        <v>ZF_9000_NR2H_1.7514M</v>
      </c>
      <c r="E565" s="14" t="s">
        <v>46</v>
      </c>
      <c r="F565" s="72"/>
      <c r="G565" s="57" t="s">
        <v>550</v>
      </c>
      <c r="H565" s="65" t="s">
        <v>551</v>
      </c>
      <c r="I565" s="59">
        <v>9000.0</v>
      </c>
      <c r="J565" s="65" t="s">
        <v>238</v>
      </c>
      <c r="K565" s="58" t="s">
        <v>239</v>
      </c>
      <c r="L565" s="65" t="s">
        <v>387</v>
      </c>
      <c r="M565" s="60">
        <v>1.7514</v>
      </c>
      <c r="N565" s="61"/>
      <c r="O565" s="58" t="s">
        <v>249</v>
      </c>
      <c r="P565" s="61">
        <v>2300.0</v>
      </c>
      <c r="Q565" s="61">
        <v>2293.0</v>
      </c>
      <c r="R565" s="78"/>
      <c r="S565" s="96">
        <v>102270.0</v>
      </c>
      <c r="T565" s="45">
        <v>1.13</v>
      </c>
      <c r="U565" s="96">
        <v>47.0</v>
      </c>
      <c r="V565" s="45">
        <f t="shared" si="52"/>
        <v>0.53</v>
      </c>
      <c r="W565" s="45">
        <f t="shared" si="53"/>
        <v>61249.503</v>
      </c>
      <c r="X565" s="45">
        <f t="shared" si="54"/>
        <v>576.3</v>
      </c>
      <c r="Y565" s="45">
        <v>1.067</v>
      </c>
      <c r="Z565" s="45">
        <f t="shared" si="55"/>
        <v>65968.1318</v>
      </c>
      <c r="AA565" s="47">
        <f t="shared" si="56"/>
        <v>87957.50907</v>
      </c>
      <c r="AB565" s="143">
        <v>8945.0</v>
      </c>
      <c r="AC565" s="47">
        <f t="shared" si="57"/>
        <v>7621.453671</v>
      </c>
      <c r="AD565" s="79">
        <v>9.0</v>
      </c>
      <c r="AE565" s="64" t="str">
        <f t="shared" si="8"/>
        <v>ZF 9000 NR2H Medium Horizontal Offset 1.7514</v>
      </c>
      <c r="AF565" s="65" t="str">
        <f t="shared" si="58"/>
        <v>3103 632 003 left</v>
      </c>
      <c r="AG565" s="66" t="s">
        <v>552</v>
      </c>
      <c r="AH565" s="52" t="str">
        <f t="shared" si="50"/>
        <v>3103 632 003 left</v>
      </c>
      <c r="AI565" s="67"/>
      <c r="AJ565" s="55"/>
      <c r="AK565" s="55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  <c r="AV565" s="55"/>
      <c r="AW565" s="55"/>
      <c r="AX565" s="55"/>
      <c r="AY565" s="55"/>
      <c r="AZ565" s="55"/>
      <c r="BA565" s="13"/>
      <c r="BB565" s="13"/>
    </row>
    <row r="566" ht="14.25" customHeight="1">
      <c r="A566" s="54">
        <v>1010.0</v>
      </c>
      <c r="B566" s="14" t="s">
        <v>227</v>
      </c>
      <c r="C566" s="55"/>
      <c r="D566" s="14" t="str">
        <f t="shared" si="51"/>
        <v>ZF_9000_NR2H_1.7031M</v>
      </c>
      <c r="E566" s="14" t="s">
        <v>46</v>
      </c>
      <c r="F566" s="72"/>
      <c r="G566" s="57" t="s">
        <v>550</v>
      </c>
      <c r="H566" s="65" t="s">
        <v>551</v>
      </c>
      <c r="I566" s="59">
        <v>9000.0</v>
      </c>
      <c r="J566" s="65" t="s">
        <v>238</v>
      </c>
      <c r="K566" s="58" t="s">
        <v>239</v>
      </c>
      <c r="L566" s="65" t="s">
        <v>387</v>
      </c>
      <c r="M566" s="60">
        <v>1.7031</v>
      </c>
      <c r="N566" s="61"/>
      <c r="O566" s="58" t="s">
        <v>528</v>
      </c>
      <c r="P566" s="61">
        <v>2300.0</v>
      </c>
      <c r="Q566" s="61">
        <v>2293.0</v>
      </c>
      <c r="R566" s="78"/>
      <c r="S566" s="96">
        <v>102270.0</v>
      </c>
      <c r="T566" s="45">
        <v>1.13</v>
      </c>
      <c r="U566" s="96">
        <v>47.0</v>
      </c>
      <c r="V566" s="45">
        <f t="shared" si="52"/>
        <v>0.53</v>
      </c>
      <c r="W566" s="45">
        <f t="shared" si="53"/>
        <v>61249.503</v>
      </c>
      <c r="X566" s="45">
        <f t="shared" si="54"/>
        <v>576.3</v>
      </c>
      <c r="Y566" s="45">
        <v>1.067</v>
      </c>
      <c r="Z566" s="45">
        <f t="shared" si="55"/>
        <v>65968.1318</v>
      </c>
      <c r="AA566" s="47">
        <f t="shared" si="56"/>
        <v>87957.50907</v>
      </c>
      <c r="AB566" s="143">
        <v>8945.0</v>
      </c>
      <c r="AC566" s="47">
        <f t="shared" si="57"/>
        <v>7621.453671</v>
      </c>
      <c r="AD566" s="79">
        <v>9.0</v>
      </c>
      <c r="AE566" s="64" t="str">
        <f t="shared" si="8"/>
        <v>ZF 9000 NR2H Medium Horizontal Offset 1.7031</v>
      </c>
      <c r="AF566" s="65" t="str">
        <f t="shared" si="58"/>
        <v>3103 632 003 left</v>
      </c>
      <c r="AG566" s="66" t="s">
        <v>552</v>
      </c>
      <c r="AH566" s="52" t="str">
        <f t="shared" si="50"/>
        <v>3103 632 003 left</v>
      </c>
      <c r="AI566" s="67"/>
      <c r="AJ566" s="55"/>
      <c r="AK566" s="55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  <c r="AV566" s="55"/>
      <c r="AW566" s="55"/>
      <c r="AX566" s="55"/>
      <c r="AY566" s="55"/>
      <c r="AZ566" s="55"/>
      <c r="BA566" s="13"/>
      <c r="BB566" s="13"/>
    </row>
    <row r="567" ht="14.25" customHeight="1">
      <c r="A567" s="54">
        <v>1010.0</v>
      </c>
      <c r="B567" s="14" t="s">
        <v>227</v>
      </c>
      <c r="C567" s="55"/>
      <c r="D567" s="14" t="str">
        <f t="shared" si="51"/>
        <v>ZF_9000_NR2H_1.6662M</v>
      </c>
      <c r="E567" s="14" t="s">
        <v>46</v>
      </c>
      <c r="F567" s="72"/>
      <c r="G567" s="57" t="s">
        <v>550</v>
      </c>
      <c r="H567" s="65" t="s">
        <v>551</v>
      </c>
      <c r="I567" s="59">
        <v>9000.0</v>
      </c>
      <c r="J567" s="65" t="s">
        <v>238</v>
      </c>
      <c r="K567" s="58" t="s">
        <v>239</v>
      </c>
      <c r="L567" s="65" t="s">
        <v>387</v>
      </c>
      <c r="M567" s="60">
        <v>1.6662</v>
      </c>
      <c r="N567" s="61"/>
      <c r="O567" s="58" t="s">
        <v>529</v>
      </c>
      <c r="P567" s="61">
        <v>2300.0</v>
      </c>
      <c r="Q567" s="61">
        <v>2293.0</v>
      </c>
      <c r="R567" s="78"/>
      <c r="S567" s="96">
        <v>102270.0</v>
      </c>
      <c r="T567" s="45">
        <v>1.13</v>
      </c>
      <c r="U567" s="96">
        <v>47.0</v>
      </c>
      <c r="V567" s="45">
        <f t="shared" si="52"/>
        <v>0.53</v>
      </c>
      <c r="W567" s="45">
        <f t="shared" si="53"/>
        <v>61249.503</v>
      </c>
      <c r="X567" s="45">
        <f t="shared" si="54"/>
        <v>576.3</v>
      </c>
      <c r="Y567" s="45">
        <v>1.067</v>
      </c>
      <c r="Z567" s="45">
        <f t="shared" si="55"/>
        <v>65968.1318</v>
      </c>
      <c r="AA567" s="47">
        <f t="shared" si="56"/>
        <v>87957.50907</v>
      </c>
      <c r="AB567" s="143">
        <v>8945.0</v>
      </c>
      <c r="AC567" s="47">
        <f t="shared" si="57"/>
        <v>7621.453671</v>
      </c>
      <c r="AD567" s="79">
        <v>9.0</v>
      </c>
      <c r="AE567" s="64" t="str">
        <f t="shared" si="8"/>
        <v>ZF 9000 NR2H Medium Horizontal Offset 1.6662</v>
      </c>
      <c r="AF567" s="65" t="str">
        <f t="shared" si="58"/>
        <v>3103 632 003 left</v>
      </c>
      <c r="AG567" s="66" t="s">
        <v>552</v>
      </c>
      <c r="AH567" s="52" t="str">
        <f t="shared" si="50"/>
        <v>3103 632 003 left</v>
      </c>
      <c r="AI567" s="67"/>
      <c r="AJ567" s="55"/>
      <c r="AK567" s="55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  <c r="AV567" s="55"/>
      <c r="AW567" s="55"/>
      <c r="AX567" s="55"/>
      <c r="AY567" s="55"/>
      <c r="AZ567" s="55"/>
      <c r="BA567" s="13"/>
      <c r="BB567" s="13"/>
    </row>
    <row r="568" ht="14.25" customHeight="1">
      <c r="A568" s="54">
        <v>1010.0</v>
      </c>
      <c r="B568" s="14" t="s">
        <v>227</v>
      </c>
      <c r="C568" s="55"/>
      <c r="D568" s="14" t="str">
        <f t="shared" si="51"/>
        <v>ZF_9000_NR2H_1.636C</v>
      </c>
      <c r="E568" s="14" t="s">
        <v>46</v>
      </c>
      <c r="F568" s="72"/>
      <c r="G568" s="57" t="s">
        <v>550</v>
      </c>
      <c r="H568" s="65" t="s">
        <v>551</v>
      </c>
      <c r="I568" s="59">
        <v>9000.0</v>
      </c>
      <c r="J568" s="65" t="s">
        <v>242</v>
      </c>
      <c r="K568" s="58" t="s">
        <v>243</v>
      </c>
      <c r="L568" s="65" t="s">
        <v>387</v>
      </c>
      <c r="M568" s="60">
        <v>1.636</v>
      </c>
      <c r="N568" s="61"/>
      <c r="O568" s="58" t="s">
        <v>526</v>
      </c>
      <c r="P568" s="61">
        <v>1800.0</v>
      </c>
      <c r="Q568" s="61">
        <v>2293.0</v>
      </c>
      <c r="R568" s="78"/>
      <c r="S568" s="96">
        <v>102270.0</v>
      </c>
      <c r="T568" s="45">
        <v>1.13</v>
      </c>
      <c r="U568" s="96">
        <v>47.0</v>
      </c>
      <c r="V568" s="45">
        <f t="shared" si="52"/>
        <v>0.53</v>
      </c>
      <c r="W568" s="45">
        <f t="shared" si="53"/>
        <v>61249.503</v>
      </c>
      <c r="X568" s="45">
        <f t="shared" si="54"/>
        <v>576.3</v>
      </c>
      <c r="Y568" s="45">
        <v>1.067</v>
      </c>
      <c r="Z568" s="45">
        <f t="shared" si="55"/>
        <v>65968.1318</v>
      </c>
      <c r="AA568" s="47">
        <f t="shared" si="56"/>
        <v>87957.50907</v>
      </c>
      <c r="AB568" s="143">
        <v>8945.0</v>
      </c>
      <c r="AC568" s="47">
        <f t="shared" si="57"/>
        <v>7621.453671</v>
      </c>
      <c r="AD568" s="79">
        <v>9.0</v>
      </c>
      <c r="AE568" s="64" t="str">
        <f t="shared" si="8"/>
        <v>ZF 9000 NR2H Continuous Horizontal Offset 1.636</v>
      </c>
      <c r="AF568" s="65" t="str">
        <f t="shared" si="58"/>
        <v>3103 632 003 left</v>
      </c>
      <c r="AG568" s="66" t="s">
        <v>552</v>
      </c>
      <c r="AH568" s="52" t="str">
        <f t="shared" si="50"/>
        <v>3103 632 003 left</v>
      </c>
      <c r="AI568" s="67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  <c r="AV568" s="55"/>
      <c r="AW568" s="55"/>
      <c r="AX568" s="55"/>
      <c r="AY568" s="55"/>
      <c r="AZ568" s="55"/>
      <c r="BA568" s="13"/>
      <c r="BB568" s="13"/>
    </row>
    <row r="569" ht="14.25" customHeight="1">
      <c r="A569" s="54">
        <v>1010.0</v>
      </c>
      <c r="B569" s="14" t="s">
        <v>227</v>
      </c>
      <c r="C569" s="55"/>
      <c r="D569" s="14" t="str">
        <f t="shared" si="51"/>
        <v>ZF_9000_NR2H_1.5422C</v>
      </c>
      <c r="E569" s="14" t="s">
        <v>46</v>
      </c>
      <c r="F569" s="72"/>
      <c r="G569" s="57" t="s">
        <v>550</v>
      </c>
      <c r="H569" s="65" t="s">
        <v>551</v>
      </c>
      <c r="I569" s="59">
        <v>9000.0</v>
      </c>
      <c r="J569" s="65" t="s">
        <v>242</v>
      </c>
      <c r="K569" s="58" t="s">
        <v>243</v>
      </c>
      <c r="L569" s="65" t="s">
        <v>387</v>
      </c>
      <c r="M569" s="60">
        <v>1.5422</v>
      </c>
      <c r="N569" s="61"/>
      <c r="O569" s="58" t="s">
        <v>249</v>
      </c>
      <c r="P569" s="61">
        <v>1800.0</v>
      </c>
      <c r="Q569" s="61">
        <v>2293.0</v>
      </c>
      <c r="R569" s="78"/>
      <c r="S569" s="96">
        <v>102270.0</v>
      </c>
      <c r="T569" s="45">
        <v>1.13</v>
      </c>
      <c r="U569" s="96">
        <v>47.0</v>
      </c>
      <c r="V569" s="45">
        <f t="shared" si="52"/>
        <v>0.53</v>
      </c>
      <c r="W569" s="45">
        <f t="shared" si="53"/>
        <v>61249.503</v>
      </c>
      <c r="X569" s="45">
        <f t="shared" si="54"/>
        <v>576.3</v>
      </c>
      <c r="Y569" s="45">
        <v>1.067</v>
      </c>
      <c r="Z569" s="45">
        <f t="shared" si="55"/>
        <v>65968.1318</v>
      </c>
      <c r="AA569" s="47">
        <f t="shared" si="56"/>
        <v>87957.50907</v>
      </c>
      <c r="AB569" s="143">
        <v>8945.0</v>
      </c>
      <c r="AC569" s="47">
        <f t="shared" si="57"/>
        <v>7621.453671</v>
      </c>
      <c r="AD569" s="79">
        <v>9.0</v>
      </c>
      <c r="AE569" s="64" t="str">
        <f t="shared" si="8"/>
        <v>ZF 9000 NR2H Continuous Horizontal Offset 1.5422</v>
      </c>
      <c r="AF569" s="65" t="str">
        <f t="shared" si="58"/>
        <v>3103 632 003 left</v>
      </c>
      <c r="AG569" s="66" t="s">
        <v>552</v>
      </c>
      <c r="AH569" s="52" t="str">
        <f t="shared" si="50"/>
        <v>3103 632 003 left</v>
      </c>
      <c r="AI569" s="67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AV569" s="55"/>
      <c r="AW569" s="55"/>
      <c r="AX569" s="55"/>
      <c r="AY569" s="55"/>
      <c r="AZ569" s="55"/>
      <c r="BA569" s="13"/>
      <c r="BB569" s="13"/>
    </row>
    <row r="570" ht="14.25" customHeight="1">
      <c r="A570" s="54">
        <v>1010.0</v>
      </c>
      <c r="B570" s="14" t="s">
        <v>227</v>
      </c>
      <c r="C570" s="55"/>
      <c r="D570" s="14" t="str">
        <f t="shared" si="51"/>
        <v>ZF_9000_NR2H_1.5049C</v>
      </c>
      <c r="E570" s="14" t="s">
        <v>46</v>
      </c>
      <c r="F570" s="72"/>
      <c r="G570" s="57" t="s">
        <v>550</v>
      </c>
      <c r="H570" s="65" t="s">
        <v>551</v>
      </c>
      <c r="I570" s="59">
        <v>9000.0</v>
      </c>
      <c r="J570" s="65" t="s">
        <v>242</v>
      </c>
      <c r="K570" s="58" t="s">
        <v>243</v>
      </c>
      <c r="L570" s="65" t="s">
        <v>387</v>
      </c>
      <c r="M570" s="60">
        <v>1.5049</v>
      </c>
      <c r="N570" s="61"/>
      <c r="O570" s="58" t="s">
        <v>528</v>
      </c>
      <c r="P570" s="61">
        <v>1800.0</v>
      </c>
      <c r="Q570" s="61">
        <v>2293.0</v>
      </c>
      <c r="R570" s="78"/>
      <c r="S570" s="96">
        <v>102270.0</v>
      </c>
      <c r="T570" s="45">
        <v>1.13</v>
      </c>
      <c r="U570" s="96">
        <v>47.0</v>
      </c>
      <c r="V570" s="45">
        <f t="shared" si="52"/>
        <v>0.53</v>
      </c>
      <c r="W570" s="45">
        <f t="shared" si="53"/>
        <v>61249.503</v>
      </c>
      <c r="X570" s="45">
        <f t="shared" si="54"/>
        <v>576.3</v>
      </c>
      <c r="Y570" s="45">
        <v>1.067</v>
      </c>
      <c r="Z570" s="45">
        <f t="shared" si="55"/>
        <v>65968.1318</v>
      </c>
      <c r="AA570" s="47">
        <f t="shared" si="56"/>
        <v>87957.50907</v>
      </c>
      <c r="AB570" s="143">
        <v>8945.0</v>
      </c>
      <c r="AC570" s="47">
        <f t="shared" si="57"/>
        <v>7621.453671</v>
      </c>
      <c r="AD570" s="79">
        <v>9.0</v>
      </c>
      <c r="AE570" s="64" t="str">
        <f t="shared" si="8"/>
        <v>ZF 9000 NR2H Continuous Horizontal Offset 1.5049</v>
      </c>
      <c r="AF570" s="65" t="str">
        <f t="shared" si="58"/>
        <v>3103 632 003 left</v>
      </c>
      <c r="AG570" s="66" t="s">
        <v>552</v>
      </c>
      <c r="AH570" s="52" t="str">
        <f t="shared" si="50"/>
        <v>3103 632 003 left</v>
      </c>
      <c r="AI570" s="67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55"/>
      <c r="AU570" s="55"/>
      <c r="AV570" s="55"/>
      <c r="AW570" s="55"/>
      <c r="AX570" s="55"/>
      <c r="AY570" s="55"/>
      <c r="AZ570" s="55"/>
      <c r="BA570" s="13"/>
      <c r="BB570" s="13"/>
    </row>
    <row r="571" ht="14.25" customHeight="1">
      <c r="A571" s="54">
        <v>1010.0</v>
      </c>
      <c r="B571" s="14" t="s">
        <v>227</v>
      </c>
      <c r="C571" s="55"/>
      <c r="D571" s="14" t="str">
        <f t="shared" si="51"/>
        <v>ZF_9000_NR2H_1.4751C</v>
      </c>
      <c r="E571" s="14" t="s">
        <v>46</v>
      </c>
      <c r="F571" s="72"/>
      <c r="G571" s="57" t="s">
        <v>550</v>
      </c>
      <c r="H571" s="65" t="s">
        <v>551</v>
      </c>
      <c r="I571" s="59">
        <v>9000.0</v>
      </c>
      <c r="J571" s="65" t="s">
        <v>242</v>
      </c>
      <c r="K571" s="58" t="s">
        <v>243</v>
      </c>
      <c r="L571" s="65" t="s">
        <v>387</v>
      </c>
      <c r="M571" s="60">
        <v>1.4751</v>
      </c>
      <c r="N571" s="61"/>
      <c r="O571" s="58" t="s">
        <v>529</v>
      </c>
      <c r="P571" s="61">
        <v>1800.0</v>
      </c>
      <c r="Q571" s="61">
        <v>2293.0</v>
      </c>
      <c r="R571" s="78"/>
      <c r="S571" s="96">
        <v>102270.0</v>
      </c>
      <c r="T571" s="45">
        <v>1.13</v>
      </c>
      <c r="U571" s="96">
        <v>47.0</v>
      </c>
      <c r="V571" s="45">
        <f t="shared" si="52"/>
        <v>0.53</v>
      </c>
      <c r="W571" s="45">
        <f t="shared" si="53"/>
        <v>61249.503</v>
      </c>
      <c r="X571" s="45">
        <f t="shared" si="54"/>
        <v>576.3</v>
      </c>
      <c r="Y571" s="45">
        <v>1.067</v>
      </c>
      <c r="Z571" s="45">
        <f t="shared" si="55"/>
        <v>65968.1318</v>
      </c>
      <c r="AA571" s="47">
        <f t="shared" si="56"/>
        <v>87957.50907</v>
      </c>
      <c r="AB571" s="143">
        <v>8945.0</v>
      </c>
      <c r="AC571" s="47">
        <f t="shared" si="57"/>
        <v>7621.453671</v>
      </c>
      <c r="AD571" s="79">
        <v>9.0</v>
      </c>
      <c r="AE571" s="64" t="str">
        <f t="shared" si="8"/>
        <v>ZF 9000 NR2H Continuous Horizontal Offset 1.4751</v>
      </c>
      <c r="AF571" s="65" t="str">
        <f t="shared" si="58"/>
        <v>3103 632 003 left</v>
      </c>
      <c r="AG571" s="66" t="s">
        <v>552</v>
      </c>
      <c r="AH571" s="52" t="str">
        <f t="shared" si="50"/>
        <v>3103 632 003 left</v>
      </c>
      <c r="AI571" s="67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  <c r="BA571" s="13"/>
      <c r="BB571" s="13"/>
    </row>
    <row r="572" ht="14.25" customHeight="1">
      <c r="A572" s="54">
        <v>1010.0</v>
      </c>
      <c r="B572" s="14" t="s">
        <v>227</v>
      </c>
      <c r="C572" s="55"/>
      <c r="D572" s="14" t="str">
        <f t="shared" si="51"/>
        <v>ZF_9000_V_2.0115L</v>
      </c>
      <c r="E572" s="14" t="s">
        <v>46</v>
      </c>
      <c r="F572" s="72"/>
      <c r="G572" s="57" t="s">
        <v>553</v>
      </c>
      <c r="H572" s="65" t="s">
        <v>554</v>
      </c>
      <c r="I572" s="59">
        <v>9000.0</v>
      </c>
      <c r="J572" s="65" t="s">
        <v>235</v>
      </c>
      <c r="K572" s="58" t="s">
        <v>236</v>
      </c>
      <c r="L572" s="65" t="s">
        <v>253</v>
      </c>
      <c r="M572" s="60">
        <v>2.0115</v>
      </c>
      <c r="N572" s="61"/>
      <c r="O572" s="58" t="s">
        <v>532</v>
      </c>
      <c r="P572" s="61">
        <v>2300.0</v>
      </c>
      <c r="Q572" s="61">
        <v>3086.0</v>
      </c>
      <c r="R572" s="80" t="s">
        <v>555</v>
      </c>
      <c r="S572" s="96">
        <v>127050.0</v>
      </c>
      <c r="T572" s="45">
        <v>1.13</v>
      </c>
      <c r="U572" s="96">
        <v>47.0</v>
      </c>
      <c r="V572" s="45">
        <f t="shared" si="52"/>
        <v>0.53</v>
      </c>
      <c r="W572" s="45">
        <f t="shared" si="53"/>
        <v>76090.245</v>
      </c>
      <c r="X572" s="45">
        <f t="shared" si="54"/>
        <v>576.3</v>
      </c>
      <c r="Y572" s="45">
        <v>1.067</v>
      </c>
      <c r="Z572" s="45">
        <f t="shared" si="55"/>
        <v>81803.20352</v>
      </c>
      <c r="AA572" s="47">
        <f t="shared" si="56"/>
        <v>109070.938</v>
      </c>
      <c r="AB572" s="143">
        <v>10280.0</v>
      </c>
      <c r="AC572" s="47">
        <f t="shared" si="57"/>
        <v>8758.920485</v>
      </c>
      <c r="AD572" s="79"/>
      <c r="AE572" s="64" t="str">
        <f t="shared" si="8"/>
        <v>ZF 9000 V  Light V-Drive 2.0115</v>
      </c>
      <c r="AF572" s="65" t="str">
        <f t="shared" si="58"/>
        <v>3103 613 003</v>
      </c>
      <c r="AG572" s="66" t="s">
        <v>556</v>
      </c>
      <c r="AH572" s="52" t="str">
        <f t="shared" si="50"/>
        <v>3103 613 003</v>
      </c>
      <c r="AI572" s="67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13"/>
      <c r="BB572" s="13"/>
    </row>
    <row r="573" ht="14.25" customHeight="1">
      <c r="A573" s="54">
        <v>1010.0</v>
      </c>
      <c r="B573" s="14" t="s">
        <v>227</v>
      </c>
      <c r="C573" s="55"/>
      <c r="D573" s="14" t="str">
        <f t="shared" si="51"/>
        <v>ZF_9000_V_1.8966L</v>
      </c>
      <c r="E573" s="14" t="s">
        <v>46</v>
      </c>
      <c r="F573" s="72"/>
      <c r="G573" s="57" t="s">
        <v>553</v>
      </c>
      <c r="H573" s="65" t="s">
        <v>554</v>
      </c>
      <c r="I573" s="59">
        <v>9000.0</v>
      </c>
      <c r="J573" s="65" t="s">
        <v>235</v>
      </c>
      <c r="K573" s="58" t="s">
        <v>236</v>
      </c>
      <c r="L573" s="65" t="s">
        <v>253</v>
      </c>
      <c r="M573" s="60">
        <v>1.8966</v>
      </c>
      <c r="N573" s="61"/>
      <c r="O573" s="58" t="s">
        <v>535</v>
      </c>
      <c r="P573" s="61">
        <v>2300.0</v>
      </c>
      <c r="Q573" s="61">
        <v>3086.0</v>
      </c>
      <c r="R573" s="80" t="s">
        <v>557</v>
      </c>
      <c r="S573" s="96">
        <v>127050.0</v>
      </c>
      <c r="T573" s="45">
        <v>1.13</v>
      </c>
      <c r="U573" s="96">
        <v>47.0</v>
      </c>
      <c r="V573" s="45">
        <f t="shared" si="52"/>
        <v>0.53</v>
      </c>
      <c r="W573" s="45">
        <f t="shared" si="53"/>
        <v>76090.245</v>
      </c>
      <c r="X573" s="45">
        <f t="shared" si="54"/>
        <v>576.3</v>
      </c>
      <c r="Y573" s="45">
        <v>1.067</v>
      </c>
      <c r="Z573" s="45">
        <f t="shared" si="55"/>
        <v>81803.20352</v>
      </c>
      <c r="AA573" s="47">
        <f t="shared" si="56"/>
        <v>109070.938</v>
      </c>
      <c r="AB573" s="143">
        <v>10280.0</v>
      </c>
      <c r="AC573" s="47">
        <f t="shared" si="57"/>
        <v>8758.920485</v>
      </c>
      <c r="AD573" s="79"/>
      <c r="AE573" s="64" t="str">
        <f t="shared" si="8"/>
        <v>ZF 9000 V  Light V-Drive 1.8966</v>
      </c>
      <c r="AF573" s="65" t="str">
        <f t="shared" si="58"/>
        <v>3103 613 003</v>
      </c>
      <c r="AG573" s="66" t="s">
        <v>556</v>
      </c>
      <c r="AH573" s="52" t="str">
        <f t="shared" si="50"/>
        <v>3103 613 003</v>
      </c>
      <c r="AI573" s="67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5"/>
      <c r="AY573" s="55"/>
      <c r="AZ573" s="55"/>
      <c r="BA573" s="13"/>
      <c r="BB573" s="13"/>
    </row>
    <row r="574" ht="14.25" customHeight="1">
      <c r="A574" s="54">
        <v>1010.0</v>
      </c>
      <c r="B574" s="14" t="s">
        <v>227</v>
      </c>
      <c r="C574" s="55"/>
      <c r="D574" s="14" t="str">
        <f t="shared" si="51"/>
        <v>ZF_9000_V_1.8136L</v>
      </c>
      <c r="E574" s="14" t="s">
        <v>46</v>
      </c>
      <c r="F574" s="72"/>
      <c r="G574" s="57" t="s">
        <v>553</v>
      </c>
      <c r="H574" s="65" t="s">
        <v>554</v>
      </c>
      <c r="I574" s="59">
        <v>9000.0</v>
      </c>
      <c r="J574" s="65" t="s">
        <v>235</v>
      </c>
      <c r="K574" s="58" t="s">
        <v>236</v>
      </c>
      <c r="L574" s="65" t="s">
        <v>253</v>
      </c>
      <c r="M574" s="60">
        <v>1.8136</v>
      </c>
      <c r="N574" s="61"/>
      <c r="O574" s="58" t="s">
        <v>537</v>
      </c>
      <c r="P574" s="61">
        <v>2300.0</v>
      </c>
      <c r="Q574" s="61">
        <v>3086.0</v>
      </c>
      <c r="R574" s="80" t="s">
        <v>558</v>
      </c>
      <c r="S574" s="96">
        <v>127050.0</v>
      </c>
      <c r="T574" s="45">
        <v>1.13</v>
      </c>
      <c r="U574" s="96">
        <v>47.0</v>
      </c>
      <c r="V574" s="45">
        <f t="shared" si="52"/>
        <v>0.53</v>
      </c>
      <c r="W574" s="45">
        <f t="shared" si="53"/>
        <v>76090.245</v>
      </c>
      <c r="X574" s="45">
        <f t="shared" si="54"/>
        <v>576.3</v>
      </c>
      <c r="Y574" s="45">
        <v>1.067</v>
      </c>
      <c r="Z574" s="45">
        <f t="shared" si="55"/>
        <v>81803.20352</v>
      </c>
      <c r="AA574" s="47">
        <f t="shared" si="56"/>
        <v>109070.938</v>
      </c>
      <c r="AB574" s="143">
        <v>10280.0</v>
      </c>
      <c r="AC574" s="47">
        <f t="shared" si="57"/>
        <v>8758.920485</v>
      </c>
      <c r="AD574" s="79"/>
      <c r="AE574" s="64" t="str">
        <f t="shared" si="8"/>
        <v>ZF 9000 V  Light V-Drive 1.8136</v>
      </c>
      <c r="AF574" s="65" t="str">
        <f t="shared" si="58"/>
        <v>3103 613 003</v>
      </c>
      <c r="AG574" s="66" t="s">
        <v>556</v>
      </c>
      <c r="AH574" s="52" t="str">
        <f t="shared" si="50"/>
        <v>3103 613 003</v>
      </c>
      <c r="AI574" s="67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AV574" s="55"/>
      <c r="AW574" s="55"/>
      <c r="AX574" s="55"/>
      <c r="AY574" s="55"/>
      <c r="AZ574" s="55"/>
      <c r="BA574" s="13"/>
      <c r="BB574" s="13"/>
    </row>
    <row r="575" ht="14.25" customHeight="1">
      <c r="A575" s="54">
        <v>1010.0</v>
      </c>
      <c r="B575" s="14" t="s">
        <v>227</v>
      </c>
      <c r="C575" s="55"/>
      <c r="D575" s="14" t="str">
        <f t="shared" si="51"/>
        <v>ZF_9000_V_1.854M</v>
      </c>
      <c r="E575" s="14" t="s">
        <v>46</v>
      </c>
      <c r="F575" s="72"/>
      <c r="G575" s="57" t="s">
        <v>553</v>
      </c>
      <c r="H575" s="65" t="s">
        <v>554</v>
      </c>
      <c r="I575" s="59">
        <v>9000.0</v>
      </c>
      <c r="J575" s="65" t="s">
        <v>238</v>
      </c>
      <c r="K575" s="58" t="s">
        <v>239</v>
      </c>
      <c r="L575" s="65" t="s">
        <v>253</v>
      </c>
      <c r="M575" s="60">
        <v>1.854</v>
      </c>
      <c r="N575" s="61"/>
      <c r="O575" s="58" t="s">
        <v>532</v>
      </c>
      <c r="P575" s="61">
        <v>2300.0</v>
      </c>
      <c r="Q575" s="61">
        <v>3086.0</v>
      </c>
      <c r="R575" s="80" t="s">
        <v>559</v>
      </c>
      <c r="S575" s="96">
        <v>127050.0</v>
      </c>
      <c r="T575" s="45">
        <v>1.13</v>
      </c>
      <c r="U575" s="96">
        <v>47.0</v>
      </c>
      <c r="V575" s="45">
        <f t="shared" si="52"/>
        <v>0.53</v>
      </c>
      <c r="W575" s="45">
        <f t="shared" si="53"/>
        <v>76090.245</v>
      </c>
      <c r="X575" s="45">
        <f t="shared" si="54"/>
        <v>576.3</v>
      </c>
      <c r="Y575" s="45">
        <v>1.067</v>
      </c>
      <c r="Z575" s="45">
        <f t="shared" si="55"/>
        <v>81803.20352</v>
      </c>
      <c r="AA575" s="47">
        <f t="shared" si="56"/>
        <v>109070.938</v>
      </c>
      <c r="AB575" s="143">
        <v>10280.0</v>
      </c>
      <c r="AC575" s="47">
        <f t="shared" si="57"/>
        <v>8758.920485</v>
      </c>
      <c r="AD575" s="79"/>
      <c r="AE575" s="64" t="str">
        <f t="shared" si="8"/>
        <v>ZF 9000 V  Medium V-Drive 1.854</v>
      </c>
      <c r="AF575" s="65" t="str">
        <f t="shared" si="58"/>
        <v>3103 613 003</v>
      </c>
      <c r="AG575" s="66" t="s">
        <v>556</v>
      </c>
      <c r="AH575" s="52" t="str">
        <f t="shared" si="50"/>
        <v>3103 613 003</v>
      </c>
      <c r="AI575" s="67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  <c r="AT575" s="55"/>
      <c r="AU575" s="55"/>
      <c r="AV575" s="55"/>
      <c r="AW575" s="55"/>
      <c r="AX575" s="55"/>
      <c r="AY575" s="55"/>
      <c r="AZ575" s="55"/>
      <c r="BA575" s="13"/>
      <c r="BB575" s="13"/>
    </row>
    <row r="576" ht="14.25" customHeight="1">
      <c r="A576" s="54">
        <v>1010.0</v>
      </c>
      <c r="B576" s="14" t="s">
        <v>227</v>
      </c>
      <c r="C576" s="55"/>
      <c r="D576" s="14" t="str">
        <f t="shared" si="51"/>
        <v>ZF_9000_V_1.7514M</v>
      </c>
      <c r="E576" s="14" t="s">
        <v>46</v>
      </c>
      <c r="F576" s="72"/>
      <c r="G576" s="57" t="s">
        <v>553</v>
      </c>
      <c r="H576" s="65" t="s">
        <v>554</v>
      </c>
      <c r="I576" s="59">
        <v>9000.0</v>
      </c>
      <c r="J576" s="65" t="s">
        <v>238</v>
      </c>
      <c r="K576" s="58" t="s">
        <v>239</v>
      </c>
      <c r="L576" s="65" t="s">
        <v>253</v>
      </c>
      <c r="M576" s="60">
        <v>1.7514</v>
      </c>
      <c r="N576" s="61"/>
      <c r="O576" s="58" t="s">
        <v>535</v>
      </c>
      <c r="P576" s="61">
        <v>2300.0</v>
      </c>
      <c r="Q576" s="61">
        <v>3086.0</v>
      </c>
      <c r="R576" s="80" t="s">
        <v>560</v>
      </c>
      <c r="S576" s="96">
        <v>127050.0</v>
      </c>
      <c r="T576" s="45">
        <v>1.13</v>
      </c>
      <c r="U576" s="96">
        <v>47.0</v>
      </c>
      <c r="V576" s="45">
        <f t="shared" si="52"/>
        <v>0.53</v>
      </c>
      <c r="W576" s="45">
        <f t="shared" si="53"/>
        <v>76090.245</v>
      </c>
      <c r="X576" s="45">
        <f t="shared" si="54"/>
        <v>576.3</v>
      </c>
      <c r="Y576" s="45">
        <v>1.067</v>
      </c>
      <c r="Z576" s="45">
        <f t="shared" si="55"/>
        <v>81803.20352</v>
      </c>
      <c r="AA576" s="47">
        <f t="shared" si="56"/>
        <v>109070.938</v>
      </c>
      <c r="AB576" s="143">
        <v>10280.0</v>
      </c>
      <c r="AC576" s="47">
        <f t="shared" si="57"/>
        <v>8758.920485</v>
      </c>
      <c r="AD576" s="79"/>
      <c r="AE576" s="64" t="str">
        <f t="shared" si="8"/>
        <v>ZF 9000 V  Medium V-Drive 1.7514</v>
      </c>
      <c r="AF576" s="65" t="str">
        <f t="shared" si="58"/>
        <v>3103 613 003</v>
      </c>
      <c r="AG576" s="66" t="s">
        <v>556</v>
      </c>
      <c r="AH576" s="52" t="str">
        <f t="shared" si="50"/>
        <v>3103 613 003</v>
      </c>
      <c r="AI576" s="67"/>
      <c r="AJ576" s="55"/>
      <c r="AK576" s="55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  <c r="AV576" s="55"/>
      <c r="AW576" s="55"/>
      <c r="AX576" s="55"/>
      <c r="AY576" s="55"/>
      <c r="AZ576" s="55"/>
      <c r="BA576" s="13"/>
      <c r="BB576" s="13"/>
    </row>
    <row r="577" ht="14.25" customHeight="1">
      <c r="A577" s="54">
        <v>1010.0</v>
      </c>
      <c r="B577" s="14" t="s">
        <v>227</v>
      </c>
      <c r="C577" s="55"/>
      <c r="D577" s="14" t="str">
        <f t="shared" si="51"/>
        <v>ZF_9000_V_1.6662M</v>
      </c>
      <c r="E577" s="14" t="s">
        <v>46</v>
      </c>
      <c r="F577" s="72"/>
      <c r="G577" s="57" t="s">
        <v>553</v>
      </c>
      <c r="H577" s="65" t="s">
        <v>554</v>
      </c>
      <c r="I577" s="59">
        <v>9000.0</v>
      </c>
      <c r="J577" s="65" t="s">
        <v>238</v>
      </c>
      <c r="K577" s="58" t="s">
        <v>239</v>
      </c>
      <c r="L577" s="65" t="s">
        <v>253</v>
      </c>
      <c r="M577" s="60">
        <v>1.6662</v>
      </c>
      <c r="N577" s="61"/>
      <c r="O577" s="58" t="s">
        <v>537</v>
      </c>
      <c r="P577" s="61">
        <v>2300.0</v>
      </c>
      <c r="Q577" s="61">
        <v>3086.0</v>
      </c>
      <c r="R577" s="80" t="s">
        <v>561</v>
      </c>
      <c r="S577" s="96">
        <v>127050.0</v>
      </c>
      <c r="T577" s="45">
        <v>1.13</v>
      </c>
      <c r="U577" s="96">
        <v>47.0</v>
      </c>
      <c r="V577" s="45">
        <f t="shared" si="52"/>
        <v>0.53</v>
      </c>
      <c r="W577" s="45">
        <f t="shared" si="53"/>
        <v>76090.245</v>
      </c>
      <c r="X577" s="45">
        <f t="shared" si="54"/>
        <v>576.3</v>
      </c>
      <c r="Y577" s="45">
        <v>1.067</v>
      </c>
      <c r="Z577" s="45">
        <f t="shared" si="55"/>
        <v>81803.20352</v>
      </c>
      <c r="AA577" s="47">
        <f t="shared" si="56"/>
        <v>109070.938</v>
      </c>
      <c r="AB577" s="143">
        <v>10280.0</v>
      </c>
      <c r="AC577" s="47">
        <f t="shared" si="57"/>
        <v>8758.920485</v>
      </c>
      <c r="AD577" s="79"/>
      <c r="AE577" s="64" t="str">
        <f t="shared" si="8"/>
        <v>ZF 9000 V  Medium V-Drive 1.6662</v>
      </c>
      <c r="AF577" s="65" t="str">
        <f t="shared" si="58"/>
        <v>3103 613 003</v>
      </c>
      <c r="AG577" s="66" t="s">
        <v>556</v>
      </c>
      <c r="AH577" s="52" t="str">
        <f t="shared" si="50"/>
        <v>3103 613 003</v>
      </c>
      <c r="AI577" s="67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  <c r="AV577" s="55"/>
      <c r="AW577" s="55"/>
      <c r="AX577" s="55"/>
      <c r="AY577" s="55"/>
      <c r="AZ577" s="55"/>
      <c r="BA577" s="13"/>
      <c r="BB577" s="13"/>
    </row>
    <row r="578" ht="14.25" customHeight="1">
      <c r="A578" s="54">
        <v>1010.0</v>
      </c>
      <c r="B578" s="14" t="s">
        <v>227</v>
      </c>
      <c r="C578" s="55"/>
      <c r="D578" s="14" t="str">
        <f t="shared" si="51"/>
        <v>ZF_9000_V_1.636C</v>
      </c>
      <c r="E578" s="14" t="s">
        <v>46</v>
      </c>
      <c r="F578" s="72"/>
      <c r="G578" s="57" t="s">
        <v>553</v>
      </c>
      <c r="H578" s="65" t="s">
        <v>554</v>
      </c>
      <c r="I578" s="59">
        <v>9000.0</v>
      </c>
      <c r="J578" s="65" t="s">
        <v>242</v>
      </c>
      <c r="K578" s="58" t="s">
        <v>243</v>
      </c>
      <c r="L578" s="65" t="s">
        <v>253</v>
      </c>
      <c r="M578" s="60">
        <v>1.636</v>
      </c>
      <c r="N578" s="61"/>
      <c r="O578" s="58" t="s">
        <v>532</v>
      </c>
      <c r="P578" s="61">
        <v>1800.0</v>
      </c>
      <c r="Q578" s="61">
        <v>3086.0</v>
      </c>
      <c r="R578" s="80" t="s">
        <v>562</v>
      </c>
      <c r="S578" s="96">
        <v>127050.0</v>
      </c>
      <c r="T578" s="45">
        <v>1.13</v>
      </c>
      <c r="U578" s="96">
        <v>47.0</v>
      </c>
      <c r="V578" s="45">
        <f t="shared" si="52"/>
        <v>0.53</v>
      </c>
      <c r="W578" s="45">
        <f t="shared" si="53"/>
        <v>76090.245</v>
      </c>
      <c r="X578" s="45">
        <f t="shared" si="54"/>
        <v>576.3</v>
      </c>
      <c r="Y578" s="45">
        <v>1.067</v>
      </c>
      <c r="Z578" s="45">
        <f t="shared" si="55"/>
        <v>81803.20352</v>
      </c>
      <c r="AA578" s="47">
        <f t="shared" si="56"/>
        <v>109070.938</v>
      </c>
      <c r="AB578" s="143">
        <v>10280.0</v>
      </c>
      <c r="AC578" s="47">
        <f t="shared" si="57"/>
        <v>8758.920485</v>
      </c>
      <c r="AD578" s="79"/>
      <c r="AE578" s="64" t="str">
        <f t="shared" si="8"/>
        <v>ZF 9000 V  Continuous V-Drive 1.636</v>
      </c>
      <c r="AF578" s="65" t="str">
        <f t="shared" si="58"/>
        <v>3103 613 003</v>
      </c>
      <c r="AG578" s="66" t="s">
        <v>556</v>
      </c>
      <c r="AH578" s="52" t="str">
        <f t="shared" si="50"/>
        <v>3103 613 003</v>
      </c>
      <c r="AI578" s="67"/>
      <c r="AJ578" s="55"/>
      <c r="AK578" s="55"/>
      <c r="AL578" s="55"/>
      <c r="AM578" s="55"/>
      <c r="AN578" s="55"/>
      <c r="AO578" s="55"/>
      <c r="AP578" s="55"/>
      <c r="AQ578" s="55"/>
      <c r="AR578" s="55"/>
      <c r="AS578" s="55"/>
      <c r="AT578" s="55"/>
      <c r="AU578" s="55"/>
      <c r="AV578" s="55"/>
      <c r="AW578" s="55"/>
      <c r="AX578" s="55"/>
      <c r="AY578" s="55"/>
      <c r="AZ578" s="55"/>
      <c r="BA578" s="13"/>
      <c r="BB578" s="13"/>
    </row>
    <row r="579" ht="14.25" customHeight="1">
      <c r="A579" s="54">
        <v>1010.0</v>
      </c>
      <c r="B579" s="14" t="s">
        <v>227</v>
      </c>
      <c r="C579" s="55"/>
      <c r="D579" s="14" t="str">
        <f t="shared" si="51"/>
        <v>ZF_9000_V_1.5422C</v>
      </c>
      <c r="E579" s="14" t="s">
        <v>46</v>
      </c>
      <c r="F579" s="72"/>
      <c r="G579" s="57" t="s">
        <v>553</v>
      </c>
      <c r="H579" s="65" t="s">
        <v>554</v>
      </c>
      <c r="I579" s="59">
        <v>9000.0</v>
      </c>
      <c r="J579" s="65" t="s">
        <v>242</v>
      </c>
      <c r="K579" s="58" t="s">
        <v>243</v>
      </c>
      <c r="L579" s="65" t="s">
        <v>253</v>
      </c>
      <c r="M579" s="60">
        <v>1.5422</v>
      </c>
      <c r="N579" s="61"/>
      <c r="O579" s="58" t="s">
        <v>535</v>
      </c>
      <c r="P579" s="61">
        <v>1800.0</v>
      </c>
      <c r="Q579" s="61">
        <v>3086.0</v>
      </c>
      <c r="R579" s="80" t="s">
        <v>563</v>
      </c>
      <c r="S579" s="96">
        <v>127050.0</v>
      </c>
      <c r="T579" s="45">
        <v>1.13</v>
      </c>
      <c r="U579" s="96">
        <v>47.0</v>
      </c>
      <c r="V579" s="45">
        <f t="shared" si="52"/>
        <v>0.53</v>
      </c>
      <c r="W579" s="45">
        <f t="shared" si="53"/>
        <v>76090.245</v>
      </c>
      <c r="X579" s="45">
        <f t="shared" si="54"/>
        <v>576.3</v>
      </c>
      <c r="Y579" s="45">
        <v>1.067</v>
      </c>
      <c r="Z579" s="45">
        <f t="shared" si="55"/>
        <v>81803.20352</v>
      </c>
      <c r="AA579" s="47">
        <f t="shared" si="56"/>
        <v>109070.938</v>
      </c>
      <c r="AB579" s="143">
        <v>10280.0</v>
      </c>
      <c r="AC579" s="47">
        <f t="shared" si="57"/>
        <v>8758.920485</v>
      </c>
      <c r="AD579" s="79"/>
      <c r="AE579" s="64" t="str">
        <f t="shared" si="8"/>
        <v>ZF 9000 V  Continuous V-Drive 1.5422</v>
      </c>
      <c r="AF579" s="65" t="str">
        <f t="shared" si="58"/>
        <v>3103 613 003</v>
      </c>
      <c r="AG579" s="66" t="s">
        <v>556</v>
      </c>
      <c r="AH579" s="52" t="str">
        <f t="shared" si="50"/>
        <v>3103 613 003</v>
      </c>
      <c r="AI579" s="67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  <c r="AV579" s="55"/>
      <c r="AW579" s="55"/>
      <c r="AX579" s="55"/>
      <c r="AY579" s="55"/>
      <c r="AZ579" s="55"/>
      <c r="BA579" s="13"/>
      <c r="BB579" s="13"/>
    </row>
    <row r="580" ht="14.25" customHeight="1">
      <c r="A580" s="54">
        <v>1010.0</v>
      </c>
      <c r="B580" s="14" t="s">
        <v>227</v>
      </c>
      <c r="C580" s="55"/>
      <c r="D580" s="14" t="str">
        <f t="shared" si="51"/>
        <v>ZF_9000_V_1.4751C</v>
      </c>
      <c r="E580" s="14" t="s">
        <v>46</v>
      </c>
      <c r="F580" s="72"/>
      <c r="G580" s="57" t="s">
        <v>553</v>
      </c>
      <c r="H580" s="65" t="s">
        <v>554</v>
      </c>
      <c r="I580" s="59">
        <v>9000.0</v>
      </c>
      <c r="J580" s="65" t="s">
        <v>242</v>
      </c>
      <c r="K580" s="58" t="s">
        <v>243</v>
      </c>
      <c r="L580" s="65" t="s">
        <v>253</v>
      </c>
      <c r="M580" s="60">
        <v>1.4751</v>
      </c>
      <c r="N580" s="61"/>
      <c r="O580" s="58" t="s">
        <v>537</v>
      </c>
      <c r="P580" s="61">
        <v>1800.0</v>
      </c>
      <c r="Q580" s="61">
        <v>3086.0</v>
      </c>
      <c r="R580" s="80" t="s">
        <v>564</v>
      </c>
      <c r="S580" s="96">
        <v>127050.0</v>
      </c>
      <c r="T580" s="45">
        <v>1.13</v>
      </c>
      <c r="U580" s="96">
        <v>47.0</v>
      </c>
      <c r="V580" s="45">
        <f t="shared" si="52"/>
        <v>0.53</v>
      </c>
      <c r="W580" s="45">
        <f t="shared" si="53"/>
        <v>76090.245</v>
      </c>
      <c r="X580" s="45">
        <f t="shared" si="54"/>
        <v>576.3</v>
      </c>
      <c r="Y580" s="45">
        <v>1.067</v>
      </c>
      <c r="Z580" s="45">
        <f t="shared" si="55"/>
        <v>81803.20352</v>
      </c>
      <c r="AA580" s="47">
        <f t="shared" si="56"/>
        <v>109070.938</v>
      </c>
      <c r="AB580" s="143">
        <v>10280.0</v>
      </c>
      <c r="AC580" s="47">
        <f t="shared" si="57"/>
        <v>8758.920485</v>
      </c>
      <c r="AD580" s="79"/>
      <c r="AE580" s="64" t="str">
        <f t="shared" si="8"/>
        <v>ZF 9000 V  Continuous V-Drive 1.4751</v>
      </c>
      <c r="AF580" s="65" t="str">
        <f t="shared" si="58"/>
        <v>3103 613 003</v>
      </c>
      <c r="AG580" s="66" t="s">
        <v>556</v>
      </c>
      <c r="AH580" s="52" t="str">
        <f t="shared" si="50"/>
        <v>3103 613 003</v>
      </c>
      <c r="AI580" s="67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AV580" s="55"/>
      <c r="AW580" s="55"/>
      <c r="AX580" s="55"/>
      <c r="AY580" s="55"/>
      <c r="AZ580" s="55"/>
      <c r="BA580" s="13"/>
      <c r="BB580" s="13"/>
    </row>
    <row r="581" ht="14.25" customHeight="1">
      <c r="A581" s="54">
        <v>1010.0</v>
      </c>
      <c r="B581" s="14" t="s">
        <v>227</v>
      </c>
      <c r="C581" s="55"/>
      <c r="D581" s="14" t="str">
        <f t="shared" si="51"/>
        <v>ZF_9050_2.1967L</v>
      </c>
      <c r="E581" s="14" t="s">
        <v>46</v>
      </c>
      <c r="F581" s="72"/>
      <c r="G581" s="57" t="s">
        <v>524</v>
      </c>
      <c r="H581" s="65" t="s">
        <v>565</v>
      </c>
      <c r="I581" s="59">
        <v>9000.0</v>
      </c>
      <c r="J581" s="65" t="s">
        <v>235</v>
      </c>
      <c r="K581" s="58" t="s">
        <v>236</v>
      </c>
      <c r="L581" s="65" t="s">
        <v>232</v>
      </c>
      <c r="M581" s="60">
        <v>2.1967</v>
      </c>
      <c r="N581" s="61"/>
      <c r="O581" s="58" t="s">
        <v>526</v>
      </c>
      <c r="P581" s="61">
        <v>2300.0</v>
      </c>
      <c r="Q581" s="61">
        <v>3086.0</v>
      </c>
      <c r="R581" s="78"/>
      <c r="S581" s="96">
        <v>126515.0</v>
      </c>
      <c r="T581" s="45">
        <v>1.13</v>
      </c>
      <c r="U581" s="96">
        <v>47.0</v>
      </c>
      <c r="V581" s="45">
        <f t="shared" si="52"/>
        <v>0.53</v>
      </c>
      <c r="W581" s="45">
        <f t="shared" si="53"/>
        <v>75769.8335</v>
      </c>
      <c r="X581" s="45">
        <f t="shared" si="54"/>
        <v>576.3</v>
      </c>
      <c r="Y581" s="45">
        <v>1.067</v>
      </c>
      <c r="Z581" s="45">
        <f t="shared" si="55"/>
        <v>81461.32444</v>
      </c>
      <c r="AA581" s="47">
        <f t="shared" si="56"/>
        <v>108615.0993</v>
      </c>
      <c r="AB581" s="143">
        <v>8945.0</v>
      </c>
      <c r="AC581" s="47">
        <f t="shared" si="57"/>
        <v>7621.453671</v>
      </c>
      <c r="AD581" s="79"/>
      <c r="AE581" s="64" t="str">
        <f t="shared" si="8"/>
        <v>ZF 9050  Light Vertical Offset 2.1967</v>
      </c>
      <c r="AF581" s="65" t="str">
        <f t="shared" si="58"/>
        <v>3103 601 003</v>
      </c>
      <c r="AG581" s="66" t="s">
        <v>527</v>
      </c>
      <c r="AH581" s="52" t="str">
        <f t="shared" si="50"/>
        <v>3103 601 003</v>
      </c>
      <c r="AI581" s="67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AV581" s="55"/>
      <c r="AW581" s="55"/>
      <c r="AX581" s="55"/>
      <c r="AY581" s="55"/>
      <c r="AZ581" s="55"/>
      <c r="BA581" s="13"/>
      <c r="BB581" s="13"/>
    </row>
    <row r="582" ht="14.25" customHeight="1">
      <c r="A582" s="54">
        <v>1010.0</v>
      </c>
      <c r="B582" s="14" t="s">
        <v>227</v>
      </c>
      <c r="C582" s="55"/>
      <c r="D582" s="14" t="str">
        <f t="shared" si="51"/>
        <v>ZF_9050_2.0691L</v>
      </c>
      <c r="E582" s="14" t="s">
        <v>46</v>
      </c>
      <c r="F582" s="72"/>
      <c r="G582" s="57" t="s">
        <v>524</v>
      </c>
      <c r="H582" s="65" t="s">
        <v>565</v>
      </c>
      <c r="I582" s="59">
        <v>9000.0</v>
      </c>
      <c r="J582" s="65" t="s">
        <v>235</v>
      </c>
      <c r="K582" s="58" t="s">
        <v>236</v>
      </c>
      <c r="L582" s="65" t="s">
        <v>232</v>
      </c>
      <c r="M582" s="60">
        <v>2.0691</v>
      </c>
      <c r="N582" s="61"/>
      <c r="O582" s="58" t="s">
        <v>249</v>
      </c>
      <c r="P582" s="61">
        <v>2300.0</v>
      </c>
      <c r="Q582" s="61">
        <v>3086.0</v>
      </c>
      <c r="R582" s="78"/>
      <c r="S582" s="96">
        <v>126515.0</v>
      </c>
      <c r="T582" s="45">
        <v>1.13</v>
      </c>
      <c r="U582" s="96">
        <v>47.0</v>
      </c>
      <c r="V582" s="45">
        <f t="shared" si="52"/>
        <v>0.53</v>
      </c>
      <c r="W582" s="45">
        <f t="shared" si="53"/>
        <v>75769.8335</v>
      </c>
      <c r="X582" s="45">
        <f t="shared" si="54"/>
        <v>576.3</v>
      </c>
      <c r="Y582" s="45">
        <v>1.067</v>
      </c>
      <c r="Z582" s="45">
        <f t="shared" si="55"/>
        <v>81461.32444</v>
      </c>
      <c r="AA582" s="47">
        <f t="shared" si="56"/>
        <v>108615.0993</v>
      </c>
      <c r="AB582" s="143">
        <v>8945.0</v>
      </c>
      <c r="AC582" s="47">
        <f t="shared" si="57"/>
        <v>7621.453671</v>
      </c>
      <c r="AD582" s="79"/>
      <c r="AE582" s="64" t="str">
        <f t="shared" si="8"/>
        <v>ZF 9050  Light Vertical Offset 2.0691</v>
      </c>
      <c r="AF582" s="65" t="str">
        <f t="shared" si="58"/>
        <v>3103 601 003</v>
      </c>
      <c r="AG582" s="66" t="s">
        <v>527</v>
      </c>
      <c r="AH582" s="52" t="str">
        <f t="shared" si="50"/>
        <v>3103 601 003</v>
      </c>
      <c r="AI582" s="67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  <c r="AV582" s="55"/>
      <c r="AW582" s="55"/>
      <c r="AX582" s="55"/>
      <c r="AY582" s="55"/>
      <c r="AZ582" s="55"/>
      <c r="BA582" s="13"/>
      <c r="BB582" s="13"/>
    </row>
    <row r="583" ht="14.25" customHeight="1">
      <c r="A583" s="54">
        <v>1010.0</v>
      </c>
      <c r="B583" s="14" t="s">
        <v>227</v>
      </c>
      <c r="C583" s="55"/>
      <c r="D583" s="14" t="str">
        <f t="shared" si="51"/>
        <v>ZF_9050_2.018L</v>
      </c>
      <c r="E583" s="14" t="s">
        <v>46</v>
      </c>
      <c r="F583" s="72"/>
      <c r="G583" s="57" t="s">
        <v>524</v>
      </c>
      <c r="H583" s="65" t="s">
        <v>565</v>
      </c>
      <c r="I583" s="59">
        <v>9000.0</v>
      </c>
      <c r="J583" s="65" t="s">
        <v>235</v>
      </c>
      <c r="K583" s="58" t="s">
        <v>236</v>
      </c>
      <c r="L583" s="65" t="s">
        <v>232</v>
      </c>
      <c r="M583" s="60">
        <v>2.018</v>
      </c>
      <c r="N583" s="61"/>
      <c r="O583" s="58" t="s">
        <v>528</v>
      </c>
      <c r="P583" s="61">
        <v>2300.0</v>
      </c>
      <c r="Q583" s="61">
        <v>3086.0</v>
      </c>
      <c r="R583" s="78"/>
      <c r="S583" s="96">
        <v>126515.0</v>
      </c>
      <c r="T583" s="45">
        <v>1.13</v>
      </c>
      <c r="U583" s="96">
        <v>47.0</v>
      </c>
      <c r="V583" s="45">
        <f t="shared" si="52"/>
        <v>0.53</v>
      </c>
      <c r="W583" s="45">
        <f t="shared" si="53"/>
        <v>75769.8335</v>
      </c>
      <c r="X583" s="45">
        <f t="shared" si="54"/>
        <v>576.3</v>
      </c>
      <c r="Y583" s="45">
        <v>1.067</v>
      </c>
      <c r="Z583" s="45">
        <f t="shared" si="55"/>
        <v>81461.32444</v>
      </c>
      <c r="AA583" s="47">
        <f t="shared" si="56"/>
        <v>108615.0993</v>
      </c>
      <c r="AB583" s="143">
        <v>8945.0</v>
      </c>
      <c r="AC583" s="47">
        <f t="shared" si="57"/>
        <v>7621.453671</v>
      </c>
      <c r="AD583" s="79"/>
      <c r="AE583" s="64" t="str">
        <f t="shared" si="8"/>
        <v>ZF 9050  Light Vertical Offset 2.018</v>
      </c>
      <c r="AF583" s="65" t="str">
        <f t="shared" si="58"/>
        <v>3103 601 003</v>
      </c>
      <c r="AG583" s="66" t="s">
        <v>527</v>
      </c>
      <c r="AH583" s="52" t="str">
        <f t="shared" si="50"/>
        <v>3103 601 003</v>
      </c>
      <c r="AI583" s="67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  <c r="AV583" s="55"/>
      <c r="AW583" s="55"/>
      <c r="AX583" s="55"/>
      <c r="AY583" s="55"/>
      <c r="AZ583" s="55"/>
      <c r="BA583" s="13"/>
      <c r="BB583" s="13"/>
    </row>
    <row r="584" ht="14.25" customHeight="1">
      <c r="A584" s="54">
        <v>1010.0</v>
      </c>
      <c r="B584" s="14" t="s">
        <v>227</v>
      </c>
      <c r="C584" s="55"/>
      <c r="D584" s="14" t="str">
        <f t="shared" si="51"/>
        <v>ZF_9050_1.9764L</v>
      </c>
      <c r="E584" s="14" t="s">
        <v>46</v>
      </c>
      <c r="F584" s="72"/>
      <c r="G584" s="57" t="s">
        <v>524</v>
      </c>
      <c r="H584" s="65" t="s">
        <v>565</v>
      </c>
      <c r="I584" s="59">
        <v>9000.0</v>
      </c>
      <c r="J584" s="65" t="s">
        <v>235</v>
      </c>
      <c r="K584" s="58" t="s">
        <v>236</v>
      </c>
      <c r="L584" s="65" t="s">
        <v>232</v>
      </c>
      <c r="M584" s="60">
        <v>1.9764</v>
      </c>
      <c r="N584" s="61"/>
      <c r="O584" s="58" t="s">
        <v>529</v>
      </c>
      <c r="P584" s="61">
        <v>2300.0</v>
      </c>
      <c r="Q584" s="61">
        <v>3086.0</v>
      </c>
      <c r="R584" s="78"/>
      <c r="S584" s="96">
        <v>126515.0</v>
      </c>
      <c r="T584" s="45">
        <v>1.13</v>
      </c>
      <c r="U584" s="96">
        <v>47.0</v>
      </c>
      <c r="V584" s="45">
        <f t="shared" si="52"/>
        <v>0.53</v>
      </c>
      <c r="W584" s="45">
        <f t="shared" si="53"/>
        <v>75769.8335</v>
      </c>
      <c r="X584" s="45">
        <f t="shared" si="54"/>
        <v>576.3</v>
      </c>
      <c r="Y584" s="45">
        <v>1.067</v>
      </c>
      <c r="Z584" s="45">
        <f t="shared" si="55"/>
        <v>81461.32444</v>
      </c>
      <c r="AA584" s="47">
        <f t="shared" si="56"/>
        <v>108615.0993</v>
      </c>
      <c r="AB584" s="143">
        <v>8945.0</v>
      </c>
      <c r="AC584" s="47">
        <f t="shared" si="57"/>
        <v>7621.453671</v>
      </c>
      <c r="AD584" s="79"/>
      <c r="AE584" s="64" t="str">
        <f t="shared" si="8"/>
        <v>ZF 9050  Light Vertical Offset 1.9764</v>
      </c>
      <c r="AF584" s="65" t="str">
        <f t="shared" si="58"/>
        <v>3103 601 003</v>
      </c>
      <c r="AG584" s="66" t="s">
        <v>527</v>
      </c>
      <c r="AH584" s="52" t="str">
        <f t="shared" si="50"/>
        <v>3103 601 003</v>
      </c>
      <c r="AI584" s="67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  <c r="AV584" s="55"/>
      <c r="AW584" s="55"/>
      <c r="AX584" s="55"/>
      <c r="AY584" s="55"/>
      <c r="AZ584" s="55"/>
      <c r="BA584" s="13"/>
      <c r="BB584" s="13"/>
    </row>
    <row r="585" ht="14.25" customHeight="1">
      <c r="A585" s="54">
        <v>1010.0</v>
      </c>
      <c r="B585" s="14" t="s">
        <v>227</v>
      </c>
      <c r="C585" s="55"/>
      <c r="D585" s="14" t="str">
        <f t="shared" si="51"/>
        <v>ZF_9050_1.9659M</v>
      </c>
      <c r="E585" s="14" t="s">
        <v>46</v>
      </c>
      <c r="F585" s="72"/>
      <c r="G585" s="57" t="s">
        <v>524</v>
      </c>
      <c r="H585" s="65" t="s">
        <v>565</v>
      </c>
      <c r="I585" s="59">
        <v>9000.0</v>
      </c>
      <c r="J585" s="65" t="s">
        <v>238</v>
      </c>
      <c r="K585" s="58" t="s">
        <v>239</v>
      </c>
      <c r="L585" s="65" t="s">
        <v>232</v>
      </c>
      <c r="M585" s="60">
        <v>1.9659</v>
      </c>
      <c r="N585" s="61"/>
      <c r="O585" s="58" t="s">
        <v>526</v>
      </c>
      <c r="P585" s="61">
        <v>2300.0</v>
      </c>
      <c r="Q585" s="61">
        <v>3086.0</v>
      </c>
      <c r="R585" s="78"/>
      <c r="S585" s="96">
        <v>126515.0</v>
      </c>
      <c r="T585" s="45">
        <v>1.13</v>
      </c>
      <c r="U585" s="96">
        <v>47.0</v>
      </c>
      <c r="V585" s="45">
        <f t="shared" si="52"/>
        <v>0.53</v>
      </c>
      <c r="W585" s="45">
        <f t="shared" si="53"/>
        <v>75769.8335</v>
      </c>
      <c r="X585" s="45">
        <f t="shared" si="54"/>
        <v>576.3</v>
      </c>
      <c r="Y585" s="45">
        <v>1.067</v>
      </c>
      <c r="Z585" s="45">
        <f t="shared" si="55"/>
        <v>81461.32444</v>
      </c>
      <c r="AA585" s="47">
        <f t="shared" si="56"/>
        <v>108615.0993</v>
      </c>
      <c r="AB585" s="143">
        <v>8945.0</v>
      </c>
      <c r="AC585" s="47">
        <f t="shared" si="57"/>
        <v>7621.453671</v>
      </c>
      <c r="AD585" s="79"/>
      <c r="AE585" s="64" t="str">
        <f t="shared" si="8"/>
        <v>ZF 9050  Medium Vertical Offset 1.9659</v>
      </c>
      <c r="AF585" s="65" t="str">
        <f t="shared" si="58"/>
        <v>3103 601 003</v>
      </c>
      <c r="AG585" s="66" t="s">
        <v>527</v>
      </c>
      <c r="AH585" s="52" t="str">
        <f t="shared" si="50"/>
        <v>3103 601 003</v>
      </c>
      <c r="AI585" s="67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AV585" s="55"/>
      <c r="AW585" s="55"/>
      <c r="AX585" s="55"/>
      <c r="AY585" s="55"/>
      <c r="AZ585" s="55"/>
      <c r="BA585" s="13"/>
      <c r="BB585" s="13"/>
    </row>
    <row r="586" ht="14.25" customHeight="1">
      <c r="A586" s="54">
        <v>1010.0</v>
      </c>
      <c r="B586" s="14" t="s">
        <v>227</v>
      </c>
      <c r="C586" s="55"/>
      <c r="D586" s="14" t="str">
        <f t="shared" si="51"/>
        <v>ZF_9050_1.854M</v>
      </c>
      <c r="E586" s="14" t="s">
        <v>46</v>
      </c>
      <c r="F586" s="72"/>
      <c r="G586" s="57" t="s">
        <v>524</v>
      </c>
      <c r="H586" s="65" t="s">
        <v>565</v>
      </c>
      <c r="I586" s="59">
        <v>9000.0</v>
      </c>
      <c r="J586" s="65" t="s">
        <v>238</v>
      </c>
      <c r="K586" s="58" t="s">
        <v>239</v>
      </c>
      <c r="L586" s="65" t="s">
        <v>232</v>
      </c>
      <c r="M586" s="60">
        <v>1.854</v>
      </c>
      <c r="N586" s="61"/>
      <c r="O586" s="58" t="s">
        <v>249</v>
      </c>
      <c r="P586" s="61">
        <v>2300.0</v>
      </c>
      <c r="Q586" s="61">
        <v>3086.0</v>
      </c>
      <c r="R586" s="78"/>
      <c r="S586" s="96">
        <v>126515.0</v>
      </c>
      <c r="T586" s="45">
        <v>1.13</v>
      </c>
      <c r="U586" s="96">
        <v>47.0</v>
      </c>
      <c r="V586" s="45">
        <f t="shared" si="52"/>
        <v>0.53</v>
      </c>
      <c r="W586" s="45">
        <f t="shared" si="53"/>
        <v>75769.8335</v>
      </c>
      <c r="X586" s="45">
        <f t="shared" si="54"/>
        <v>576.3</v>
      </c>
      <c r="Y586" s="45">
        <v>1.067</v>
      </c>
      <c r="Z586" s="45">
        <f t="shared" si="55"/>
        <v>81461.32444</v>
      </c>
      <c r="AA586" s="47">
        <f t="shared" si="56"/>
        <v>108615.0993</v>
      </c>
      <c r="AB586" s="143">
        <v>8945.0</v>
      </c>
      <c r="AC586" s="47">
        <f t="shared" si="57"/>
        <v>7621.453671</v>
      </c>
      <c r="AD586" s="79"/>
      <c r="AE586" s="64" t="str">
        <f t="shared" si="8"/>
        <v>ZF 9050  Medium Vertical Offset 1.854</v>
      </c>
      <c r="AF586" s="65" t="str">
        <f t="shared" si="58"/>
        <v>3103 601 003</v>
      </c>
      <c r="AG586" s="66" t="s">
        <v>527</v>
      </c>
      <c r="AH586" s="52" t="str">
        <f t="shared" si="50"/>
        <v>3103 601 003</v>
      </c>
      <c r="AI586" s="67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  <c r="AV586" s="55"/>
      <c r="AW586" s="55"/>
      <c r="AX586" s="55"/>
      <c r="AY586" s="55"/>
      <c r="AZ586" s="55"/>
      <c r="BA586" s="13"/>
      <c r="BB586" s="13"/>
    </row>
    <row r="587" ht="14.25" customHeight="1">
      <c r="A587" s="54">
        <v>1010.0</v>
      </c>
      <c r="B587" s="14" t="s">
        <v>227</v>
      </c>
      <c r="C587" s="55"/>
      <c r="D587" s="14" t="str">
        <f t="shared" si="51"/>
        <v>ZF_9050_1.8104M</v>
      </c>
      <c r="E587" s="14" t="s">
        <v>46</v>
      </c>
      <c r="F587" s="72"/>
      <c r="G587" s="57" t="s">
        <v>524</v>
      </c>
      <c r="H587" s="65" t="s">
        <v>565</v>
      </c>
      <c r="I587" s="59">
        <v>9000.0</v>
      </c>
      <c r="J587" s="65" t="s">
        <v>238</v>
      </c>
      <c r="K587" s="58" t="s">
        <v>239</v>
      </c>
      <c r="L587" s="65" t="s">
        <v>232</v>
      </c>
      <c r="M587" s="60">
        <v>1.8104</v>
      </c>
      <c r="N587" s="61"/>
      <c r="O587" s="58" t="s">
        <v>528</v>
      </c>
      <c r="P587" s="61">
        <v>2300.0</v>
      </c>
      <c r="Q587" s="61">
        <v>3086.0</v>
      </c>
      <c r="R587" s="78"/>
      <c r="S587" s="96">
        <v>126515.0</v>
      </c>
      <c r="T587" s="45">
        <v>1.13</v>
      </c>
      <c r="U587" s="96">
        <v>47.0</v>
      </c>
      <c r="V587" s="45">
        <f t="shared" si="52"/>
        <v>0.53</v>
      </c>
      <c r="W587" s="45">
        <f t="shared" si="53"/>
        <v>75769.8335</v>
      </c>
      <c r="X587" s="45">
        <f t="shared" si="54"/>
        <v>576.3</v>
      </c>
      <c r="Y587" s="45">
        <v>1.067</v>
      </c>
      <c r="Z587" s="45">
        <f t="shared" si="55"/>
        <v>81461.32444</v>
      </c>
      <c r="AA587" s="47">
        <f t="shared" si="56"/>
        <v>108615.0993</v>
      </c>
      <c r="AB587" s="143">
        <v>8945.0</v>
      </c>
      <c r="AC587" s="47">
        <f t="shared" si="57"/>
        <v>7621.453671</v>
      </c>
      <c r="AD587" s="79"/>
      <c r="AE587" s="64" t="str">
        <f t="shared" si="8"/>
        <v>ZF 9050  Medium Vertical Offset 1.8104</v>
      </c>
      <c r="AF587" s="65" t="str">
        <f t="shared" si="58"/>
        <v>3103 601 003</v>
      </c>
      <c r="AG587" s="66" t="s">
        <v>527</v>
      </c>
      <c r="AH587" s="52" t="str">
        <f t="shared" si="50"/>
        <v>3103 601 003</v>
      </c>
      <c r="AI587" s="67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5"/>
      <c r="AY587" s="55"/>
      <c r="AZ587" s="55"/>
      <c r="BA587" s="13"/>
      <c r="BB587" s="13"/>
    </row>
    <row r="588" ht="14.25" customHeight="1">
      <c r="A588" s="54">
        <v>1010.0</v>
      </c>
      <c r="B588" s="14" t="s">
        <v>227</v>
      </c>
      <c r="C588" s="55"/>
      <c r="D588" s="14" t="str">
        <f t="shared" si="51"/>
        <v>ZF_9050_1.7701M</v>
      </c>
      <c r="E588" s="14" t="s">
        <v>46</v>
      </c>
      <c r="F588" s="72"/>
      <c r="G588" s="57" t="s">
        <v>524</v>
      </c>
      <c r="H588" s="65" t="s">
        <v>565</v>
      </c>
      <c r="I588" s="59">
        <v>9000.0</v>
      </c>
      <c r="J588" s="65" t="s">
        <v>238</v>
      </c>
      <c r="K588" s="58" t="s">
        <v>239</v>
      </c>
      <c r="L588" s="65" t="s">
        <v>232</v>
      </c>
      <c r="M588" s="60">
        <v>1.7701</v>
      </c>
      <c r="N588" s="61"/>
      <c r="O588" s="58" t="s">
        <v>529</v>
      </c>
      <c r="P588" s="61">
        <v>2300.0</v>
      </c>
      <c r="Q588" s="61">
        <v>3086.0</v>
      </c>
      <c r="R588" s="78"/>
      <c r="S588" s="96">
        <v>126515.0</v>
      </c>
      <c r="T588" s="45">
        <v>1.13</v>
      </c>
      <c r="U588" s="96">
        <v>47.0</v>
      </c>
      <c r="V588" s="45">
        <f t="shared" si="52"/>
        <v>0.53</v>
      </c>
      <c r="W588" s="45">
        <f t="shared" si="53"/>
        <v>75769.8335</v>
      </c>
      <c r="X588" s="45">
        <f t="shared" si="54"/>
        <v>576.3</v>
      </c>
      <c r="Y588" s="45">
        <v>1.067</v>
      </c>
      <c r="Z588" s="45">
        <f t="shared" si="55"/>
        <v>81461.32444</v>
      </c>
      <c r="AA588" s="47">
        <f t="shared" si="56"/>
        <v>108615.0993</v>
      </c>
      <c r="AB588" s="143">
        <v>8945.0</v>
      </c>
      <c r="AC588" s="47">
        <f t="shared" si="57"/>
        <v>7621.453671</v>
      </c>
      <c r="AD588" s="79"/>
      <c r="AE588" s="64" t="str">
        <f t="shared" si="8"/>
        <v>ZF 9050  Medium Vertical Offset 1.7701</v>
      </c>
      <c r="AF588" s="65" t="str">
        <f t="shared" si="58"/>
        <v>3103 601 003</v>
      </c>
      <c r="AG588" s="66" t="s">
        <v>527</v>
      </c>
      <c r="AH588" s="52" t="str">
        <f t="shared" si="50"/>
        <v>3103 601 003</v>
      </c>
      <c r="AI588" s="67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AV588" s="55"/>
      <c r="AW588" s="55"/>
      <c r="AX588" s="55"/>
      <c r="AY588" s="55"/>
      <c r="AZ588" s="55"/>
      <c r="BA588" s="13"/>
      <c r="BB588" s="13"/>
    </row>
    <row r="589" ht="14.25" customHeight="1">
      <c r="A589" s="54">
        <v>1010.0</v>
      </c>
      <c r="B589" s="14" t="s">
        <v>227</v>
      </c>
      <c r="C589" s="55"/>
      <c r="D589" s="14" t="str">
        <f t="shared" si="51"/>
        <v>ZF_9050_1.8184C</v>
      </c>
      <c r="E589" s="14" t="s">
        <v>46</v>
      </c>
      <c r="F589" s="72"/>
      <c r="G589" s="57" t="s">
        <v>524</v>
      </c>
      <c r="H589" s="65" t="s">
        <v>565</v>
      </c>
      <c r="I589" s="59">
        <v>9000.0</v>
      </c>
      <c r="J589" s="65" t="s">
        <v>242</v>
      </c>
      <c r="K589" s="58" t="s">
        <v>243</v>
      </c>
      <c r="L589" s="65" t="s">
        <v>232</v>
      </c>
      <c r="M589" s="60">
        <v>1.8184</v>
      </c>
      <c r="N589" s="61"/>
      <c r="O589" s="58" t="s">
        <v>526</v>
      </c>
      <c r="P589" s="61">
        <v>1800.0</v>
      </c>
      <c r="Q589" s="61">
        <v>3086.0</v>
      </c>
      <c r="R589" s="78"/>
      <c r="S589" s="96">
        <v>126515.0</v>
      </c>
      <c r="T589" s="45">
        <v>1.13</v>
      </c>
      <c r="U589" s="96">
        <v>47.0</v>
      </c>
      <c r="V589" s="45">
        <f t="shared" si="52"/>
        <v>0.53</v>
      </c>
      <c r="W589" s="45">
        <f t="shared" si="53"/>
        <v>75769.8335</v>
      </c>
      <c r="X589" s="45">
        <f t="shared" si="54"/>
        <v>576.3</v>
      </c>
      <c r="Y589" s="45">
        <v>1.067</v>
      </c>
      <c r="Z589" s="45">
        <f t="shared" si="55"/>
        <v>81461.32444</v>
      </c>
      <c r="AA589" s="47">
        <f t="shared" si="56"/>
        <v>108615.0993</v>
      </c>
      <c r="AB589" s="143">
        <v>8945.0</v>
      </c>
      <c r="AC589" s="47">
        <f t="shared" si="57"/>
        <v>7621.453671</v>
      </c>
      <c r="AD589" s="79"/>
      <c r="AE589" s="64" t="str">
        <f t="shared" si="8"/>
        <v>ZF 9050  Continuous Vertical Offset 1.8184</v>
      </c>
      <c r="AF589" s="65" t="str">
        <f t="shared" si="58"/>
        <v>3103 601 003</v>
      </c>
      <c r="AG589" s="66" t="s">
        <v>527</v>
      </c>
      <c r="AH589" s="52" t="str">
        <f t="shared" si="50"/>
        <v>3103 601 003</v>
      </c>
      <c r="AI589" s="67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  <c r="AV589" s="55"/>
      <c r="AW589" s="55"/>
      <c r="AX589" s="55"/>
      <c r="AY589" s="55"/>
      <c r="AZ589" s="55"/>
      <c r="BA589" s="13"/>
      <c r="BB589" s="13"/>
    </row>
    <row r="590" ht="14.25" customHeight="1">
      <c r="A590" s="54">
        <v>1010.0</v>
      </c>
      <c r="B590" s="14" t="s">
        <v>227</v>
      </c>
      <c r="C590" s="55"/>
      <c r="D590" s="14" t="str">
        <f t="shared" si="51"/>
        <v>ZF_9050_1.6838C</v>
      </c>
      <c r="E590" s="14" t="s">
        <v>46</v>
      </c>
      <c r="F590" s="72"/>
      <c r="G590" s="57" t="s">
        <v>524</v>
      </c>
      <c r="H590" s="65" t="s">
        <v>565</v>
      </c>
      <c r="I590" s="59">
        <v>9000.0</v>
      </c>
      <c r="J590" s="65" t="s">
        <v>242</v>
      </c>
      <c r="K590" s="58" t="s">
        <v>243</v>
      </c>
      <c r="L590" s="65" t="s">
        <v>232</v>
      </c>
      <c r="M590" s="60">
        <v>1.6838</v>
      </c>
      <c r="N590" s="61"/>
      <c r="O590" s="58" t="s">
        <v>249</v>
      </c>
      <c r="P590" s="61">
        <v>1800.0</v>
      </c>
      <c r="Q590" s="61">
        <v>3086.0</v>
      </c>
      <c r="R590" s="78"/>
      <c r="S590" s="96">
        <v>126515.0</v>
      </c>
      <c r="T590" s="45">
        <v>1.13</v>
      </c>
      <c r="U590" s="96">
        <v>47.0</v>
      </c>
      <c r="V590" s="45">
        <f t="shared" si="52"/>
        <v>0.53</v>
      </c>
      <c r="W590" s="45">
        <f t="shared" si="53"/>
        <v>75769.8335</v>
      </c>
      <c r="X590" s="45">
        <f t="shared" si="54"/>
        <v>576.3</v>
      </c>
      <c r="Y590" s="45">
        <v>1.067</v>
      </c>
      <c r="Z590" s="45">
        <f t="shared" si="55"/>
        <v>81461.32444</v>
      </c>
      <c r="AA590" s="47">
        <f t="shared" si="56"/>
        <v>108615.0993</v>
      </c>
      <c r="AB590" s="143">
        <v>8945.0</v>
      </c>
      <c r="AC590" s="47">
        <f t="shared" si="57"/>
        <v>7621.453671</v>
      </c>
      <c r="AD590" s="79"/>
      <c r="AE590" s="64" t="str">
        <f t="shared" si="8"/>
        <v>ZF 9050  Continuous Vertical Offset 1.6838</v>
      </c>
      <c r="AF590" s="65" t="str">
        <f t="shared" si="58"/>
        <v>3103 601 003</v>
      </c>
      <c r="AG590" s="66" t="s">
        <v>527</v>
      </c>
      <c r="AH590" s="52" t="str">
        <f t="shared" si="50"/>
        <v>3103 601 003</v>
      </c>
      <c r="AI590" s="67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  <c r="AV590" s="55"/>
      <c r="AW590" s="55"/>
      <c r="AX590" s="55"/>
      <c r="AY590" s="55"/>
      <c r="AZ590" s="55"/>
      <c r="BA590" s="13"/>
      <c r="BB590" s="13"/>
    </row>
    <row r="591" ht="14.25" customHeight="1">
      <c r="A591" s="54">
        <v>1010.0</v>
      </c>
      <c r="B591" s="14" t="s">
        <v>227</v>
      </c>
      <c r="C591" s="55"/>
      <c r="D591" s="14" t="str">
        <f t="shared" si="51"/>
        <v>ZF_9050_1.6428C</v>
      </c>
      <c r="E591" s="14" t="s">
        <v>46</v>
      </c>
      <c r="F591" s="72"/>
      <c r="G591" s="57" t="s">
        <v>524</v>
      </c>
      <c r="H591" s="65" t="s">
        <v>565</v>
      </c>
      <c r="I591" s="59">
        <v>9000.0</v>
      </c>
      <c r="J591" s="65" t="s">
        <v>242</v>
      </c>
      <c r="K591" s="58" t="s">
        <v>243</v>
      </c>
      <c r="L591" s="65" t="s">
        <v>232</v>
      </c>
      <c r="M591" s="60">
        <v>1.6428</v>
      </c>
      <c r="N591" s="61"/>
      <c r="O591" s="58" t="s">
        <v>528</v>
      </c>
      <c r="P591" s="61">
        <v>1800.0</v>
      </c>
      <c r="Q591" s="61">
        <v>3086.0</v>
      </c>
      <c r="R591" s="78"/>
      <c r="S591" s="96">
        <v>126515.0</v>
      </c>
      <c r="T591" s="45">
        <v>1.13</v>
      </c>
      <c r="U591" s="96">
        <v>47.0</v>
      </c>
      <c r="V591" s="45">
        <f t="shared" si="52"/>
        <v>0.53</v>
      </c>
      <c r="W591" s="45">
        <f t="shared" si="53"/>
        <v>75769.8335</v>
      </c>
      <c r="X591" s="45">
        <f t="shared" si="54"/>
        <v>576.3</v>
      </c>
      <c r="Y591" s="45">
        <v>1.067</v>
      </c>
      <c r="Z591" s="45">
        <f t="shared" si="55"/>
        <v>81461.32444</v>
      </c>
      <c r="AA591" s="47">
        <f t="shared" si="56"/>
        <v>108615.0993</v>
      </c>
      <c r="AB591" s="143">
        <v>8945.0</v>
      </c>
      <c r="AC591" s="47">
        <f t="shared" si="57"/>
        <v>7621.453671</v>
      </c>
      <c r="AD591" s="79"/>
      <c r="AE591" s="64" t="str">
        <f t="shared" si="8"/>
        <v>ZF 9050  Continuous Vertical Offset 1.6428</v>
      </c>
      <c r="AF591" s="65" t="str">
        <f t="shared" si="58"/>
        <v>3103 601 003</v>
      </c>
      <c r="AG591" s="66" t="s">
        <v>527</v>
      </c>
      <c r="AH591" s="52" t="str">
        <f t="shared" si="50"/>
        <v>3103 601 003</v>
      </c>
      <c r="AI591" s="67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AV591" s="55"/>
      <c r="AW591" s="55"/>
      <c r="AX591" s="55"/>
      <c r="AY591" s="55"/>
      <c r="AZ591" s="55"/>
      <c r="BA591" s="13"/>
      <c r="BB591" s="13"/>
    </row>
    <row r="592" ht="14.25" customHeight="1">
      <c r="A592" s="54">
        <v>1010.0</v>
      </c>
      <c r="B592" s="14" t="s">
        <v>227</v>
      </c>
      <c r="C592" s="55"/>
      <c r="D592" s="14" t="str">
        <f t="shared" si="51"/>
        <v>ZF_9050_1.6092C</v>
      </c>
      <c r="E592" s="14" t="s">
        <v>46</v>
      </c>
      <c r="F592" s="72"/>
      <c r="G592" s="57" t="s">
        <v>524</v>
      </c>
      <c r="H592" s="65" t="s">
        <v>565</v>
      </c>
      <c r="I592" s="59">
        <v>9000.0</v>
      </c>
      <c r="J592" s="65" t="s">
        <v>242</v>
      </c>
      <c r="K592" s="58" t="s">
        <v>243</v>
      </c>
      <c r="L592" s="65" t="s">
        <v>232</v>
      </c>
      <c r="M592" s="60">
        <v>1.6092</v>
      </c>
      <c r="N592" s="61"/>
      <c r="O592" s="58" t="s">
        <v>529</v>
      </c>
      <c r="P592" s="61">
        <v>1800.0</v>
      </c>
      <c r="Q592" s="61">
        <v>3086.0</v>
      </c>
      <c r="R592" s="78"/>
      <c r="S592" s="96">
        <v>126515.0</v>
      </c>
      <c r="T592" s="45">
        <v>1.13</v>
      </c>
      <c r="U592" s="96">
        <v>47.0</v>
      </c>
      <c r="V592" s="45">
        <f t="shared" si="52"/>
        <v>0.53</v>
      </c>
      <c r="W592" s="45">
        <f t="shared" si="53"/>
        <v>75769.8335</v>
      </c>
      <c r="X592" s="45">
        <f t="shared" si="54"/>
        <v>576.3</v>
      </c>
      <c r="Y592" s="45">
        <v>1.067</v>
      </c>
      <c r="Z592" s="45">
        <f t="shared" si="55"/>
        <v>81461.32444</v>
      </c>
      <c r="AA592" s="47">
        <f t="shared" si="56"/>
        <v>108615.0993</v>
      </c>
      <c r="AB592" s="143">
        <v>8945.0</v>
      </c>
      <c r="AC592" s="47">
        <f t="shared" si="57"/>
        <v>7621.453671</v>
      </c>
      <c r="AD592" s="79"/>
      <c r="AE592" s="64" t="str">
        <f t="shared" si="8"/>
        <v>ZF 9050  Continuous Vertical Offset 1.6092</v>
      </c>
      <c r="AF592" s="65" t="str">
        <f t="shared" si="58"/>
        <v>3103 601 003</v>
      </c>
      <c r="AG592" s="66" t="s">
        <v>527</v>
      </c>
      <c r="AH592" s="52" t="str">
        <f t="shared" si="50"/>
        <v>3103 601 003</v>
      </c>
      <c r="AI592" s="67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  <c r="AV592" s="55"/>
      <c r="AW592" s="55"/>
      <c r="AX592" s="55"/>
      <c r="AY592" s="55"/>
      <c r="AZ592" s="55"/>
      <c r="BA592" s="13"/>
      <c r="BB592" s="13"/>
    </row>
    <row r="593" ht="14.25" customHeight="1">
      <c r="A593" s="54">
        <v>1010.0</v>
      </c>
      <c r="B593" s="14" t="s">
        <v>227</v>
      </c>
      <c r="C593" s="55"/>
      <c r="D593" s="14" t="str">
        <f t="shared" si="51"/>
        <v>ZF_9050_A_2.1967L</v>
      </c>
      <c r="E593" s="14" t="s">
        <v>46</v>
      </c>
      <c r="F593" s="72"/>
      <c r="G593" s="57" t="s">
        <v>530</v>
      </c>
      <c r="H593" s="65" t="s">
        <v>566</v>
      </c>
      <c r="I593" s="59">
        <v>9000.0</v>
      </c>
      <c r="J593" s="65" t="s">
        <v>235</v>
      </c>
      <c r="K593" s="58" t="s">
        <v>236</v>
      </c>
      <c r="L593" s="65" t="s">
        <v>211</v>
      </c>
      <c r="M593" s="60">
        <v>2.1967</v>
      </c>
      <c r="N593" s="61"/>
      <c r="O593" s="58" t="s">
        <v>532</v>
      </c>
      <c r="P593" s="61">
        <v>2300.0</v>
      </c>
      <c r="Q593" s="61">
        <v>3042.0</v>
      </c>
      <c r="R593" s="80" t="s">
        <v>567</v>
      </c>
      <c r="S593" s="96">
        <v>133355.0</v>
      </c>
      <c r="T593" s="45">
        <v>1.13</v>
      </c>
      <c r="U593" s="96">
        <v>47.0</v>
      </c>
      <c r="V593" s="45">
        <f t="shared" si="52"/>
        <v>0.53</v>
      </c>
      <c r="W593" s="45">
        <f t="shared" si="53"/>
        <v>79866.3095</v>
      </c>
      <c r="X593" s="45">
        <f t="shared" si="54"/>
        <v>576.3</v>
      </c>
      <c r="Y593" s="45">
        <v>1.067</v>
      </c>
      <c r="Z593" s="45">
        <f t="shared" si="55"/>
        <v>85832.26434</v>
      </c>
      <c r="AA593" s="47">
        <f t="shared" si="56"/>
        <v>114443.0191</v>
      </c>
      <c r="AB593" s="143">
        <v>10280.0</v>
      </c>
      <c r="AC593" s="47">
        <f t="shared" si="57"/>
        <v>8758.920485</v>
      </c>
      <c r="AD593" s="79"/>
      <c r="AE593" s="64" t="str">
        <f t="shared" si="8"/>
        <v>ZF 9050 A  Light Down Angle 2.1967</v>
      </c>
      <c r="AF593" s="65" t="str">
        <f t="shared" si="58"/>
        <v>3103 607 003</v>
      </c>
      <c r="AG593" s="66" t="s">
        <v>534</v>
      </c>
      <c r="AH593" s="52" t="str">
        <f t="shared" si="50"/>
        <v>3103 607 003</v>
      </c>
      <c r="AI593" s="67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  <c r="AV593" s="55"/>
      <c r="AW593" s="55"/>
      <c r="AX593" s="55"/>
      <c r="AY593" s="55"/>
      <c r="AZ593" s="55"/>
      <c r="BA593" s="13"/>
      <c r="BB593" s="13"/>
    </row>
    <row r="594" ht="14.25" customHeight="1">
      <c r="A594" s="54">
        <v>1010.0</v>
      </c>
      <c r="B594" s="14" t="s">
        <v>227</v>
      </c>
      <c r="C594" s="55"/>
      <c r="D594" s="14" t="str">
        <f t="shared" si="51"/>
        <v>ZF_9050_A_2.0691L</v>
      </c>
      <c r="E594" s="14" t="s">
        <v>46</v>
      </c>
      <c r="F594" s="72"/>
      <c r="G594" s="57" t="s">
        <v>530</v>
      </c>
      <c r="H594" s="65" t="s">
        <v>566</v>
      </c>
      <c r="I594" s="59">
        <v>9000.0</v>
      </c>
      <c r="J594" s="65" t="s">
        <v>235</v>
      </c>
      <c r="K594" s="58" t="s">
        <v>236</v>
      </c>
      <c r="L594" s="65" t="s">
        <v>211</v>
      </c>
      <c r="M594" s="60">
        <v>2.0691</v>
      </c>
      <c r="N594" s="61"/>
      <c r="O594" s="58" t="s">
        <v>535</v>
      </c>
      <c r="P594" s="61">
        <v>2300.0</v>
      </c>
      <c r="Q594" s="61">
        <v>3042.0</v>
      </c>
      <c r="R594" s="80" t="s">
        <v>568</v>
      </c>
      <c r="S594" s="96">
        <v>133355.0</v>
      </c>
      <c r="T594" s="45">
        <v>1.13</v>
      </c>
      <c r="U594" s="96">
        <v>47.0</v>
      </c>
      <c r="V594" s="45">
        <f t="shared" si="52"/>
        <v>0.53</v>
      </c>
      <c r="W594" s="45">
        <f t="shared" si="53"/>
        <v>79866.3095</v>
      </c>
      <c r="X594" s="45">
        <f t="shared" si="54"/>
        <v>576.3</v>
      </c>
      <c r="Y594" s="45">
        <v>1.067</v>
      </c>
      <c r="Z594" s="45">
        <f t="shared" si="55"/>
        <v>85832.26434</v>
      </c>
      <c r="AA594" s="47">
        <f t="shared" si="56"/>
        <v>114443.0191</v>
      </c>
      <c r="AB594" s="143">
        <v>10280.0</v>
      </c>
      <c r="AC594" s="47">
        <f t="shared" si="57"/>
        <v>8758.920485</v>
      </c>
      <c r="AD594" s="79"/>
      <c r="AE594" s="64" t="str">
        <f t="shared" si="8"/>
        <v>ZF 9050 A  Light Down Angle 2.0691</v>
      </c>
      <c r="AF594" s="65" t="str">
        <f t="shared" si="58"/>
        <v>3103 607 003</v>
      </c>
      <c r="AG594" s="66" t="s">
        <v>534</v>
      </c>
      <c r="AH594" s="52" t="str">
        <f t="shared" si="50"/>
        <v>3103 607 003</v>
      </c>
      <c r="AI594" s="67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  <c r="AY594" s="55"/>
      <c r="AZ594" s="55"/>
      <c r="BA594" s="13"/>
      <c r="BB594" s="13"/>
    </row>
    <row r="595" ht="14.25" customHeight="1">
      <c r="A595" s="54">
        <v>1010.0</v>
      </c>
      <c r="B595" s="14" t="s">
        <v>227</v>
      </c>
      <c r="C595" s="55"/>
      <c r="D595" s="14" t="str">
        <f t="shared" si="51"/>
        <v>ZF_9050_A_1.9764L</v>
      </c>
      <c r="E595" s="14" t="s">
        <v>46</v>
      </c>
      <c r="F595" s="72"/>
      <c r="G595" s="57" t="s">
        <v>530</v>
      </c>
      <c r="H595" s="65" t="s">
        <v>566</v>
      </c>
      <c r="I595" s="59">
        <v>9000.0</v>
      </c>
      <c r="J595" s="65" t="s">
        <v>235</v>
      </c>
      <c r="K595" s="58" t="s">
        <v>236</v>
      </c>
      <c r="L595" s="65" t="s">
        <v>211</v>
      </c>
      <c r="M595" s="60">
        <v>1.9764</v>
      </c>
      <c r="N595" s="61"/>
      <c r="O595" s="58" t="s">
        <v>537</v>
      </c>
      <c r="P595" s="61">
        <v>2300.0</v>
      </c>
      <c r="Q595" s="61">
        <v>3042.0</v>
      </c>
      <c r="R595" s="80" t="s">
        <v>569</v>
      </c>
      <c r="S595" s="96">
        <v>133355.0</v>
      </c>
      <c r="T595" s="45">
        <v>1.13</v>
      </c>
      <c r="U595" s="96">
        <v>47.0</v>
      </c>
      <c r="V595" s="45">
        <f t="shared" si="52"/>
        <v>0.53</v>
      </c>
      <c r="W595" s="45">
        <f t="shared" si="53"/>
        <v>79866.3095</v>
      </c>
      <c r="X595" s="45">
        <f t="shared" si="54"/>
        <v>576.3</v>
      </c>
      <c r="Y595" s="45">
        <v>1.067</v>
      </c>
      <c r="Z595" s="45">
        <f t="shared" si="55"/>
        <v>85832.26434</v>
      </c>
      <c r="AA595" s="47">
        <f t="shared" si="56"/>
        <v>114443.0191</v>
      </c>
      <c r="AB595" s="143">
        <v>10280.0</v>
      </c>
      <c r="AC595" s="47">
        <f t="shared" si="57"/>
        <v>8758.920485</v>
      </c>
      <c r="AD595" s="79"/>
      <c r="AE595" s="64" t="str">
        <f t="shared" si="8"/>
        <v>ZF 9050 A  Light Down Angle 1.9764</v>
      </c>
      <c r="AF595" s="65" t="str">
        <f t="shared" si="58"/>
        <v>3103 607 003</v>
      </c>
      <c r="AG595" s="66" t="s">
        <v>534</v>
      </c>
      <c r="AH595" s="52" t="str">
        <f t="shared" si="50"/>
        <v>3103 607 003</v>
      </c>
      <c r="AI595" s="67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  <c r="AV595" s="55"/>
      <c r="AW595" s="55"/>
      <c r="AX595" s="55"/>
      <c r="AY595" s="55"/>
      <c r="AZ595" s="55"/>
      <c r="BA595" s="13"/>
      <c r="BB595" s="13"/>
    </row>
    <row r="596" ht="14.25" customHeight="1">
      <c r="A596" s="54">
        <v>1010.0</v>
      </c>
      <c r="B596" s="14" t="s">
        <v>227</v>
      </c>
      <c r="C596" s="55"/>
      <c r="D596" s="14" t="str">
        <f t="shared" si="51"/>
        <v>ZF_9050_A_1.9659M</v>
      </c>
      <c r="E596" s="14" t="s">
        <v>46</v>
      </c>
      <c r="F596" s="72"/>
      <c r="G596" s="57" t="s">
        <v>530</v>
      </c>
      <c r="H596" s="65" t="s">
        <v>566</v>
      </c>
      <c r="I596" s="59">
        <v>9000.0</v>
      </c>
      <c r="J596" s="65" t="s">
        <v>238</v>
      </c>
      <c r="K596" s="58" t="s">
        <v>239</v>
      </c>
      <c r="L596" s="65" t="s">
        <v>211</v>
      </c>
      <c r="M596" s="60">
        <v>1.9659</v>
      </c>
      <c r="N596" s="61"/>
      <c r="O596" s="58" t="s">
        <v>532</v>
      </c>
      <c r="P596" s="61">
        <v>2300.0</v>
      </c>
      <c r="Q596" s="61">
        <v>3042.0</v>
      </c>
      <c r="R596" s="80" t="s">
        <v>570</v>
      </c>
      <c r="S596" s="96">
        <v>133355.0</v>
      </c>
      <c r="T596" s="45">
        <v>1.13</v>
      </c>
      <c r="U596" s="96">
        <v>47.0</v>
      </c>
      <c r="V596" s="45">
        <f t="shared" si="52"/>
        <v>0.53</v>
      </c>
      <c r="W596" s="45">
        <f t="shared" si="53"/>
        <v>79866.3095</v>
      </c>
      <c r="X596" s="45">
        <f t="shared" si="54"/>
        <v>576.3</v>
      </c>
      <c r="Y596" s="45">
        <v>1.067</v>
      </c>
      <c r="Z596" s="45">
        <f t="shared" si="55"/>
        <v>85832.26434</v>
      </c>
      <c r="AA596" s="47">
        <f t="shared" si="56"/>
        <v>114443.0191</v>
      </c>
      <c r="AB596" s="143">
        <v>10280.0</v>
      </c>
      <c r="AC596" s="47">
        <f t="shared" si="57"/>
        <v>8758.920485</v>
      </c>
      <c r="AD596" s="79"/>
      <c r="AE596" s="64" t="str">
        <f t="shared" si="8"/>
        <v>ZF 9050 A  Medium Down Angle 1.9659</v>
      </c>
      <c r="AF596" s="65" t="str">
        <f t="shared" si="58"/>
        <v>3103 607 003</v>
      </c>
      <c r="AG596" s="66" t="s">
        <v>534</v>
      </c>
      <c r="AH596" s="52" t="str">
        <f t="shared" si="50"/>
        <v>3103 607 003</v>
      </c>
      <c r="AI596" s="67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AV596" s="55"/>
      <c r="AW596" s="55"/>
      <c r="AX596" s="55"/>
      <c r="AY596" s="55"/>
      <c r="AZ596" s="55"/>
      <c r="BA596" s="13"/>
      <c r="BB596" s="13"/>
    </row>
    <row r="597" ht="14.25" customHeight="1">
      <c r="A597" s="54">
        <v>1010.0</v>
      </c>
      <c r="B597" s="14" t="s">
        <v>227</v>
      </c>
      <c r="C597" s="55"/>
      <c r="D597" s="14" t="str">
        <f t="shared" si="51"/>
        <v>ZF_9050_A_1.854M</v>
      </c>
      <c r="E597" s="14" t="s">
        <v>46</v>
      </c>
      <c r="F597" s="72"/>
      <c r="G597" s="57" t="s">
        <v>530</v>
      </c>
      <c r="H597" s="65" t="s">
        <v>566</v>
      </c>
      <c r="I597" s="59">
        <v>9000.0</v>
      </c>
      <c r="J597" s="65" t="s">
        <v>238</v>
      </c>
      <c r="K597" s="58" t="s">
        <v>239</v>
      </c>
      <c r="L597" s="65" t="s">
        <v>211</v>
      </c>
      <c r="M597" s="60">
        <v>1.854</v>
      </c>
      <c r="N597" s="61"/>
      <c r="O597" s="58" t="s">
        <v>535</v>
      </c>
      <c r="P597" s="61">
        <v>2300.0</v>
      </c>
      <c r="Q597" s="61">
        <v>3042.0</v>
      </c>
      <c r="R597" s="80" t="s">
        <v>571</v>
      </c>
      <c r="S597" s="96">
        <v>133355.0</v>
      </c>
      <c r="T597" s="45">
        <v>1.13</v>
      </c>
      <c r="U597" s="96">
        <v>47.0</v>
      </c>
      <c r="V597" s="45">
        <f t="shared" si="52"/>
        <v>0.53</v>
      </c>
      <c r="W597" s="45">
        <f t="shared" si="53"/>
        <v>79866.3095</v>
      </c>
      <c r="X597" s="45">
        <f t="shared" si="54"/>
        <v>576.3</v>
      </c>
      <c r="Y597" s="45">
        <v>1.067</v>
      </c>
      <c r="Z597" s="45">
        <f t="shared" si="55"/>
        <v>85832.26434</v>
      </c>
      <c r="AA597" s="47">
        <f t="shared" si="56"/>
        <v>114443.0191</v>
      </c>
      <c r="AB597" s="143">
        <v>10280.0</v>
      </c>
      <c r="AC597" s="47">
        <f t="shared" si="57"/>
        <v>8758.920485</v>
      </c>
      <c r="AD597" s="79"/>
      <c r="AE597" s="64" t="str">
        <f t="shared" si="8"/>
        <v>ZF 9050 A  Medium Down Angle 1.854</v>
      </c>
      <c r="AF597" s="65" t="str">
        <f t="shared" si="58"/>
        <v>3103 607 003</v>
      </c>
      <c r="AG597" s="66" t="s">
        <v>534</v>
      </c>
      <c r="AH597" s="52" t="str">
        <f t="shared" si="50"/>
        <v>3103 607 003</v>
      </c>
      <c r="AI597" s="67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  <c r="AX597" s="55"/>
      <c r="AY597" s="55"/>
      <c r="AZ597" s="55"/>
      <c r="BA597" s="13"/>
      <c r="BB597" s="13"/>
    </row>
    <row r="598" ht="14.25" customHeight="1">
      <c r="A598" s="54">
        <v>1010.0</v>
      </c>
      <c r="B598" s="14" t="s">
        <v>227</v>
      </c>
      <c r="C598" s="55"/>
      <c r="D598" s="14" t="str">
        <f t="shared" si="51"/>
        <v>ZF_9050_A_1.7701M</v>
      </c>
      <c r="E598" s="14" t="s">
        <v>46</v>
      </c>
      <c r="F598" s="72"/>
      <c r="G598" s="57" t="s">
        <v>530</v>
      </c>
      <c r="H598" s="65" t="s">
        <v>566</v>
      </c>
      <c r="I598" s="59">
        <v>9000.0</v>
      </c>
      <c r="J598" s="65" t="s">
        <v>238</v>
      </c>
      <c r="K598" s="58" t="s">
        <v>239</v>
      </c>
      <c r="L598" s="65" t="s">
        <v>211</v>
      </c>
      <c r="M598" s="60">
        <v>1.7701</v>
      </c>
      <c r="N598" s="61"/>
      <c r="O598" s="58" t="s">
        <v>537</v>
      </c>
      <c r="P598" s="61">
        <v>2300.0</v>
      </c>
      <c r="Q598" s="61">
        <v>3042.0</v>
      </c>
      <c r="R598" s="80" t="s">
        <v>572</v>
      </c>
      <c r="S598" s="96">
        <v>133355.0</v>
      </c>
      <c r="T598" s="45">
        <v>1.13</v>
      </c>
      <c r="U598" s="96">
        <v>47.0</v>
      </c>
      <c r="V598" s="45">
        <f t="shared" si="52"/>
        <v>0.53</v>
      </c>
      <c r="W598" s="45">
        <f t="shared" si="53"/>
        <v>79866.3095</v>
      </c>
      <c r="X598" s="45">
        <f t="shared" si="54"/>
        <v>576.3</v>
      </c>
      <c r="Y598" s="45">
        <v>1.067</v>
      </c>
      <c r="Z598" s="45">
        <f t="shared" si="55"/>
        <v>85832.26434</v>
      </c>
      <c r="AA598" s="47">
        <f t="shared" si="56"/>
        <v>114443.0191</v>
      </c>
      <c r="AB598" s="143">
        <v>10280.0</v>
      </c>
      <c r="AC598" s="47">
        <f t="shared" si="57"/>
        <v>8758.920485</v>
      </c>
      <c r="AD598" s="79"/>
      <c r="AE598" s="64" t="str">
        <f t="shared" si="8"/>
        <v>ZF 9050 A  Medium Down Angle 1.7701</v>
      </c>
      <c r="AF598" s="65" t="str">
        <f t="shared" si="58"/>
        <v>3103 607 003</v>
      </c>
      <c r="AG598" s="66" t="s">
        <v>534</v>
      </c>
      <c r="AH598" s="52" t="str">
        <f t="shared" si="50"/>
        <v>3103 607 003</v>
      </c>
      <c r="AI598" s="67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  <c r="AV598" s="55"/>
      <c r="AW598" s="55"/>
      <c r="AX598" s="55"/>
      <c r="AY598" s="55"/>
      <c r="AZ598" s="55"/>
      <c r="BA598" s="13"/>
      <c r="BB598" s="13"/>
    </row>
    <row r="599" ht="14.25" customHeight="1">
      <c r="A599" s="54">
        <v>1010.0</v>
      </c>
      <c r="B599" s="14" t="s">
        <v>227</v>
      </c>
      <c r="C599" s="55"/>
      <c r="D599" s="14" t="str">
        <f t="shared" si="51"/>
        <v>ZF_9050_A_1.8184C</v>
      </c>
      <c r="E599" s="14" t="s">
        <v>46</v>
      </c>
      <c r="F599" s="72"/>
      <c r="G599" s="57" t="s">
        <v>530</v>
      </c>
      <c r="H599" s="65" t="s">
        <v>566</v>
      </c>
      <c r="I599" s="59">
        <v>9000.0</v>
      </c>
      <c r="J599" s="65" t="s">
        <v>242</v>
      </c>
      <c r="K599" s="58" t="s">
        <v>243</v>
      </c>
      <c r="L599" s="65" t="s">
        <v>211</v>
      </c>
      <c r="M599" s="60">
        <v>1.8184</v>
      </c>
      <c r="N599" s="61"/>
      <c r="O599" s="58" t="s">
        <v>532</v>
      </c>
      <c r="P599" s="61">
        <v>1800.0</v>
      </c>
      <c r="Q599" s="61">
        <v>3042.0</v>
      </c>
      <c r="R599" s="80" t="s">
        <v>573</v>
      </c>
      <c r="S599" s="96">
        <v>133355.0</v>
      </c>
      <c r="T599" s="45">
        <v>1.13</v>
      </c>
      <c r="U599" s="96">
        <v>47.0</v>
      </c>
      <c r="V599" s="45">
        <f t="shared" si="52"/>
        <v>0.53</v>
      </c>
      <c r="W599" s="45">
        <f t="shared" si="53"/>
        <v>79866.3095</v>
      </c>
      <c r="X599" s="45">
        <f t="shared" si="54"/>
        <v>576.3</v>
      </c>
      <c r="Y599" s="45">
        <v>1.067</v>
      </c>
      <c r="Z599" s="45">
        <f t="shared" si="55"/>
        <v>85832.26434</v>
      </c>
      <c r="AA599" s="47">
        <f t="shared" si="56"/>
        <v>114443.0191</v>
      </c>
      <c r="AB599" s="143">
        <v>10280.0</v>
      </c>
      <c r="AC599" s="47">
        <f t="shared" si="57"/>
        <v>8758.920485</v>
      </c>
      <c r="AD599" s="79"/>
      <c r="AE599" s="64" t="str">
        <f t="shared" si="8"/>
        <v>ZF 9050 A  Continuous Down Angle 1.8184</v>
      </c>
      <c r="AF599" s="65" t="str">
        <f t="shared" si="58"/>
        <v>3103 607 003</v>
      </c>
      <c r="AG599" s="66" t="s">
        <v>534</v>
      </c>
      <c r="AH599" s="52" t="str">
        <f t="shared" si="50"/>
        <v>3103 607 003</v>
      </c>
      <c r="AI599" s="67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AV599" s="55"/>
      <c r="AW599" s="55"/>
      <c r="AX599" s="55"/>
      <c r="AY599" s="55"/>
      <c r="AZ599" s="55"/>
      <c r="BA599" s="13"/>
      <c r="BB599" s="13"/>
    </row>
    <row r="600" ht="14.25" customHeight="1">
      <c r="A600" s="54">
        <v>1010.0</v>
      </c>
      <c r="B600" s="14" t="s">
        <v>227</v>
      </c>
      <c r="C600" s="55"/>
      <c r="D600" s="14" t="str">
        <f t="shared" si="51"/>
        <v>ZF_9050_A_1.6838C</v>
      </c>
      <c r="E600" s="14" t="s">
        <v>46</v>
      </c>
      <c r="F600" s="72"/>
      <c r="G600" s="57" t="s">
        <v>530</v>
      </c>
      <c r="H600" s="65" t="s">
        <v>566</v>
      </c>
      <c r="I600" s="59">
        <v>9000.0</v>
      </c>
      <c r="J600" s="65" t="s">
        <v>242</v>
      </c>
      <c r="K600" s="58" t="s">
        <v>243</v>
      </c>
      <c r="L600" s="65" t="s">
        <v>211</v>
      </c>
      <c r="M600" s="60">
        <v>1.6838</v>
      </c>
      <c r="N600" s="61"/>
      <c r="O600" s="58" t="s">
        <v>535</v>
      </c>
      <c r="P600" s="61">
        <v>1800.0</v>
      </c>
      <c r="Q600" s="61">
        <v>3042.0</v>
      </c>
      <c r="R600" s="80" t="s">
        <v>574</v>
      </c>
      <c r="S600" s="96">
        <v>133355.0</v>
      </c>
      <c r="T600" s="45">
        <v>1.13</v>
      </c>
      <c r="U600" s="96">
        <v>47.0</v>
      </c>
      <c r="V600" s="45">
        <f t="shared" si="52"/>
        <v>0.53</v>
      </c>
      <c r="W600" s="45">
        <f t="shared" si="53"/>
        <v>79866.3095</v>
      </c>
      <c r="X600" s="45">
        <f t="shared" si="54"/>
        <v>576.3</v>
      </c>
      <c r="Y600" s="45">
        <v>1.067</v>
      </c>
      <c r="Z600" s="45">
        <f t="shared" si="55"/>
        <v>85832.26434</v>
      </c>
      <c r="AA600" s="47">
        <f t="shared" si="56"/>
        <v>114443.0191</v>
      </c>
      <c r="AB600" s="143">
        <v>10280.0</v>
      </c>
      <c r="AC600" s="47">
        <f t="shared" si="57"/>
        <v>8758.920485</v>
      </c>
      <c r="AD600" s="79"/>
      <c r="AE600" s="64" t="str">
        <f t="shared" si="8"/>
        <v>ZF 9050 A  Continuous Down Angle 1.6838</v>
      </c>
      <c r="AF600" s="65" t="str">
        <f t="shared" si="58"/>
        <v>3103 607 003</v>
      </c>
      <c r="AG600" s="66" t="s">
        <v>534</v>
      </c>
      <c r="AH600" s="52" t="str">
        <f t="shared" si="50"/>
        <v>3103 607 003</v>
      </c>
      <c r="AI600" s="67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  <c r="AV600" s="55"/>
      <c r="AW600" s="55"/>
      <c r="AX600" s="55"/>
      <c r="AY600" s="55"/>
      <c r="AZ600" s="55"/>
      <c r="BA600" s="13"/>
      <c r="BB600" s="13"/>
    </row>
    <row r="601" ht="14.25" customHeight="1">
      <c r="A601" s="54">
        <v>1010.0</v>
      </c>
      <c r="B601" s="14" t="s">
        <v>227</v>
      </c>
      <c r="C601" s="55"/>
      <c r="D601" s="14" t="str">
        <f t="shared" si="51"/>
        <v>ZF_9050_A_1.6092C</v>
      </c>
      <c r="E601" s="14" t="s">
        <v>46</v>
      </c>
      <c r="F601" s="72"/>
      <c r="G601" s="57" t="s">
        <v>530</v>
      </c>
      <c r="H601" s="65" t="s">
        <v>566</v>
      </c>
      <c r="I601" s="59">
        <v>9000.0</v>
      </c>
      <c r="J601" s="65" t="s">
        <v>242</v>
      </c>
      <c r="K601" s="58" t="s">
        <v>243</v>
      </c>
      <c r="L601" s="65" t="s">
        <v>211</v>
      </c>
      <c r="M601" s="60">
        <v>1.6092</v>
      </c>
      <c r="N601" s="61"/>
      <c r="O601" s="58" t="s">
        <v>537</v>
      </c>
      <c r="P601" s="61">
        <v>1800.0</v>
      </c>
      <c r="Q601" s="61">
        <v>3042.0</v>
      </c>
      <c r="R601" s="80" t="s">
        <v>575</v>
      </c>
      <c r="S601" s="96">
        <v>133355.0</v>
      </c>
      <c r="T601" s="45">
        <v>1.13</v>
      </c>
      <c r="U601" s="96">
        <v>47.0</v>
      </c>
      <c r="V601" s="45">
        <f t="shared" si="52"/>
        <v>0.53</v>
      </c>
      <c r="W601" s="45">
        <f t="shared" si="53"/>
        <v>79866.3095</v>
      </c>
      <c r="X601" s="45">
        <f t="shared" si="54"/>
        <v>576.3</v>
      </c>
      <c r="Y601" s="45">
        <v>1.067</v>
      </c>
      <c r="Z601" s="45">
        <f t="shared" si="55"/>
        <v>85832.26434</v>
      </c>
      <c r="AA601" s="47">
        <f t="shared" si="56"/>
        <v>114443.0191</v>
      </c>
      <c r="AB601" s="143">
        <v>10280.0</v>
      </c>
      <c r="AC601" s="47">
        <f t="shared" si="57"/>
        <v>8758.920485</v>
      </c>
      <c r="AD601" s="79"/>
      <c r="AE601" s="64" t="str">
        <f t="shared" si="8"/>
        <v>ZF 9050 A  Continuous Down Angle 1.6092</v>
      </c>
      <c r="AF601" s="65" t="str">
        <f t="shared" si="58"/>
        <v>3103 607 003</v>
      </c>
      <c r="AG601" s="66" t="s">
        <v>534</v>
      </c>
      <c r="AH601" s="52" t="str">
        <f t="shared" si="50"/>
        <v>3103 607 003</v>
      </c>
      <c r="AI601" s="67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AV601" s="55"/>
      <c r="AW601" s="55"/>
      <c r="AX601" s="55"/>
      <c r="AY601" s="55"/>
      <c r="AZ601" s="55"/>
      <c r="BA601" s="13"/>
      <c r="BB601" s="13"/>
    </row>
    <row r="602" ht="14.25" customHeight="1">
      <c r="A602" s="54">
        <v>1010.0</v>
      </c>
      <c r="B602" s="14" t="s">
        <v>227</v>
      </c>
      <c r="C602" s="55"/>
      <c r="D602" s="14" t="str">
        <f t="shared" si="51"/>
        <v>ZF_9050_NR2_2.1967L</v>
      </c>
      <c r="E602" s="14" t="s">
        <v>46</v>
      </c>
      <c r="F602" s="72"/>
      <c r="G602" s="57" t="s">
        <v>545</v>
      </c>
      <c r="H602" s="65" t="s">
        <v>576</v>
      </c>
      <c r="I602" s="59">
        <v>9000.0</v>
      </c>
      <c r="J602" s="65" t="s">
        <v>235</v>
      </c>
      <c r="K602" s="58" t="s">
        <v>236</v>
      </c>
      <c r="L602" s="65" t="s">
        <v>232</v>
      </c>
      <c r="M602" s="60">
        <v>2.1967</v>
      </c>
      <c r="N602" s="61"/>
      <c r="O602" s="58" t="s">
        <v>526</v>
      </c>
      <c r="P602" s="61">
        <v>2300.0</v>
      </c>
      <c r="Q602" s="61">
        <v>2293.0</v>
      </c>
      <c r="R602" s="78"/>
      <c r="S602" s="96">
        <v>111625.0</v>
      </c>
      <c r="T602" s="45">
        <v>1.13</v>
      </c>
      <c r="U602" s="96">
        <v>47.0</v>
      </c>
      <c r="V602" s="45">
        <f t="shared" si="52"/>
        <v>0.53</v>
      </c>
      <c r="W602" s="45">
        <f t="shared" si="53"/>
        <v>66852.2125</v>
      </c>
      <c r="X602" s="45">
        <f t="shared" si="54"/>
        <v>576.3</v>
      </c>
      <c r="Y602" s="45">
        <v>1.067</v>
      </c>
      <c r="Z602" s="45">
        <f t="shared" si="55"/>
        <v>71946.22284</v>
      </c>
      <c r="AA602" s="47">
        <f t="shared" si="56"/>
        <v>95928.29712</v>
      </c>
      <c r="AB602" s="143">
        <v>8945.0</v>
      </c>
      <c r="AC602" s="47">
        <f t="shared" si="57"/>
        <v>7621.453671</v>
      </c>
      <c r="AD602" s="79"/>
      <c r="AE602" s="64" t="str">
        <f t="shared" si="8"/>
        <v>ZF 9050 NR2  Light Vertical Offset 2.1967</v>
      </c>
      <c r="AF602" s="65" t="str">
        <f t="shared" si="58"/>
        <v>3103 634 005</v>
      </c>
      <c r="AG602" s="66" t="s">
        <v>547</v>
      </c>
      <c r="AH602" s="52" t="str">
        <f t="shared" si="50"/>
        <v>3103 634 005</v>
      </c>
      <c r="AI602" s="67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  <c r="AV602" s="55"/>
      <c r="AW602" s="55"/>
      <c r="AX602" s="55"/>
      <c r="AY602" s="55"/>
      <c r="AZ602" s="55"/>
      <c r="BA602" s="13"/>
      <c r="BB602" s="13"/>
    </row>
    <row r="603" ht="14.25" customHeight="1">
      <c r="A603" s="54">
        <v>1010.0</v>
      </c>
      <c r="B603" s="14" t="s">
        <v>227</v>
      </c>
      <c r="C603" s="55"/>
      <c r="D603" s="14" t="str">
        <f t="shared" si="51"/>
        <v>ZF_9050_NR2_2.0691L</v>
      </c>
      <c r="E603" s="14" t="s">
        <v>46</v>
      </c>
      <c r="F603" s="72"/>
      <c r="G603" s="57" t="s">
        <v>545</v>
      </c>
      <c r="H603" s="65" t="s">
        <v>576</v>
      </c>
      <c r="I603" s="59">
        <v>9000.0</v>
      </c>
      <c r="J603" s="65" t="s">
        <v>235</v>
      </c>
      <c r="K603" s="58" t="s">
        <v>236</v>
      </c>
      <c r="L603" s="65" t="s">
        <v>232</v>
      </c>
      <c r="M603" s="60">
        <v>2.0691</v>
      </c>
      <c r="N603" s="61"/>
      <c r="O603" s="58" t="s">
        <v>249</v>
      </c>
      <c r="P603" s="61">
        <v>2300.0</v>
      </c>
      <c r="Q603" s="61">
        <v>2293.0</v>
      </c>
      <c r="R603" s="78"/>
      <c r="S603" s="96">
        <v>111625.0</v>
      </c>
      <c r="T603" s="45">
        <v>1.13</v>
      </c>
      <c r="U603" s="96">
        <v>47.0</v>
      </c>
      <c r="V603" s="45">
        <f t="shared" si="52"/>
        <v>0.53</v>
      </c>
      <c r="W603" s="45">
        <f t="shared" si="53"/>
        <v>66852.2125</v>
      </c>
      <c r="X603" s="45">
        <f t="shared" si="54"/>
        <v>576.3</v>
      </c>
      <c r="Y603" s="45">
        <v>1.067</v>
      </c>
      <c r="Z603" s="45">
        <f t="shared" si="55"/>
        <v>71946.22284</v>
      </c>
      <c r="AA603" s="47">
        <f t="shared" si="56"/>
        <v>95928.29712</v>
      </c>
      <c r="AB603" s="143">
        <v>8945.0</v>
      </c>
      <c r="AC603" s="47">
        <f t="shared" si="57"/>
        <v>7621.453671</v>
      </c>
      <c r="AD603" s="79"/>
      <c r="AE603" s="64" t="str">
        <f t="shared" si="8"/>
        <v>ZF 9050 NR2  Light Vertical Offset 2.0691</v>
      </c>
      <c r="AF603" s="65" t="str">
        <f t="shared" si="58"/>
        <v>3103 634 005</v>
      </c>
      <c r="AG603" s="66" t="s">
        <v>547</v>
      </c>
      <c r="AH603" s="52" t="str">
        <f t="shared" si="50"/>
        <v>3103 634 005</v>
      </c>
      <c r="AI603" s="67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  <c r="BA603" s="13"/>
      <c r="BB603" s="13"/>
    </row>
    <row r="604" ht="14.25" customHeight="1">
      <c r="A604" s="54">
        <v>1010.0</v>
      </c>
      <c r="B604" s="14" t="s">
        <v>227</v>
      </c>
      <c r="C604" s="55"/>
      <c r="D604" s="14" t="str">
        <f t="shared" si="51"/>
        <v>ZF_9050_NR2_2.018L</v>
      </c>
      <c r="E604" s="14" t="s">
        <v>46</v>
      </c>
      <c r="F604" s="72"/>
      <c r="G604" s="57" t="s">
        <v>545</v>
      </c>
      <c r="H604" s="65" t="s">
        <v>576</v>
      </c>
      <c r="I604" s="59">
        <v>9000.0</v>
      </c>
      <c r="J604" s="65" t="s">
        <v>235</v>
      </c>
      <c r="K604" s="58" t="s">
        <v>236</v>
      </c>
      <c r="L604" s="65" t="s">
        <v>232</v>
      </c>
      <c r="M604" s="60">
        <v>2.018</v>
      </c>
      <c r="N604" s="61"/>
      <c r="O604" s="58" t="s">
        <v>528</v>
      </c>
      <c r="P604" s="61">
        <v>2300.0</v>
      </c>
      <c r="Q604" s="61">
        <v>2293.0</v>
      </c>
      <c r="R604" s="78"/>
      <c r="S604" s="96">
        <v>111625.0</v>
      </c>
      <c r="T604" s="45">
        <v>1.13</v>
      </c>
      <c r="U604" s="96">
        <v>47.0</v>
      </c>
      <c r="V604" s="45">
        <f t="shared" si="52"/>
        <v>0.53</v>
      </c>
      <c r="W604" s="45">
        <f t="shared" si="53"/>
        <v>66852.2125</v>
      </c>
      <c r="X604" s="45">
        <f t="shared" si="54"/>
        <v>576.3</v>
      </c>
      <c r="Y604" s="45">
        <v>1.067</v>
      </c>
      <c r="Z604" s="45">
        <f t="shared" si="55"/>
        <v>71946.22284</v>
      </c>
      <c r="AA604" s="47">
        <f t="shared" si="56"/>
        <v>95928.29712</v>
      </c>
      <c r="AB604" s="143">
        <v>8945.0</v>
      </c>
      <c r="AC604" s="47">
        <f t="shared" si="57"/>
        <v>7621.453671</v>
      </c>
      <c r="AD604" s="79"/>
      <c r="AE604" s="64" t="str">
        <f t="shared" si="8"/>
        <v>ZF 9050 NR2  Light Vertical Offset 2.018</v>
      </c>
      <c r="AF604" s="65" t="str">
        <f t="shared" si="58"/>
        <v>3103 634 005</v>
      </c>
      <c r="AG604" s="66" t="s">
        <v>547</v>
      </c>
      <c r="AH604" s="52" t="str">
        <f t="shared" si="50"/>
        <v>3103 634 005</v>
      </c>
      <c r="AI604" s="67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  <c r="AV604" s="55"/>
      <c r="AW604" s="55"/>
      <c r="AX604" s="55"/>
      <c r="AY604" s="55"/>
      <c r="AZ604" s="55"/>
      <c r="BA604" s="13"/>
      <c r="BB604" s="13"/>
    </row>
    <row r="605" ht="14.25" customHeight="1">
      <c r="A605" s="54">
        <v>1010.0</v>
      </c>
      <c r="B605" s="14" t="s">
        <v>227</v>
      </c>
      <c r="C605" s="55"/>
      <c r="D605" s="14" t="str">
        <f t="shared" si="51"/>
        <v>ZF_9050_NR2_1.9764L</v>
      </c>
      <c r="E605" s="14" t="s">
        <v>46</v>
      </c>
      <c r="F605" s="72"/>
      <c r="G605" s="57" t="s">
        <v>545</v>
      </c>
      <c r="H605" s="65" t="s">
        <v>576</v>
      </c>
      <c r="I605" s="59">
        <v>9000.0</v>
      </c>
      <c r="J605" s="65" t="s">
        <v>235</v>
      </c>
      <c r="K605" s="58" t="s">
        <v>236</v>
      </c>
      <c r="L605" s="65" t="s">
        <v>232</v>
      </c>
      <c r="M605" s="60">
        <v>1.9764</v>
      </c>
      <c r="N605" s="61"/>
      <c r="O605" s="58" t="s">
        <v>529</v>
      </c>
      <c r="P605" s="61">
        <v>2300.0</v>
      </c>
      <c r="Q605" s="61">
        <v>2293.0</v>
      </c>
      <c r="R605" s="78"/>
      <c r="S605" s="96">
        <v>111625.0</v>
      </c>
      <c r="T605" s="45">
        <v>1.13</v>
      </c>
      <c r="U605" s="96">
        <v>47.0</v>
      </c>
      <c r="V605" s="45">
        <f t="shared" si="52"/>
        <v>0.53</v>
      </c>
      <c r="W605" s="45">
        <f t="shared" si="53"/>
        <v>66852.2125</v>
      </c>
      <c r="X605" s="45">
        <f t="shared" si="54"/>
        <v>576.3</v>
      </c>
      <c r="Y605" s="45">
        <v>1.067</v>
      </c>
      <c r="Z605" s="45">
        <f t="shared" si="55"/>
        <v>71946.22284</v>
      </c>
      <c r="AA605" s="47">
        <f t="shared" si="56"/>
        <v>95928.29712</v>
      </c>
      <c r="AB605" s="143">
        <v>8945.0</v>
      </c>
      <c r="AC605" s="47">
        <f t="shared" si="57"/>
        <v>7621.453671</v>
      </c>
      <c r="AD605" s="79"/>
      <c r="AE605" s="64" t="str">
        <f t="shared" si="8"/>
        <v>ZF 9050 NR2  Light Vertical Offset 1.9764</v>
      </c>
      <c r="AF605" s="65" t="str">
        <f t="shared" si="58"/>
        <v>3103 634 005</v>
      </c>
      <c r="AG605" s="66" t="s">
        <v>547</v>
      </c>
      <c r="AH605" s="52" t="str">
        <f t="shared" si="50"/>
        <v>3103 634 005</v>
      </c>
      <c r="AI605" s="67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5"/>
      <c r="AY605" s="55"/>
      <c r="AZ605" s="55"/>
      <c r="BA605" s="13"/>
      <c r="BB605" s="13"/>
    </row>
    <row r="606" ht="14.25" customHeight="1">
      <c r="A606" s="54">
        <v>1010.0</v>
      </c>
      <c r="B606" s="14" t="s">
        <v>227</v>
      </c>
      <c r="C606" s="55"/>
      <c r="D606" s="14" t="str">
        <f t="shared" si="51"/>
        <v>ZF_9050_NR2_1.9659M</v>
      </c>
      <c r="E606" s="14" t="s">
        <v>46</v>
      </c>
      <c r="F606" s="72"/>
      <c r="G606" s="57" t="s">
        <v>545</v>
      </c>
      <c r="H606" s="65" t="s">
        <v>576</v>
      </c>
      <c r="I606" s="59">
        <v>9000.0</v>
      </c>
      <c r="J606" s="65" t="s">
        <v>238</v>
      </c>
      <c r="K606" s="58" t="s">
        <v>239</v>
      </c>
      <c r="L606" s="65" t="s">
        <v>232</v>
      </c>
      <c r="M606" s="60">
        <v>1.9659</v>
      </c>
      <c r="N606" s="61"/>
      <c r="O606" s="58" t="s">
        <v>526</v>
      </c>
      <c r="P606" s="61">
        <v>2300.0</v>
      </c>
      <c r="Q606" s="61">
        <v>2293.0</v>
      </c>
      <c r="R606" s="78"/>
      <c r="S606" s="96">
        <v>111625.0</v>
      </c>
      <c r="T606" s="45">
        <v>1.13</v>
      </c>
      <c r="U606" s="96">
        <v>47.0</v>
      </c>
      <c r="V606" s="45">
        <f t="shared" si="52"/>
        <v>0.53</v>
      </c>
      <c r="W606" s="45">
        <f t="shared" si="53"/>
        <v>66852.2125</v>
      </c>
      <c r="X606" s="45">
        <f t="shared" si="54"/>
        <v>576.3</v>
      </c>
      <c r="Y606" s="45">
        <v>1.067</v>
      </c>
      <c r="Z606" s="45">
        <f t="shared" si="55"/>
        <v>71946.22284</v>
      </c>
      <c r="AA606" s="47">
        <f t="shared" si="56"/>
        <v>95928.29712</v>
      </c>
      <c r="AB606" s="143">
        <v>8945.0</v>
      </c>
      <c r="AC606" s="47">
        <f t="shared" si="57"/>
        <v>7621.453671</v>
      </c>
      <c r="AD606" s="79"/>
      <c r="AE606" s="64" t="str">
        <f t="shared" si="8"/>
        <v>ZF 9050 NR2  Medium Vertical Offset 1.9659</v>
      </c>
      <c r="AF606" s="65" t="str">
        <f t="shared" si="58"/>
        <v>3103 634 005</v>
      </c>
      <c r="AG606" s="66" t="s">
        <v>547</v>
      </c>
      <c r="AH606" s="52" t="str">
        <f t="shared" si="50"/>
        <v>3103 634 005</v>
      </c>
      <c r="AI606" s="67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  <c r="AZ606" s="55"/>
      <c r="BA606" s="13"/>
      <c r="BB606" s="13"/>
    </row>
    <row r="607" ht="14.25" customHeight="1">
      <c r="A607" s="54">
        <v>1010.0</v>
      </c>
      <c r="B607" s="14" t="s">
        <v>227</v>
      </c>
      <c r="C607" s="55"/>
      <c r="D607" s="14" t="str">
        <f t="shared" si="51"/>
        <v>ZF_9050_NR2_1.854M</v>
      </c>
      <c r="E607" s="14" t="s">
        <v>46</v>
      </c>
      <c r="F607" s="72"/>
      <c r="G607" s="57" t="s">
        <v>545</v>
      </c>
      <c r="H607" s="65" t="s">
        <v>576</v>
      </c>
      <c r="I607" s="59">
        <v>9000.0</v>
      </c>
      <c r="J607" s="65" t="s">
        <v>238</v>
      </c>
      <c r="K607" s="58" t="s">
        <v>239</v>
      </c>
      <c r="L607" s="65" t="s">
        <v>232</v>
      </c>
      <c r="M607" s="60">
        <v>1.854</v>
      </c>
      <c r="N607" s="61"/>
      <c r="O607" s="58" t="s">
        <v>249</v>
      </c>
      <c r="P607" s="61">
        <v>2300.0</v>
      </c>
      <c r="Q607" s="61">
        <v>2293.0</v>
      </c>
      <c r="R607" s="78"/>
      <c r="S607" s="96">
        <v>111625.0</v>
      </c>
      <c r="T607" s="45">
        <v>1.13</v>
      </c>
      <c r="U607" s="96">
        <v>47.0</v>
      </c>
      <c r="V607" s="45">
        <f t="shared" si="52"/>
        <v>0.53</v>
      </c>
      <c r="W607" s="45">
        <f t="shared" si="53"/>
        <v>66852.2125</v>
      </c>
      <c r="X607" s="45">
        <f t="shared" si="54"/>
        <v>576.3</v>
      </c>
      <c r="Y607" s="45">
        <v>1.067</v>
      </c>
      <c r="Z607" s="45">
        <f t="shared" si="55"/>
        <v>71946.22284</v>
      </c>
      <c r="AA607" s="47">
        <f t="shared" si="56"/>
        <v>95928.29712</v>
      </c>
      <c r="AB607" s="143">
        <v>8945.0</v>
      </c>
      <c r="AC607" s="47">
        <f t="shared" si="57"/>
        <v>7621.453671</v>
      </c>
      <c r="AD607" s="79"/>
      <c r="AE607" s="64" t="str">
        <f t="shared" si="8"/>
        <v>ZF 9050 NR2  Medium Vertical Offset 1.854</v>
      </c>
      <c r="AF607" s="65" t="str">
        <f t="shared" si="58"/>
        <v>3103 634 005</v>
      </c>
      <c r="AG607" s="66" t="s">
        <v>547</v>
      </c>
      <c r="AH607" s="52" t="str">
        <f t="shared" si="50"/>
        <v>3103 634 005</v>
      </c>
      <c r="AI607" s="67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  <c r="AV607" s="55"/>
      <c r="AW607" s="55"/>
      <c r="AX607" s="55"/>
      <c r="AY607" s="55"/>
      <c r="AZ607" s="55"/>
      <c r="BA607" s="13"/>
      <c r="BB607" s="13"/>
    </row>
    <row r="608" ht="14.25" customHeight="1">
      <c r="A608" s="54">
        <v>1010.0</v>
      </c>
      <c r="B608" s="14" t="s">
        <v>227</v>
      </c>
      <c r="C608" s="55"/>
      <c r="D608" s="14" t="str">
        <f t="shared" si="51"/>
        <v>ZF_9050_NR2_1.8104M</v>
      </c>
      <c r="E608" s="14" t="s">
        <v>46</v>
      </c>
      <c r="F608" s="72"/>
      <c r="G608" s="57" t="s">
        <v>545</v>
      </c>
      <c r="H608" s="65" t="s">
        <v>576</v>
      </c>
      <c r="I608" s="59">
        <v>9000.0</v>
      </c>
      <c r="J608" s="65" t="s">
        <v>238</v>
      </c>
      <c r="K608" s="58" t="s">
        <v>239</v>
      </c>
      <c r="L608" s="65" t="s">
        <v>232</v>
      </c>
      <c r="M608" s="60">
        <v>1.8104</v>
      </c>
      <c r="N608" s="61"/>
      <c r="O608" s="58" t="s">
        <v>528</v>
      </c>
      <c r="P608" s="61">
        <v>2300.0</v>
      </c>
      <c r="Q608" s="61">
        <v>2293.0</v>
      </c>
      <c r="R608" s="78"/>
      <c r="S608" s="96">
        <v>111625.0</v>
      </c>
      <c r="T608" s="45">
        <v>1.13</v>
      </c>
      <c r="U608" s="96">
        <v>47.0</v>
      </c>
      <c r="V608" s="45">
        <f t="shared" si="52"/>
        <v>0.53</v>
      </c>
      <c r="W608" s="45">
        <f t="shared" si="53"/>
        <v>66852.2125</v>
      </c>
      <c r="X608" s="45">
        <f t="shared" si="54"/>
        <v>576.3</v>
      </c>
      <c r="Y608" s="45">
        <v>1.067</v>
      </c>
      <c r="Z608" s="45">
        <f t="shared" si="55"/>
        <v>71946.22284</v>
      </c>
      <c r="AA608" s="47">
        <f t="shared" si="56"/>
        <v>95928.29712</v>
      </c>
      <c r="AB608" s="143">
        <v>8945.0</v>
      </c>
      <c r="AC608" s="47">
        <f t="shared" si="57"/>
        <v>7621.453671</v>
      </c>
      <c r="AD608" s="79"/>
      <c r="AE608" s="64" t="str">
        <f t="shared" si="8"/>
        <v>ZF 9050 NR2  Medium Vertical Offset 1.8104</v>
      </c>
      <c r="AF608" s="65" t="str">
        <f t="shared" si="58"/>
        <v>3103 634 005</v>
      </c>
      <c r="AG608" s="66" t="s">
        <v>547</v>
      </c>
      <c r="AH608" s="52" t="str">
        <f t="shared" si="50"/>
        <v>3103 634 005</v>
      </c>
      <c r="AI608" s="67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  <c r="AV608" s="55"/>
      <c r="AW608" s="55"/>
      <c r="AX608" s="55"/>
      <c r="AY608" s="55"/>
      <c r="AZ608" s="55"/>
      <c r="BA608" s="13"/>
      <c r="BB608" s="13"/>
    </row>
    <row r="609" ht="14.25" customHeight="1">
      <c r="A609" s="54">
        <v>1010.0</v>
      </c>
      <c r="B609" s="14" t="s">
        <v>227</v>
      </c>
      <c r="C609" s="55"/>
      <c r="D609" s="14" t="str">
        <f t="shared" si="51"/>
        <v>ZF_9050_NR2_1.7701M</v>
      </c>
      <c r="E609" s="14" t="s">
        <v>46</v>
      </c>
      <c r="F609" s="72"/>
      <c r="G609" s="57" t="s">
        <v>545</v>
      </c>
      <c r="H609" s="65" t="s">
        <v>576</v>
      </c>
      <c r="I609" s="59">
        <v>9000.0</v>
      </c>
      <c r="J609" s="65" t="s">
        <v>238</v>
      </c>
      <c r="K609" s="58" t="s">
        <v>239</v>
      </c>
      <c r="L609" s="65" t="s">
        <v>232</v>
      </c>
      <c r="M609" s="60">
        <v>1.7701</v>
      </c>
      <c r="N609" s="61"/>
      <c r="O609" s="58" t="s">
        <v>529</v>
      </c>
      <c r="P609" s="61">
        <v>2300.0</v>
      </c>
      <c r="Q609" s="61">
        <v>2293.0</v>
      </c>
      <c r="R609" s="78"/>
      <c r="S609" s="96">
        <v>111625.0</v>
      </c>
      <c r="T609" s="45">
        <v>1.13</v>
      </c>
      <c r="U609" s="96">
        <v>47.0</v>
      </c>
      <c r="V609" s="45">
        <f t="shared" si="52"/>
        <v>0.53</v>
      </c>
      <c r="W609" s="45">
        <f t="shared" si="53"/>
        <v>66852.2125</v>
      </c>
      <c r="X609" s="45">
        <f t="shared" si="54"/>
        <v>576.3</v>
      </c>
      <c r="Y609" s="45">
        <v>1.067</v>
      </c>
      <c r="Z609" s="45">
        <f t="shared" si="55"/>
        <v>71946.22284</v>
      </c>
      <c r="AA609" s="47">
        <f t="shared" si="56"/>
        <v>95928.29712</v>
      </c>
      <c r="AB609" s="143">
        <v>8945.0</v>
      </c>
      <c r="AC609" s="47">
        <f t="shared" si="57"/>
        <v>7621.453671</v>
      </c>
      <c r="AD609" s="79"/>
      <c r="AE609" s="64" t="str">
        <f t="shared" si="8"/>
        <v>ZF 9050 NR2  Medium Vertical Offset 1.7701</v>
      </c>
      <c r="AF609" s="65" t="str">
        <f t="shared" si="58"/>
        <v>3103 634 005</v>
      </c>
      <c r="AG609" s="66" t="s">
        <v>547</v>
      </c>
      <c r="AH609" s="52" t="str">
        <f t="shared" si="50"/>
        <v>3103 634 005</v>
      </c>
      <c r="AI609" s="67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AV609" s="55"/>
      <c r="AW609" s="55"/>
      <c r="AX609" s="55"/>
      <c r="AY609" s="55"/>
      <c r="AZ609" s="55"/>
      <c r="BA609" s="13"/>
      <c r="BB609" s="13"/>
    </row>
    <row r="610" ht="14.25" customHeight="1">
      <c r="A610" s="54">
        <v>1010.0</v>
      </c>
      <c r="B610" s="14" t="s">
        <v>227</v>
      </c>
      <c r="C610" s="55"/>
      <c r="D610" s="14" t="str">
        <f t="shared" si="51"/>
        <v>ZF_9050_NR2_1.8184C</v>
      </c>
      <c r="E610" s="14" t="s">
        <v>46</v>
      </c>
      <c r="F610" s="72"/>
      <c r="G610" s="57" t="s">
        <v>545</v>
      </c>
      <c r="H610" s="65" t="s">
        <v>576</v>
      </c>
      <c r="I610" s="59">
        <v>9000.0</v>
      </c>
      <c r="J610" s="65" t="s">
        <v>242</v>
      </c>
      <c r="K610" s="58" t="s">
        <v>243</v>
      </c>
      <c r="L610" s="65" t="s">
        <v>232</v>
      </c>
      <c r="M610" s="60">
        <v>1.8184</v>
      </c>
      <c r="N610" s="61"/>
      <c r="O610" s="58" t="s">
        <v>526</v>
      </c>
      <c r="P610" s="61">
        <v>1800.0</v>
      </c>
      <c r="Q610" s="61">
        <v>2293.0</v>
      </c>
      <c r="R610" s="78"/>
      <c r="S610" s="96">
        <v>111625.0</v>
      </c>
      <c r="T610" s="45">
        <v>1.13</v>
      </c>
      <c r="U610" s="96">
        <v>47.0</v>
      </c>
      <c r="V610" s="45">
        <f t="shared" si="52"/>
        <v>0.53</v>
      </c>
      <c r="W610" s="45">
        <f t="shared" si="53"/>
        <v>66852.2125</v>
      </c>
      <c r="X610" s="45">
        <f t="shared" si="54"/>
        <v>576.3</v>
      </c>
      <c r="Y610" s="45">
        <v>1.067</v>
      </c>
      <c r="Z610" s="45">
        <f t="shared" si="55"/>
        <v>71946.22284</v>
      </c>
      <c r="AA610" s="47">
        <f t="shared" si="56"/>
        <v>95928.29712</v>
      </c>
      <c r="AB610" s="143">
        <v>8945.0</v>
      </c>
      <c r="AC610" s="47">
        <f t="shared" si="57"/>
        <v>7621.453671</v>
      </c>
      <c r="AD610" s="79"/>
      <c r="AE610" s="64" t="str">
        <f t="shared" si="8"/>
        <v>ZF 9050 NR2  Continuous Vertical Offset 1.8184</v>
      </c>
      <c r="AF610" s="65" t="str">
        <f t="shared" si="58"/>
        <v>3103 634 005</v>
      </c>
      <c r="AG610" s="66" t="s">
        <v>547</v>
      </c>
      <c r="AH610" s="52" t="str">
        <f t="shared" si="50"/>
        <v>3103 634 005</v>
      </c>
      <c r="AI610" s="67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  <c r="AV610" s="55"/>
      <c r="AW610" s="55"/>
      <c r="AX610" s="55"/>
      <c r="AY610" s="55"/>
      <c r="AZ610" s="55"/>
      <c r="BA610" s="13"/>
      <c r="BB610" s="13"/>
    </row>
    <row r="611" ht="14.25" customHeight="1">
      <c r="A611" s="54">
        <v>1010.0</v>
      </c>
      <c r="B611" s="14" t="s">
        <v>227</v>
      </c>
      <c r="C611" s="55"/>
      <c r="D611" s="14" t="str">
        <f t="shared" si="51"/>
        <v>ZF_9050_NR2_1.6838C</v>
      </c>
      <c r="E611" s="14" t="s">
        <v>46</v>
      </c>
      <c r="F611" s="72"/>
      <c r="G611" s="57" t="s">
        <v>545</v>
      </c>
      <c r="H611" s="65" t="s">
        <v>576</v>
      </c>
      <c r="I611" s="59">
        <v>9000.0</v>
      </c>
      <c r="J611" s="65" t="s">
        <v>242</v>
      </c>
      <c r="K611" s="58" t="s">
        <v>243</v>
      </c>
      <c r="L611" s="65" t="s">
        <v>232</v>
      </c>
      <c r="M611" s="60">
        <v>1.6838</v>
      </c>
      <c r="N611" s="61"/>
      <c r="O611" s="58" t="s">
        <v>249</v>
      </c>
      <c r="P611" s="61">
        <v>1800.0</v>
      </c>
      <c r="Q611" s="61">
        <v>2293.0</v>
      </c>
      <c r="R611" s="78"/>
      <c r="S611" s="96">
        <v>111625.0</v>
      </c>
      <c r="T611" s="45">
        <v>1.13</v>
      </c>
      <c r="U611" s="96">
        <v>47.0</v>
      </c>
      <c r="V611" s="45">
        <f t="shared" si="52"/>
        <v>0.53</v>
      </c>
      <c r="W611" s="45">
        <f t="shared" si="53"/>
        <v>66852.2125</v>
      </c>
      <c r="X611" s="45">
        <f t="shared" si="54"/>
        <v>576.3</v>
      </c>
      <c r="Y611" s="45">
        <v>1.067</v>
      </c>
      <c r="Z611" s="45">
        <f t="shared" si="55"/>
        <v>71946.22284</v>
      </c>
      <c r="AA611" s="47">
        <f t="shared" si="56"/>
        <v>95928.29712</v>
      </c>
      <c r="AB611" s="143">
        <v>8945.0</v>
      </c>
      <c r="AC611" s="47">
        <f t="shared" si="57"/>
        <v>7621.453671</v>
      </c>
      <c r="AD611" s="79"/>
      <c r="AE611" s="64" t="str">
        <f t="shared" si="8"/>
        <v>ZF 9050 NR2  Continuous Vertical Offset 1.6838</v>
      </c>
      <c r="AF611" s="65" t="str">
        <f t="shared" si="58"/>
        <v>3103 634 005</v>
      </c>
      <c r="AG611" s="66" t="s">
        <v>547</v>
      </c>
      <c r="AH611" s="52" t="str">
        <f t="shared" si="50"/>
        <v>3103 634 005</v>
      </c>
      <c r="AI611" s="67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  <c r="AX611" s="55"/>
      <c r="AY611" s="55"/>
      <c r="AZ611" s="55"/>
      <c r="BA611" s="13"/>
      <c r="BB611" s="13"/>
    </row>
    <row r="612" ht="14.25" customHeight="1">
      <c r="A612" s="54">
        <v>1010.0</v>
      </c>
      <c r="B612" s="14" t="s">
        <v>227</v>
      </c>
      <c r="C612" s="55"/>
      <c r="D612" s="14" t="str">
        <f t="shared" si="51"/>
        <v>ZF_9050_NR2_1.6428C</v>
      </c>
      <c r="E612" s="14" t="s">
        <v>46</v>
      </c>
      <c r="F612" s="72"/>
      <c r="G612" s="57" t="s">
        <v>545</v>
      </c>
      <c r="H612" s="65" t="s">
        <v>576</v>
      </c>
      <c r="I612" s="59">
        <v>9000.0</v>
      </c>
      <c r="J612" s="65" t="s">
        <v>242</v>
      </c>
      <c r="K612" s="58" t="s">
        <v>243</v>
      </c>
      <c r="L612" s="65" t="s">
        <v>232</v>
      </c>
      <c r="M612" s="60">
        <v>1.6428</v>
      </c>
      <c r="N612" s="61"/>
      <c r="O612" s="58" t="s">
        <v>528</v>
      </c>
      <c r="P612" s="61">
        <v>1800.0</v>
      </c>
      <c r="Q612" s="61">
        <v>2293.0</v>
      </c>
      <c r="R612" s="78"/>
      <c r="S612" s="96">
        <v>111625.0</v>
      </c>
      <c r="T612" s="45">
        <v>1.13</v>
      </c>
      <c r="U612" s="96">
        <v>47.0</v>
      </c>
      <c r="V612" s="45">
        <f t="shared" si="52"/>
        <v>0.53</v>
      </c>
      <c r="W612" s="45">
        <f t="shared" si="53"/>
        <v>66852.2125</v>
      </c>
      <c r="X612" s="45">
        <f t="shared" si="54"/>
        <v>576.3</v>
      </c>
      <c r="Y612" s="45">
        <v>1.067</v>
      </c>
      <c r="Z612" s="45">
        <f t="shared" si="55"/>
        <v>71946.22284</v>
      </c>
      <c r="AA612" s="47">
        <f t="shared" si="56"/>
        <v>95928.29712</v>
      </c>
      <c r="AB612" s="143">
        <v>8945.0</v>
      </c>
      <c r="AC612" s="47">
        <f t="shared" si="57"/>
        <v>7621.453671</v>
      </c>
      <c r="AD612" s="79"/>
      <c r="AE612" s="64" t="str">
        <f t="shared" si="8"/>
        <v>ZF 9050 NR2  Continuous Vertical Offset 1.6428</v>
      </c>
      <c r="AF612" s="65" t="str">
        <f t="shared" si="58"/>
        <v>3103 634 005</v>
      </c>
      <c r="AG612" s="66" t="s">
        <v>547</v>
      </c>
      <c r="AH612" s="52" t="str">
        <f t="shared" si="50"/>
        <v>3103 634 005</v>
      </c>
      <c r="AI612" s="67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  <c r="AX612" s="55"/>
      <c r="AY612" s="55"/>
      <c r="AZ612" s="55"/>
      <c r="BA612" s="13"/>
      <c r="BB612" s="13"/>
    </row>
    <row r="613" ht="14.25" customHeight="1">
      <c r="A613" s="54">
        <v>1010.0</v>
      </c>
      <c r="B613" s="14" t="s">
        <v>227</v>
      </c>
      <c r="C613" s="55"/>
      <c r="D613" s="14" t="str">
        <f t="shared" si="51"/>
        <v>ZF_9050_NR2_1.6092C</v>
      </c>
      <c r="E613" s="14" t="s">
        <v>46</v>
      </c>
      <c r="F613" s="72"/>
      <c r="G613" s="57" t="s">
        <v>545</v>
      </c>
      <c r="H613" s="65" t="s">
        <v>576</v>
      </c>
      <c r="I613" s="59">
        <v>9000.0</v>
      </c>
      <c r="J613" s="65" t="s">
        <v>242</v>
      </c>
      <c r="K613" s="58" t="s">
        <v>243</v>
      </c>
      <c r="L613" s="65" t="s">
        <v>232</v>
      </c>
      <c r="M613" s="60">
        <v>1.6092</v>
      </c>
      <c r="N613" s="61"/>
      <c r="O613" s="58" t="s">
        <v>529</v>
      </c>
      <c r="P613" s="61">
        <v>1800.0</v>
      </c>
      <c r="Q613" s="61">
        <v>2293.0</v>
      </c>
      <c r="R613" s="78"/>
      <c r="S613" s="96">
        <v>111625.0</v>
      </c>
      <c r="T613" s="45">
        <v>1.13</v>
      </c>
      <c r="U613" s="96">
        <v>47.0</v>
      </c>
      <c r="V613" s="45">
        <f t="shared" si="52"/>
        <v>0.53</v>
      </c>
      <c r="W613" s="45">
        <f t="shared" si="53"/>
        <v>66852.2125</v>
      </c>
      <c r="X613" s="45">
        <f t="shared" si="54"/>
        <v>576.3</v>
      </c>
      <c r="Y613" s="45">
        <v>1.067</v>
      </c>
      <c r="Z613" s="45">
        <f t="shared" si="55"/>
        <v>71946.22284</v>
      </c>
      <c r="AA613" s="47">
        <f t="shared" si="56"/>
        <v>95928.29712</v>
      </c>
      <c r="AB613" s="143">
        <v>8945.0</v>
      </c>
      <c r="AC613" s="47">
        <f t="shared" si="57"/>
        <v>7621.453671</v>
      </c>
      <c r="AD613" s="79"/>
      <c r="AE613" s="64" t="str">
        <f t="shared" si="8"/>
        <v>ZF 9050 NR2  Continuous Vertical Offset 1.6092</v>
      </c>
      <c r="AF613" s="65" t="str">
        <f t="shared" si="58"/>
        <v>3103 634 005</v>
      </c>
      <c r="AG613" s="66" t="s">
        <v>547</v>
      </c>
      <c r="AH613" s="52" t="str">
        <f t="shared" si="50"/>
        <v>3103 634 005</v>
      </c>
      <c r="AI613" s="67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  <c r="AV613" s="55"/>
      <c r="AW613" s="55"/>
      <c r="AX613" s="55"/>
      <c r="AY613" s="55"/>
      <c r="AZ613" s="55"/>
      <c r="BA613" s="13"/>
      <c r="BB613" s="13"/>
    </row>
    <row r="614" ht="14.25" customHeight="1">
      <c r="A614" s="54">
        <v>1010.0</v>
      </c>
      <c r="B614" s="14" t="s">
        <v>227</v>
      </c>
      <c r="C614" s="55"/>
      <c r="D614" s="14" t="str">
        <f t="shared" si="51"/>
        <v>ZF_9050_NR2B_2.1967L</v>
      </c>
      <c r="E614" s="14" t="s">
        <v>46</v>
      </c>
      <c r="F614" s="72"/>
      <c r="G614" s="56"/>
      <c r="H614" s="65" t="s">
        <v>577</v>
      </c>
      <c r="I614" s="59">
        <v>9000.0</v>
      </c>
      <c r="J614" s="65" t="s">
        <v>235</v>
      </c>
      <c r="K614" s="58" t="s">
        <v>236</v>
      </c>
      <c r="L614" s="65" t="s">
        <v>232</v>
      </c>
      <c r="M614" s="60">
        <v>2.1967</v>
      </c>
      <c r="N614" s="61"/>
      <c r="O614" s="58" t="s">
        <v>526</v>
      </c>
      <c r="P614" s="61">
        <v>2300.0</v>
      </c>
      <c r="Q614" s="61">
        <v>2293.0</v>
      </c>
      <c r="R614" s="78"/>
      <c r="S614" s="96">
        <v>111625.0</v>
      </c>
      <c r="T614" s="45">
        <v>1.13</v>
      </c>
      <c r="U614" s="96">
        <v>47.0</v>
      </c>
      <c r="V614" s="45">
        <f t="shared" si="52"/>
        <v>0.53</v>
      </c>
      <c r="W614" s="45">
        <f t="shared" si="53"/>
        <v>66852.2125</v>
      </c>
      <c r="X614" s="45">
        <f t="shared" si="54"/>
        <v>576.3</v>
      </c>
      <c r="Y614" s="45">
        <v>1.067</v>
      </c>
      <c r="Z614" s="45">
        <f t="shared" si="55"/>
        <v>71946.22284</v>
      </c>
      <c r="AA614" s="47">
        <f t="shared" si="56"/>
        <v>95928.29712</v>
      </c>
      <c r="AB614" s="143">
        <v>8945.0</v>
      </c>
      <c r="AC614" s="47">
        <f t="shared" si="57"/>
        <v>7621.453671</v>
      </c>
      <c r="AD614" s="79"/>
      <c r="AE614" s="64" t="str">
        <f t="shared" si="8"/>
        <v>ZF 9050 NR2B  Light Vertical Offset 2.1967</v>
      </c>
      <c r="AF614" s="65" t="str">
        <f t="shared" si="58"/>
        <v>3103 635 004</v>
      </c>
      <c r="AG614" s="66" t="s">
        <v>549</v>
      </c>
      <c r="AH614" s="52" t="str">
        <f t="shared" si="50"/>
        <v>3103 635 004</v>
      </c>
      <c r="AI614" s="67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  <c r="AV614" s="55"/>
      <c r="AW614" s="55"/>
      <c r="AX614" s="55"/>
      <c r="AY614" s="55"/>
      <c r="AZ614" s="55"/>
      <c r="BA614" s="13"/>
      <c r="BB614" s="13"/>
    </row>
    <row r="615" ht="14.25" customHeight="1">
      <c r="A615" s="54">
        <v>1010.0</v>
      </c>
      <c r="B615" s="14" t="s">
        <v>227</v>
      </c>
      <c r="C615" s="55"/>
      <c r="D615" s="14" t="str">
        <f t="shared" si="51"/>
        <v>ZF_9050_NR2B_2.0691L</v>
      </c>
      <c r="E615" s="14" t="s">
        <v>46</v>
      </c>
      <c r="F615" s="72"/>
      <c r="G615" s="56"/>
      <c r="H615" s="65" t="s">
        <v>577</v>
      </c>
      <c r="I615" s="59">
        <v>9000.0</v>
      </c>
      <c r="J615" s="65" t="s">
        <v>235</v>
      </c>
      <c r="K615" s="58" t="s">
        <v>236</v>
      </c>
      <c r="L615" s="65" t="s">
        <v>232</v>
      </c>
      <c r="M615" s="60">
        <v>2.0691</v>
      </c>
      <c r="N615" s="61"/>
      <c r="O615" s="58" t="s">
        <v>249</v>
      </c>
      <c r="P615" s="61">
        <v>2300.0</v>
      </c>
      <c r="Q615" s="61">
        <v>2293.0</v>
      </c>
      <c r="R615" s="78"/>
      <c r="S615" s="96">
        <v>111625.0</v>
      </c>
      <c r="T615" s="45">
        <v>1.13</v>
      </c>
      <c r="U615" s="96">
        <v>47.0</v>
      </c>
      <c r="V615" s="45">
        <f t="shared" si="52"/>
        <v>0.53</v>
      </c>
      <c r="W615" s="45">
        <f t="shared" si="53"/>
        <v>66852.2125</v>
      </c>
      <c r="X615" s="45">
        <f t="shared" si="54"/>
        <v>576.3</v>
      </c>
      <c r="Y615" s="45">
        <v>1.067</v>
      </c>
      <c r="Z615" s="45">
        <f t="shared" si="55"/>
        <v>71946.22284</v>
      </c>
      <c r="AA615" s="47">
        <f t="shared" si="56"/>
        <v>95928.29712</v>
      </c>
      <c r="AB615" s="143">
        <v>8945.0</v>
      </c>
      <c r="AC615" s="47">
        <f t="shared" si="57"/>
        <v>7621.453671</v>
      </c>
      <c r="AD615" s="79"/>
      <c r="AE615" s="64" t="str">
        <f t="shared" si="8"/>
        <v>ZF 9050 NR2B  Light Vertical Offset 2.0691</v>
      </c>
      <c r="AF615" s="65" t="str">
        <f t="shared" si="58"/>
        <v>3103 635 004</v>
      </c>
      <c r="AG615" s="66" t="s">
        <v>549</v>
      </c>
      <c r="AH615" s="52" t="str">
        <f t="shared" si="50"/>
        <v>3103 635 004</v>
      </c>
      <c r="AI615" s="67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  <c r="AV615" s="55"/>
      <c r="AW615" s="55"/>
      <c r="AX615" s="55"/>
      <c r="AY615" s="55"/>
      <c r="AZ615" s="55"/>
      <c r="BA615" s="13"/>
      <c r="BB615" s="13"/>
    </row>
    <row r="616" ht="14.25" customHeight="1">
      <c r="A616" s="54">
        <v>1010.0</v>
      </c>
      <c r="B616" s="14" t="s">
        <v>227</v>
      </c>
      <c r="C616" s="55"/>
      <c r="D616" s="14" t="str">
        <f t="shared" si="51"/>
        <v>ZF_9050_NR2B_2.018L</v>
      </c>
      <c r="E616" s="14" t="s">
        <v>46</v>
      </c>
      <c r="F616" s="72"/>
      <c r="G616" s="56"/>
      <c r="H616" s="65" t="s">
        <v>577</v>
      </c>
      <c r="I616" s="59">
        <v>9000.0</v>
      </c>
      <c r="J616" s="65" t="s">
        <v>235</v>
      </c>
      <c r="K616" s="58" t="s">
        <v>236</v>
      </c>
      <c r="L616" s="65" t="s">
        <v>232</v>
      </c>
      <c r="M616" s="60">
        <v>2.018</v>
      </c>
      <c r="N616" s="61"/>
      <c r="O616" s="58" t="s">
        <v>528</v>
      </c>
      <c r="P616" s="61">
        <v>2300.0</v>
      </c>
      <c r="Q616" s="61">
        <v>2293.0</v>
      </c>
      <c r="R616" s="78"/>
      <c r="S616" s="96">
        <v>111625.0</v>
      </c>
      <c r="T616" s="45">
        <v>1.13</v>
      </c>
      <c r="U616" s="96">
        <v>47.0</v>
      </c>
      <c r="V616" s="45">
        <f t="shared" si="52"/>
        <v>0.53</v>
      </c>
      <c r="W616" s="45">
        <f t="shared" si="53"/>
        <v>66852.2125</v>
      </c>
      <c r="X616" s="45">
        <f t="shared" si="54"/>
        <v>576.3</v>
      </c>
      <c r="Y616" s="45">
        <v>1.067</v>
      </c>
      <c r="Z616" s="45">
        <f t="shared" si="55"/>
        <v>71946.22284</v>
      </c>
      <c r="AA616" s="47">
        <f t="shared" si="56"/>
        <v>95928.29712</v>
      </c>
      <c r="AB616" s="143">
        <v>8945.0</v>
      </c>
      <c r="AC616" s="47">
        <f t="shared" si="57"/>
        <v>7621.453671</v>
      </c>
      <c r="AD616" s="79"/>
      <c r="AE616" s="64" t="str">
        <f t="shared" si="8"/>
        <v>ZF 9050 NR2B  Light Vertical Offset 2.018</v>
      </c>
      <c r="AF616" s="65" t="str">
        <f t="shared" si="58"/>
        <v>3103 635 004</v>
      </c>
      <c r="AG616" s="66" t="s">
        <v>549</v>
      </c>
      <c r="AH616" s="52" t="str">
        <f t="shared" si="50"/>
        <v>3103 635 004</v>
      </c>
      <c r="AI616" s="67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AV616" s="55"/>
      <c r="AW616" s="55"/>
      <c r="AX616" s="55"/>
      <c r="AY616" s="55"/>
      <c r="AZ616" s="55"/>
      <c r="BA616" s="13"/>
      <c r="BB616" s="13"/>
    </row>
    <row r="617" ht="14.25" customHeight="1">
      <c r="A617" s="54">
        <v>1010.0</v>
      </c>
      <c r="B617" s="14" t="s">
        <v>227</v>
      </c>
      <c r="C617" s="55"/>
      <c r="D617" s="14" t="str">
        <f t="shared" si="51"/>
        <v>ZF_9050_NR2B_1.9764L</v>
      </c>
      <c r="E617" s="14" t="s">
        <v>46</v>
      </c>
      <c r="F617" s="72"/>
      <c r="G617" s="56"/>
      <c r="H617" s="65" t="s">
        <v>577</v>
      </c>
      <c r="I617" s="59">
        <v>9000.0</v>
      </c>
      <c r="J617" s="65" t="s">
        <v>235</v>
      </c>
      <c r="K617" s="58" t="s">
        <v>236</v>
      </c>
      <c r="L617" s="65" t="s">
        <v>232</v>
      </c>
      <c r="M617" s="60">
        <v>1.9764</v>
      </c>
      <c r="N617" s="61"/>
      <c r="O617" s="58" t="s">
        <v>529</v>
      </c>
      <c r="P617" s="61">
        <v>2300.0</v>
      </c>
      <c r="Q617" s="61">
        <v>2293.0</v>
      </c>
      <c r="R617" s="78"/>
      <c r="S617" s="96">
        <v>111625.0</v>
      </c>
      <c r="T617" s="45">
        <v>1.13</v>
      </c>
      <c r="U617" s="96">
        <v>47.0</v>
      </c>
      <c r="V617" s="45">
        <f t="shared" si="52"/>
        <v>0.53</v>
      </c>
      <c r="W617" s="45">
        <f t="shared" si="53"/>
        <v>66852.2125</v>
      </c>
      <c r="X617" s="45">
        <f t="shared" si="54"/>
        <v>576.3</v>
      </c>
      <c r="Y617" s="45">
        <v>1.067</v>
      </c>
      <c r="Z617" s="45">
        <f t="shared" si="55"/>
        <v>71946.22284</v>
      </c>
      <c r="AA617" s="47">
        <f t="shared" si="56"/>
        <v>95928.29712</v>
      </c>
      <c r="AB617" s="143">
        <v>8945.0</v>
      </c>
      <c r="AC617" s="47">
        <f t="shared" si="57"/>
        <v>7621.453671</v>
      </c>
      <c r="AD617" s="79"/>
      <c r="AE617" s="64" t="str">
        <f t="shared" si="8"/>
        <v>ZF 9050 NR2B  Light Vertical Offset 1.9764</v>
      </c>
      <c r="AF617" s="65" t="str">
        <f t="shared" si="58"/>
        <v>3103 635 004</v>
      </c>
      <c r="AG617" s="66" t="s">
        <v>549</v>
      </c>
      <c r="AH617" s="52" t="str">
        <f t="shared" si="50"/>
        <v>3103 635 004</v>
      </c>
      <c r="AI617" s="67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AV617" s="55"/>
      <c r="AW617" s="55"/>
      <c r="AX617" s="55"/>
      <c r="AY617" s="55"/>
      <c r="AZ617" s="55"/>
      <c r="BA617" s="13"/>
      <c r="BB617" s="13"/>
    </row>
    <row r="618" ht="14.25" customHeight="1">
      <c r="A618" s="54">
        <v>1010.0</v>
      </c>
      <c r="B618" s="14" t="s">
        <v>227</v>
      </c>
      <c r="C618" s="55"/>
      <c r="D618" s="14" t="str">
        <f t="shared" si="51"/>
        <v>ZF_9050_NR2B_1.9659M</v>
      </c>
      <c r="E618" s="14" t="s">
        <v>46</v>
      </c>
      <c r="F618" s="72"/>
      <c r="G618" s="56"/>
      <c r="H618" s="65" t="s">
        <v>577</v>
      </c>
      <c r="I618" s="59">
        <v>9000.0</v>
      </c>
      <c r="J618" s="65" t="s">
        <v>238</v>
      </c>
      <c r="K618" s="58" t="s">
        <v>239</v>
      </c>
      <c r="L618" s="65" t="s">
        <v>232</v>
      </c>
      <c r="M618" s="60">
        <v>1.9659</v>
      </c>
      <c r="N618" s="61"/>
      <c r="O618" s="58" t="s">
        <v>526</v>
      </c>
      <c r="P618" s="61">
        <v>2300.0</v>
      </c>
      <c r="Q618" s="61">
        <v>2293.0</v>
      </c>
      <c r="R618" s="78"/>
      <c r="S618" s="96">
        <v>111625.0</v>
      </c>
      <c r="T618" s="45">
        <v>1.13</v>
      </c>
      <c r="U618" s="96">
        <v>47.0</v>
      </c>
      <c r="V618" s="45">
        <f t="shared" si="52"/>
        <v>0.53</v>
      </c>
      <c r="W618" s="45">
        <f t="shared" si="53"/>
        <v>66852.2125</v>
      </c>
      <c r="X618" s="45">
        <f t="shared" si="54"/>
        <v>576.3</v>
      </c>
      <c r="Y618" s="45">
        <v>1.067</v>
      </c>
      <c r="Z618" s="45">
        <f t="shared" si="55"/>
        <v>71946.22284</v>
      </c>
      <c r="AA618" s="47">
        <f t="shared" si="56"/>
        <v>95928.29712</v>
      </c>
      <c r="AB618" s="143">
        <v>8945.0</v>
      </c>
      <c r="AC618" s="47">
        <f t="shared" si="57"/>
        <v>7621.453671</v>
      </c>
      <c r="AD618" s="79"/>
      <c r="AE618" s="64" t="str">
        <f t="shared" si="8"/>
        <v>ZF 9050 NR2B  Medium Vertical Offset 1.9659</v>
      </c>
      <c r="AF618" s="65" t="str">
        <f t="shared" si="58"/>
        <v>3103 635 004</v>
      </c>
      <c r="AG618" s="66" t="s">
        <v>549</v>
      </c>
      <c r="AH618" s="52" t="str">
        <f t="shared" si="50"/>
        <v>3103 635 004</v>
      </c>
      <c r="AI618" s="67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  <c r="AV618" s="55"/>
      <c r="AW618" s="55"/>
      <c r="AX618" s="55"/>
      <c r="AY618" s="55"/>
      <c r="AZ618" s="55"/>
      <c r="BA618" s="13"/>
      <c r="BB618" s="13"/>
    </row>
    <row r="619" ht="14.25" customHeight="1">
      <c r="A619" s="54">
        <v>1010.0</v>
      </c>
      <c r="B619" s="14" t="s">
        <v>227</v>
      </c>
      <c r="C619" s="55"/>
      <c r="D619" s="14" t="str">
        <f t="shared" si="51"/>
        <v>ZF_9050_NR2B_1.854M</v>
      </c>
      <c r="E619" s="14" t="s">
        <v>46</v>
      </c>
      <c r="F619" s="72"/>
      <c r="G619" s="56"/>
      <c r="H619" s="65" t="s">
        <v>577</v>
      </c>
      <c r="I619" s="59">
        <v>9000.0</v>
      </c>
      <c r="J619" s="65" t="s">
        <v>238</v>
      </c>
      <c r="K619" s="58" t="s">
        <v>239</v>
      </c>
      <c r="L619" s="65" t="s">
        <v>232</v>
      </c>
      <c r="M619" s="60">
        <v>1.854</v>
      </c>
      <c r="N619" s="61"/>
      <c r="O619" s="58" t="s">
        <v>249</v>
      </c>
      <c r="P619" s="61">
        <v>2300.0</v>
      </c>
      <c r="Q619" s="61">
        <v>2293.0</v>
      </c>
      <c r="R619" s="78"/>
      <c r="S619" s="96">
        <v>111625.0</v>
      </c>
      <c r="T619" s="45">
        <v>1.13</v>
      </c>
      <c r="U619" s="96">
        <v>47.0</v>
      </c>
      <c r="V619" s="45">
        <f t="shared" si="52"/>
        <v>0.53</v>
      </c>
      <c r="W619" s="45">
        <f t="shared" si="53"/>
        <v>66852.2125</v>
      </c>
      <c r="X619" s="45">
        <f t="shared" si="54"/>
        <v>576.3</v>
      </c>
      <c r="Y619" s="45">
        <v>1.067</v>
      </c>
      <c r="Z619" s="45">
        <f t="shared" si="55"/>
        <v>71946.22284</v>
      </c>
      <c r="AA619" s="47">
        <f t="shared" si="56"/>
        <v>95928.29712</v>
      </c>
      <c r="AB619" s="143">
        <v>8945.0</v>
      </c>
      <c r="AC619" s="47">
        <f t="shared" si="57"/>
        <v>7621.453671</v>
      </c>
      <c r="AD619" s="79"/>
      <c r="AE619" s="64" t="str">
        <f t="shared" si="8"/>
        <v>ZF 9050 NR2B  Medium Vertical Offset 1.854</v>
      </c>
      <c r="AF619" s="65" t="str">
        <f t="shared" si="58"/>
        <v>3103 635 004</v>
      </c>
      <c r="AG619" s="66" t="s">
        <v>549</v>
      </c>
      <c r="AH619" s="52" t="str">
        <f t="shared" si="50"/>
        <v>3103 635 004</v>
      </c>
      <c r="AI619" s="67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  <c r="AV619" s="55"/>
      <c r="AW619" s="55"/>
      <c r="AX619" s="55"/>
      <c r="AY619" s="55"/>
      <c r="AZ619" s="55"/>
      <c r="BA619" s="13"/>
      <c r="BB619" s="13"/>
    </row>
    <row r="620" ht="14.25" customHeight="1">
      <c r="A620" s="54">
        <v>1010.0</v>
      </c>
      <c r="B620" s="14" t="s">
        <v>227</v>
      </c>
      <c r="C620" s="55"/>
      <c r="D620" s="14" t="str">
        <f t="shared" si="51"/>
        <v>ZF_9050_NR2B_1.8104M</v>
      </c>
      <c r="E620" s="14" t="s">
        <v>46</v>
      </c>
      <c r="F620" s="72"/>
      <c r="G620" s="56"/>
      <c r="H620" s="65" t="s">
        <v>577</v>
      </c>
      <c r="I620" s="59">
        <v>9000.0</v>
      </c>
      <c r="J620" s="65" t="s">
        <v>238</v>
      </c>
      <c r="K620" s="58" t="s">
        <v>239</v>
      </c>
      <c r="L620" s="65" t="s">
        <v>232</v>
      </c>
      <c r="M620" s="60">
        <v>1.8104</v>
      </c>
      <c r="N620" s="61"/>
      <c r="O620" s="58" t="s">
        <v>528</v>
      </c>
      <c r="P620" s="61">
        <v>2300.0</v>
      </c>
      <c r="Q620" s="61">
        <v>2293.0</v>
      </c>
      <c r="R620" s="78"/>
      <c r="S620" s="96">
        <v>111625.0</v>
      </c>
      <c r="T620" s="45">
        <v>1.13</v>
      </c>
      <c r="U620" s="96">
        <v>47.0</v>
      </c>
      <c r="V620" s="45">
        <f t="shared" si="52"/>
        <v>0.53</v>
      </c>
      <c r="W620" s="45">
        <f t="shared" si="53"/>
        <v>66852.2125</v>
      </c>
      <c r="X620" s="45">
        <f t="shared" si="54"/>
        <v>576.3</v>
      </c>
      <c r="Y620" s="45">
        <v>1.067</v>
      </c>
      <c r="Z620" s="45">
        <f t="shared" si="55"/>
        <v>71946.22284</v>
      </c>
      <c r="AA620" s="47">
        <f t="shared" si="56"/>
        <v>95928.29712</v>
      </c>
      <c r="AB620" s="143">
        <v>8945.0</v>
      </c>
      <c r="AC620" s="47">
        <f t="shared" si="57"/>
        <v>7621.453671</v>
      </c>
      <c r="AD620" s="79"/>
      <c r="AE620" s="64" t="str">
        <f t="shared" si="8"/>
        <v>ZF 9050 NR2B  Medium Vertical Offset 1.8104</v>
      </c>
      <c r="AF620" s="65" t="str">
        <f t="shared" si="58"/>
        <v>3103 635 004</v>
      </c>
      <c r="AG620" s="66" t="s">
        <v>549</v>
      </c>
      <c r="AH620" s="52" t="str">
        <f t="shared" si="50"/>
        <v>3103 635 004</v>
      </c>
      <c r="AI620" s="67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  <c r="AV620" s="55"/>
      <c r="AW620" s="55"/>
      <c r="AX620" s="55"/>
      <c r="AY620" s="55"/>
      <c r="AZ620" s="55"/>
      <c r="BA620" s="13"/>
      <c r="BB620" s="13"/>
    </row>
    <row r="621" ht="14.25" customHeight="1">
      <c r="A621" s="54">
        <v>1010.0</v>
      </c>
      <c r="B621" s="14" t="s">
        <v>227</v>
      </c>
      <c r="C621" s="55"/>
      <c r="D621" s="14" t="str">
        <f t="shared" si="51"/>
        <v>ZF_9050_NR2B_1.7701M</v>
      </c>
      <c r="E621" s="14" t="s">
        <v>46</v>
      </c>
      <c r="F621" s="72"/>
      <c r="G621" s="56"/>
      <c r="H621" s="65" t="s">
        <v>577</v>
      </c>
      <c r="I621" s="59">
        <v>9000.0</v>
      </c>
      <c r="J621" s="65" t="s">
        <v>238</v>
      </c>
      <c r="K621" s="58" t="s">
        <v>239</v>
      </c>
      <c r="L621" s="65" t="s">
        <v>232</v>
      </c>
      <c r="M621" s="60">
        <v>1.7701</v>
      </c>
      <c r="N621" s="61"/>
      <c r="O621" s="58" t="s">
        <v>529</v>
      </c>
      <c r="P621" s="61">
        <v>2300.0</v>
      </c>
      <c r="Q621" s="61">
        <v>2293.0</v>
      </c>
      <c r="R621" s="78"/>
      <c r="S621" s="96">
        <v>111625.0</v>
      </c>
      <c r="T621" s="45">
        <v>1.13</v>
      </c>
      <c r="U621" s="96">
        <v>47.0</v>
      </c>
      <c r="V621" s="45">
        <f t="shared" si="52"/>
        <v>0.53</v>
      </c>
      <c r="W621" s="45">
        <f t="shared" si="53"/>
        <v>66852.2125</v>
      </c>
      <c r="X621" s="45">
        <f t="shared" si="54"/>
        <v>576.3</v>
      </c>
      <c r="Y621" s="45">
        <v>1.067</v>
      </c>
      <c r="Z621" s="45">
        <f t="shared" si="55"/>
        <v>71946.22284</v>
      </c>
      <c r="AA621" s="47">
        <f t="shared" si="56"/>
        <v>95928.29712</v>
      </c>
      <c r="AB621" s="143">
        <v>8945.0</v>
      </c>
      <c r="AC621" s="47">
        <f t="shared" si="57"/>
        <v>7621.453671</v>
      </c>
      <c r="AD621" s="79"/>
      <c r="AE621" s="64" t="str">
        <f t="shared" si="8"/>
        <v>ZF 9050 NR2B  Medium Vertical Offset 1.7701</v>
      </c>
      <c r="AF621" s="65" t="str">
        <f t="shared" si="58"/>
        <v>3103 635 004</v>
      </c>
      <c r="AG621" s="66" t="s">
        <v>549</v>
      </c>
      <c r="AH621" s="52" t="str">
        <f t="shared" si="50"/>
        <v>3103 635 004</v>
      </c>
      <c r="AI621" s="67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  <c r="AX621" s="55"/>
      <c r="AY621" s="55"/>
      <c r="AZ621" s="55"/>
      <c r="BA621" s="13"/>
      <c r="BB621" s="13"/>
    </row>
    <row r="622" ht="14.25" customHeight="1">
      <c r="A622" s="54">
        <v>1010.0</v>
      </c>
      <c r="B622" s="14" t="s">
        <v>227</v>
      </c>
      <c r="C622" s="55"/>
      <c r="D622" s="14" t="str">
        <f t="shared" si="51"/>
        <v>ZF_9050_NR2B_1.8184C</v>
      </c>
      <c r="E622" s="14" t="s">
        <v>46</v>
      </c>
      <c r="F622" s="72"/>
      <c r="G622" s="56"/>
      <c r="H622" s="65" t="s">
        <v>577</v>
      </c>
      <c r="I622" s="59">
        <v>9000.0</v>
      </c>
      <c r="J622" s="65" t="s">
        <v>242</v>
      </c>
      <c r="K622" s="58" t="s">
        <v>243</v>
      </c>
      <c r="L622" s="65" t="s">
        <v>232</v>
      </c>
      <c r="M622" s="60">
        <v>1.8184</v>
      </c>
      <c r="N622" s="61"/>
      <c r="O622" s="58" t="s">
        <v>526</v>
      </c>
      <c r="P622" s="61">
        <v>1800.0</v>
      </c>
      <c r="Q622" s="61">
        <v>2293.0</v>
      </c>
      <c r="R622" s="78"/>
      <c r="S622" s="96">
        <v>111625.0</v>
      </c>
      <c r="T622" s="45">
        <v>1.13</v>
      </c>
      <c r="U622" s="96">
        <v>47.0</v>
      </c>
      <c r="V622" s="45">
        <f t="shared" si="52"/>
        <v>0.53</v>
      </c>
      <c r="W622" s="45">
        <f t="shared" si="53"/>
        <v>66852.2125</v>
      </c>
      <c r="X622" s="45">
        <f t="shared" si="54"/>
        <v>576.3</v>
      </c>
      <c r="Y622" s="45">
        <v>1.067</v>
      </c>
      <c r="Z622" s="45">
        <f t="shared" si="55"/>
        <v>71946.22284</v>
      </c>
      <c r="AA622" s="47">
        <f t="shared" si="56"/>
        <v>95928.29712</v>
      </c>
      <c r="AB622" s="143">
        <v>8945.0</v>
      </c>
      <c r="AC622" s="47">
        <f t="shared" si="57"/>
        <v>7621.453671</v>
      </c>
      <c r="AD622" s="79"/>
      <c r="AE622" s="64" t="str">
        <f t="shared" si="8"/>
        <v>ZF 9050 NR2B  Continuous Vertical Offset 1.8184</v>
      </c>
      <c r="AF622" s="65" t="str">
        <f t="shared" si="58"/>
        <v>3103 635 004</v>
      </c>
      <c r="AG622" s="66" t="s">
        <v>549</v>
      </c>
      <c r="AH622" s="52" t="str">
        <f t="shared" si="50"/>
        <v>3103 635 004</v>
      </c>
      <c r="AI622" s="67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  <c r="AV622" s="55"/>
      <c r="AW622" s="55"/>
      <c r="AX622" s="55"/>
      <c r="AY622" s="55"/>
      <c r="AZ622" s="55"/>
      <c r="BA622" s="13"/>
      <c r="BB622" s="13"/>
    </row>
    <row r="623" ht="14.25" customHeight="1">
      <c r="A623" s="54">
        <v>1010.0</v>
      </c>
      <c r="B623" s="14" t="s">
        <v>227</v>
      </c>
      <c r="C623" s="55"/>
      <c r="D623" s="14" t="str">
        <f t="shared" si="51"/>
        <v>ZF_9050_NR2B_1.6838C</v>
      </c>
      <c r="E623" s="14" t="s">
        <v>46</v>
      </c>
      <c r="F623" s="72"/>
      <c r="G623" s="56"/>
      <c r="H623" s="65" t="s">
        <v>577</v>
      </c>
      <c r="I623" s="59">
        <v>9000.0</v>
      </c>
      <c r="J623" s="65" t="s">
        <v>242</v>
      </c>
      <c r="K623" s="58" t="s">
        <v>243</v>
      </c>
      <c r="L623" s="65" t="s">
        <v>232</v>
      </c>
      <c r="M623" s="60">
        <v>1.6838</v>
      </c>
      <c r="N623" s="61"/>
      <c r="O623" s="58" t="s">
        <v>249</v>
      </c>
      <c r="P623" s="61">
        <v>1800.0</v>
      </c>
      <c r="Q623" s="61">
        <v>2293.0</v>
      </c>
      <c r="R623" s="78"/>
      <c r="S623" s="96">
        <v>111625.0</v>
      </c>
      <c r="T623" s="45">
        <v>1.13</v>
      </c>
      <c r="U623" s="96">
        <v>47.0</v>
      </c>
      <c r="V623" s="45">
        <f t="shared" si="52"/>
        <v>0.53</v>
      </c>
      <c r="W623" s="45">
        <f t="shared" si="53"/>
        <v>66852.2125</v>
      </c>
      <c r="X623" s="45">
        <f t="shared" si="54"/>
        <v>576.3</v>
      </c>
      <c r="Y623" s="45">
        <v>1.067</v>
      </c>
      <c r="Z623" s="45">
        <f t="shared" si="55"/>
        <v>71946.22284</v>
      </c>
      <c r="AA623" s="47">
        <f t="shared" si="56"/>
        <v>95928.29712</v>
      </c>
      <c r="AB623" s="143">
        <v>8945.0</v>
      </c>
      <c r="AC623" s="47">
        <f t="shared" si="57"/>
        <v>7621.453671</v>
      </c>
      <c r="AD623" s="79"/>
      <c r="AE623" s="64" t="str">
        <f t="shared" si="8"/>
        <v>ZF 9050 NR2B  Continuous Vertical Offset 1.6838</v>
      </c>
      <c r="AF623" s="65" t="str">
        <f t="shared" si="58"/>
        <v>3103 635 004</v>
      </c>
      <c r="AG623" s="66" t="s">
        <v>549</v>
      </c>
      <c r="AH623" s="52" t="str">
        <f t="shared" si="50"/>
        <v>3103 635 004</v>
      </c>
      <c r="AI623" s="67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AV623" s="55"/>
      <c r="AW623" s="55"/>
      <c r="AX623" s="55"/>
      <c r="AY623" s="55"/>
      <c r="AZ623" s="55"/>
      <c r="BA623" s="13"/>
      <c r="BB623" s="13"/>
    </row>
    <row r="624" ht="14.25" customHeight="1">
      <c r="A624" s="54">
        <v>1010.0</v>
      </c>
      <c r="B624" s="14" t="s">
        <v>227</v>
      </c>
      <c r="C624" s="55"/>
      <c r="D624" s="14" t="str">
        <f t="shared" si="51"/>
        <v>ZF_9050_NR2B_1.6428C</v>
      </c>
      <c r="E624" s="14" t="s">
        <v>46</v>
      </c>
      <c r="F624" s="72"/>
      <c r="G624" s="56"/>
      <c r="H624" s="65" t="s">
        <v>577</v>
      </c>
      <c r="I624" s="59">
        <v>9000.0</v>
      </c>
      <c r="J624" s="65" t="s">
        <v>242</v>
      </c>
      <c r="K624" s="58" t="s">
        <v>243</v>
      </c>
      <c r="L624" s="65" t="s">
        <v>232</v>
      </c>
      <c r="M624" s="60">
        <v>1.6428</v>
      </c>
      <c r="N624" s="61"/>
      <c r="O624" s="58" t="s">
        <v>528</v>
      </c>
      <c r="P624" s="61">
        <v>1800.0</v>
      </c>
      <c r="Q624" s="61">
        <v>2293.0</v>
      </c>
      <c r="R624" s="78"/>
      <c r="S624" s="96">
        <v>111625.0</v>
      </c>
      <c r="T624" s="45">
        <v>1.13</v>
      </c>
      <c r="U624" s="96">
        <v>47.0</v>
      </c>
      <c r="V624" s="45">
        <f t="shared" si="52"/>
        <v>0.53</v>
      </c>
      <c r="W624" s="45">
        <f t="shared" si="53"/>
        <v>66852.2125</v>
      </c>
      <c r="X624" s="45">
        <f t="shared" si="54"/>
        <v>576.3</v>
      </c>
      <c r="Y624" s="45">
        <v>1.067</v>
      </c>
      <c r="Z624" s="45">
        <f t="shared" si="55"/>
        <v>71946.22284</v>
      </c>
      <c r="AA624" s="47">
        <f t="shared" si="56"/>
        <v>95928.29712</v>
      </c>
      <c r="AB624" s="143">
        <v>8945.0</v>
      </c>
      <c r="AC624" s="47">
        <f t="shared" si="57"/>
        <v>7621.453671</v>
      </c>
      <c r="AD624" s="79"/>
      <c r="AE624" s="64" t="str">
        <f t="shared" si="8"/>
        <v>ZF 9050 NR2B  Continuous Vertical Offset 1.6428</v>
      </c>
      <c r="AF624" s="65" t="str">
        <f t="shared" si="58"/>
        <v>3103 635 004</v>
      </c>
      <c r="AG624" s="66" t="s">
        <v>549</v>
      </c>
      <c r="AH624" s="52" t="str">
        <f t="shared" si="50"/>
        <v>3103 635 004</v>
      </c>
      <c r="AI624" s="67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  <c r="AV624" s="55"/>
      <c r="AW624" s="55"/>
      <c r="AX624" s="55"/>
      <c r="AY624" s="55"/>
      <c r="AZ624" s="55"/>
      <c r="BA624" s="13"/>
      <c r="BB624" s="13"/>
    </row>
    <row r="625" ht="14.25" customHeight="1">
      <c r="A625" s="54">
        <v>1010.0</v>
      </c>
      <c r="B625" s="14" t="s">
        <v>227</v>
      </c>
      <c r="C625" s="55"/>
      <c r="D625" s="14" t="str">
        <f t="shared" si="51"/>
        <v>ZF_9050_NR2B_1.6092C</v>
      </c>
      <c r="E625" s="14" t="s">
        <v>46</v>
      </c>
      <c r="F625" s="72"/>
      <c r="G625" s="56"/>
      <c r="H625" s="65" t="s">
        <v>577</v>
      </c>
      <c r="I625" s="59">
        <v>9000.0</v>
      </c>
      <c r="J625" s="65" t="s">
        <v>242</v>
      </c>
      <c r="K625" s="58" t="s">
        <v>243</v>
      </c>
      <c r="L625" s="65" t="s">
        <v>232</v>
      </c>
      <c r="M625" s="60">
        <v>1.6092</v>
      </c>
      <c r="N625" s="61"/>
      <c r="O625" s="58" t="s">
        <v>529</v>
      </c>
      <c r="P625" s="61">
        <v>1800.0</v>
      </c>
      <c r="Q625" s="61">
        <v>2293.0</v>
      </c>
      <c r="R625" s="78"/>
      <c r="S625" s="96">
        <v>111625.0</v>
      </c>
      <c r="T625" s="45">
        <v>1.13</v>
      </c>
      <c r="U625" s="96">
        <v>47.0</v>
      </c>
      <c r="V625" s="45">
        <f t="shared" si="52"/>
        <v>0.53</v>
      </c>
      <c r="W625" s="45">
        <f t="shared" si="53"/>
        <v>66852.2125</v>
      </c>
      <c r="X625" s="45">
        <f t="shared" si="54"/>
        <v>576.3</v>
      </c>
      <c r="Y625" s="45">
        <v>1.067</v>
      </c>
      <c r="Z625" s="45">
        <f t="shared" si="55"/>
        <v>71946.22284</v>
      </c>
      <c r="AA625" s="47">
        <f t="shared" si="56"/>
        <v>95928.29712</v>
      </c>
      <c r="AB625" s="143">
        <v>8945.0</v>
      </c>
      <c r="AC625" s="47">
        <f t="shared" si="57"/>
        <v>7621.453671</v>
      </c>
      <c r="AD625" s="79"/>
      <c r="AE625" s="64" t="str">
        <f t="shared" si="8"/>
        <v>ZF 9050 NR2B  Continuous Vertical Offset 1.6092</v>
      </c>
      <c r="AF625" s="65" t="str">
        <f t="shared" si="58"/>
        <v>3103 635 004</v>
      </c>
      <c r="AG625" s="66" t="s">
        <v>549</v>
      </c>
      <c r="AH625" s="52" t="str">
        <f t="shared" si="50"/>
        <v>3103 635 004</v>
      </c>
      <c r="AI625" s="67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  <c r="AV625" s="55"/>
      <c r="AW625" s="55"/>
      <c r="AX625" s="55"/>
      <c r="AY625" s="55"/>
      <c r="AZ625" s="55"/>
      <c r="BA625" s="13"/>
      <c r="BB625" s="13"/>
    </row>
    <row r="626" ht="14.25" customHeight="1">
      <c r="A626" s="54">
        <v>1010.0</v>
      </c>
      <c r="B626" s="14" t="s">
        <v>227</v>
      </c>
      <c r="C626" s="55"/>
      <c r="D626" s="14" t="str">
        <f t="shared" si="51"/>
        <v>ZF_9050_NR2H_2.1967L</v>
      </c>
      <c r="E626" s="14" t="s">
        <v>46</v>
      </c>
      <c r="F626" s="72"/>
      <c r="G626" s="56"/>
      <c r="H626" s="65" t="s">
        <v>578</v>
      </c>
      <c r="I626" s="59">
        <v>9000.0</v>
      </c>
      <c r="J626" s="65" t="s">
        <v>235</v>
      </c>
      <c r="K626" s="58" t="s">
        <v>236</v>
      </c>
      <c r="L626" s="65" t="s">
        <v>387</v>
      </c>
      <c r="M626" s="60">
        <v>2.1967</v>
      </c>
      <c r="N626" s="61"/>
      <c r="O626" s="58" t="s">
        <v>526</v>
      </c>
      <c r="P626" s="61">
        <v>2300.0</v>
      </c>
      <c r="Q626" s="61">
        <v>2293.0</v>
      </c>
      <c r="R626" s="78"/>
      <c r="S626" s="96">
        <v>108355.0</v>
      </c>
      <c r="T626" s="45">
        <v>1.13</v>
      </c>
      <c r="U626" s="96">
        <v>47.0</v>
      </c>
      <c r="V626" s="45">
        <f t="shared" si="52"/>
        <v>0.53</v>
      </c>
      <c r="W626" s="45">
        <f t="shared" si="53"/>
        <v>64893.8095</v>
      </c>
      <c r="X626" s="45">
        <f t="shared" si="54"/>
        <v>576.3</v>
      </c>
      <c r="Y626" s="45">
        <v>1.067</v>
      </c>
      <c r="Z626" s="45">
        <f t="shared" si="55"/>
        <v>69856.60684</v>
      </c>
      <c r="AA626" s="47">
        <f t="shared" si="56"/>
        <v>93142.14245</v>
      </c>
      <c r="AB626" s="143">
        <v>8945.0</v>
      </c>
      <c r="AC626" s="47">
        <f t="shared" si="57"/>
        <v>7621.453671</v>
      </c>
      <c r="AD626" s="79">
        <v>9.0</v>
      </c>
      <c r="AE626" s="64" t="str">
        <f t="shared" si="8"/>
        <v>ZF 9050 NR2H Light Horizontal Offset 2.1967</v>
      </c>
      <c r="AF626" s="65" t="str">
        <f t="shared" si="58"/>
        <v>3103 632 003 left</v>
      </c>
      <c r="AG626" s="66" t="s">
        <v>552</v>
      </c>
      <c r="AH626" s="52" t="str">
        <f t="shared" si="50"/>
        <v>3103 632 003 left</v>
      </c>
      <c r="AI626" s="67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AV626" s="55"/>
      <c r="AW626" s="55"/>
      <c r="AX626" s="55"/>
      <c r="AY626" s="55"/>
      <c r="AZ626" s="55"/>
      <c r="BA626" s="13"/>
      <c r="BB626" s="13"/>
    </row>
    <row r="627" ht="14.25" customHeight="1">
      <c r="A627" s="54">
        <v>1010.0</v>
      </c>
      <c r="B627" s="14" t="s">
        <v>227</v>
      </c>
      <c r="C627" s="55"/>
      <c r="D627" s="14" t="str">
        <f t="shared" si="51"/>
        <v>ZF_9050_NR2H_2.0691L</v>
      </c>
      <c r="E627" s="14" t="s">
        <v>46</v>
      </c>
      <c r="F627" s="72"/>
      <c r="G627" s="56"/>
      <c r="H627" s="65" t="s">
        <v>578</v>
      </c>
      <c r="I627" s="59">
        <v>9000.0</v>
      </c>
      <c r="J627" s="65" t="s">
        <v>235</v>
      </c>
      <c r="K627" s="58" t="s">
        <v>236</v>
      </c>
      <c r="L627" s="65" t="s">
        <v>387</v>
      </c>
      <c r="M627" s="60">
        <v>2.0691</v>
      </c>
      <c r="N627" s="61"/>
      <c r="O627" s="58" t="s">
        <v>249</v>
      </c>
      <c r="P627" s="61">
        <v>2300.0</v>
      </c>
      <c r="Q627" s="61">
        <v>2293.0</v>
      </c>
      <c r="R627" s="78"/>
      <c r="S627" s="96">
        <v>108355.0</v>
      </c>
      <c r="T627" s="45">
        <v>1.13</v>
      </c>
      <c r="U627" s="96">
        <v>47.0</v>
      </c>
      <c r="V627" s="45">
        <f t="shared" si="52"/>
        <v>0.53</v>
      </c>
      <c r="W627" s="45">
        <f t="shared" si="53"/>
        <v>64893.8095</v>
      </c>
      <c r="X627" s="45">
        <f t="shared" si="54"/>
        <v>576.3</v>
      </c>
      <c r="Y627" s="45">
        <v>1.067</v>
      </c>
      <c r="Z627" s="45">
        <f t="shared" si="55"/>
        <v>69856.60684</v>
      </c>
      <c r="AA627" s="47">
        <f t="shared" si="56"/>
        <v>93142.14245</v>
      </c>
      <c r="AB627" s="143">
        <v>8945.0</v>
      </c>
      <c r="AC627" s="47">
        <f t="shared" si="57"/>
        <v>7621.453671</v>
      </c>
      <c r="AD627" s="79">
        <v>9.0</v>
      </c>
      <c r="AE627" s="64" t="str">
        <f t="shared" si="8"/>
        <v>ZF 9050 NR2H Light Horizontal Offset 2.0691</v>
      </c>
      <c r="AF627" s="65" t="str">
        <f t="shared" si="58"/>
        <v>3103 632 003 left</v>
      </c>
      <c r="AG627" s="66" t="s">
        <v>552</v>
      </c>
      <c r="AH627" s="52" t="str">
        <f t="shared" si="50"/>
        <v>3103 632 003 left</v>
      </c>
      <c r="AI627" s="67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  <c r="AV627" s="55"/>
      <c r="AW627" s="55"/>
      <c r="AX627" s="55"/>
      <c r="AY627" s="55"/>
      <c r="AZ627" s="55"/>
      <c r="BA627" s="13"/>
      <c r="BB627" s="13"/>
    </row>
    <row r="628" ht="14.25" customHeight="1">
      <c r="A628" s="54">
        <v>1010.0</v>
      </c>
      <c r="B628" s="14" t="s">
        <v>227</v>
      </c>
      <c r="C628" s="55"/>
      <c r="D628" s="14" t="str">
        <f t="shared" si="51"/>
        <v>ZF_9050_NR2H_2.018L</v>
      </c>
      <c r="E628" s="14" t="s">
        <v>46</v>
      </c>
      <c r="F628" s="72"/>
      <c r="G628" s="56"/>
      <c r="H628" s="65" t="s">
        <v>578</v>
      </c>
      <c r="I628" s="59">
        <v>9000.0</v>
      </c>
      <c r="J628" s="65" t="s">
        <v>235</v>
      </c>
      <c r="K628" s="58" t="s">
        <v>236</v>
      </c>
      <c r="L628" s="65" t="s">
        <v>387</v>
      </c>
      <c r="M628" s="60">
        <v>2.018</v>
      </c>
      <c r="N628" s="61"/>
      <c r="O628" s="58" t="s">
        <v>528</v>
      </c>
      <c r="P628" s="61">
        <v>2300.0</v>
      </c>
      <c r="Q628" s="61">
        <v>2293.0</v>
      </c>
      <c r="R628" s="78"/>
      <c r="S628" s="96">
        <v>108355.0</v>
      </c>
      <c r="T628" s="45">
        <v>1.13</v>
      </c>
      <c r="U628" s="96">
        <v>47.0</v>
      </c>
      <c r="V628" s="45">
        <f t="shared" si="52"/>
        <v>0.53</v>
      </c>
      <c r="W628" s="45">
        <f t="shared" si="53"/>
        <v>64893.8095</v>
      </c>
      <c r="X628" s="45">
        <f t="shared" si="54"/>
        <v>576.3</v>
      </c>
      <c r="Y628" s="45">
        <v>1.067</v>
      </c>
      <c r="Z628" s="45">
        <f t="shared" si="55"/>
        <v>69856.60684</v>
      </c>
      <c r="AA628" s="47">
        <f t="shared" si="56"/>
        <v>93142.14245</v>
      </c>
      <c r="AB628" s="143">
        <v>8945.0</v>
      </c>
      <c r="AC628" s="47">
        <f t="shared" si="57"/>
        <v>7621.453671</v>
      </c>
      <c r="AD628" s="79">
        <v>9.0</v>
      </c>
      <c r="AE628" s="64" t="str">
        <f t="shared" si="8"/>
        <v>ZF 9050 NR2H Light Horizontal Offset 2.018</v>
      </c>
      <c r="AF628" s="65" t="str">
        <f t="shared" si="58"/>
        <v>3103 632 003 left</v>
      </c>
      <c r="AG628" s="66" t="s">
        <v>552</v>
      </c>
      <c r="AH628" s="52" t="str">
        <f t="shared" si="50"/>
        <v>3103 632 003 left</v>
      </c>
      <c r="AI628" s="67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AV628" s="55"/>
      <c r="AW628" s="55"/>
      <c r="AX628" s="55"/>
      <c r="AY628" s="55"/>
      <c r="AZ628" s="55"/>
      <c r="BA628" s="13"/>
      <c r="BB628" s="13"/>
    </row>
    <row r="629" ht="14.25" customHeight="1">
      <c r="A629" s="54">
        <v>1010.0</v>
      </c>
      <c r="B629" s="14" t="s">
        <v>227</v>
      </c>
      <c r="C629" s="55"/>
      <c r="D629" s="14" t="str">
        <f t="shared" si="51"/>
        <v>ZF_9050_NR2H_1.9764L</v>
      </c>
      <c r="E629" s="14" t="s">
        <v>46</v>
      </c>
      <c r="F629" s="72"/>
      <c r="G629" s="56"/>
      <c r="H629" s="65" t="s">
        <v>578</v>
      </c>
      <c r="I629" s="59">
        <v>9000.0</v>
      </c>
      <c r="J629" s="65" t="s">
        <v>235</v>
      </c>
      <c r="K629" s="58" t="s">
        <v>236</v>
      </c>
      <c r="L629" s="65" t="s">
        <v>387</v>
      </c>
      <c r="M629" s="60">
        <v>1.9764</v>
      </c>
      <c r="N629" s="61"/>
      <c r="O629" s="58" t="s">
        <v>529</v>
      </c>
      <c r="P629" s="61">
        <v>2300.0</v>
      </c>
      <c r="Q629" s="61">
        <v>2293.0</v>
      </c>
      <c r="R629" s="78"/>
      <c r="S629" s="96">
        <v>108355.0</v>
      </c>
      <c r="T629" s="45">
        <v>1.13</v>
      </c>
      <c r="U629" s="96">
        <v>47.0</v>
      </c>
      <c r="V629" s="45">
        <f t="shared" si="52"/>
        <v>0.53</v>
      </c>
      <c r="W629" s="45">
        <f t="shared" si="53"/>
        <v>64893.8095</v>
      </c>
      <c r="X629" s="45">
        <f t="shared" si="54"/>
        <v>576.3</v>
      </c>
      <c r="Y629" s="45">
        <v>1.067</v>
      </c>
      <c r="Z629" s="45">
        <f t="shared" si="55"/>
        <v>69856.60684</v>
      </c>
      <c r="AA629" s="47">
        <f t="shared" si="56"/>
        <v>93142.14245</v>
      </c>
      <c r="AB629" s="143">
        <v>8945.0</v>
      </c>
      <c r="AC629" s="47">
        <f t="shared" si="57"/>
        <v>7621.453671</v>
      </c>
      <c r="AD629" s="79">
        <v>9.0</v>
      </c>
      <c r="AE629" s="64" t="str">
        <f t="shared" si="8"/>
        <v>ZF 9050 NR2H Light Horizontal Offset 1.9764</v>
      </c>
      <c r="AF629" s="65" t="str">
        <f t="shared" si="58"/>
        <v>3103 632 003 left</v>
      </c>
      <c r="AG629" s="66" t="s">
        <v>552</v>
      </c>
      <c r="AH629" s="52" t="str">
        <f t="shared" si="50"/>
        <v>3103 632 003 left</v>
      </c>
      <c r="AI629" s="67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  <c r="AV629" s="55"/>
      <c r="AW629" s="55"/>
      <c r="AX629" s="55"/>
      <c r="AY629" s="55"/>
      <c r="AZ629" s="55"/>
      <c r="BA629" s="13"/>
      <c r="BB629" s="13"/>
    </row>
    <row r="630" ht="14.25" customHeight="1">
      <c r="A630" s="54">
        <v>1010.0</v>
      </c>
      <c r="B630" s="14" t="s">
        <v>227</v>
      </c>
      <c r="C630" s="55"/>
      <c r="D630" s="14" t="str">
        <f t="shared" si="51"/>
        <v>ZF_9050_NR2H_1.9659M</v>
      </c>
      <c r="E630" s="14" t="s">
        <v>46</v>
      </c>
      <c r="F630" s="72"/>
      <c r="G630" s="56"/>
      <c r="H630" s="65" t="s">
        <v>578</v>
      </c>
      <c r="I630" s="59">
        <v>9000.0</v>
      </c>
      <c r="J630" s="65" t="s">
        <v>238</v>
      </c>
      <c r="K630" s="58" t="s">
        <v>239</v>
      </c>
      <c r="L630" s="65" t="s">
        <v>387</v>
      </c>
      <c r="M630" s="60">
        <v>1.9659</v>
      </c>
      <c r="N630" s="61"/>
      <c r="O630" s="58" t="s">
        <v>526</v>
      </c>
      <c r="P630" s="61">
        <v>2300.0</v>
      </c>
      <c r="Q630" s="61">
        <v>2293.0</v>
      </c>
      <c r="R630" s="78"/>
      <c r="S630" s="96">
        <v>108355.0</v>
      </c>
      <c r="T630" s="45">
        <v>1.13</v>
      </c>
      <c r="U630" s="96">
        <v>47.0</v>
      </c>
      <c r="V630" s="45">
        <f t="shared" si="52"/>
        <v>0.53</v>
      </c>
      <c r="W630" s="45">
        <f t="shared" si="53"/>
        <v>64893.8095</v>
      </c>
      <c r="X630" s="45">
        <f t="shared" si="54"/>
        <v>576.3</v>
      </c>
      <c r="Y630" s="45">
        <v>1.067</v>
      </c>
      <c r="Z630" s="45">
        <f t="shared" si="55"/>
        <v>69856.60684</v>
      </c>
      <c r="AA630" s="47">
        <f t="shared" si="56"/>
        <v>93142.14245</v>
      </c>
      <c r="AB630" s="143">
        <v>8945.0</v>
      </c>
      <c r="AC630" s="47">
        <f t="shared" si="57"/>
        <v>7621.453671</v>
      </c>
      <c r="AD630" s="79">
        <v>9.0</v>
      </c>
      <c r="AE630" s="64" t="str">
        <f t="shared" si="8"/>
        <v>ZF 9050 NR2H Medium Horizontal Offset 1.9659</v>
      </c>
      <c r="AF630" s="65" t="str">
        <f t="shared" si="58"/>
        <v>3103 632 003 left</v>
      </c>
      <c r="AG630" s="66" t="s">
        <v>552</v>
      </c>
      <c r="AH630" s="52" t="str">
        <f t="shared" si="50"/>
        <v>3103 632 003 left</v>
      </c>
      <c r="AI630" s="67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  <c r="AV630" s="55"/>
      <c r="AW630" s="55"/>
      <c r="AX630" s="55"/>
      <c r="AY630" s="55"/>
      <c r="AZ630" s="55"/>
      <c r="BA630" s="13"/>
      <c r="BB630" s="13"/>
    </row>
    <row r="631" ht="14.25" customHeight="1">
      <c r="A631" s="54">
        <v>1010.0</v>
      </c>
      <c r="B631" s="14" t="s">
        <v>227</v>
      </c>
      <c r="C631" s="55"/>
      <c r="D631" s="14" t="str">
        <f t="shared" si="51"/>
        <v>ZF_9050_NR2H_1.854M</v>
      </c>
      <c r="E631" s="14" t="s">
        <v>46</v>
      </c>
      <c r="F631" s="72"/>
      <c r="G631" s="56"/>
      <c r="H631" s="65" t="s">
        <v>578</v>
      </c>
      <c r="I631" s="59">
        <v>9000.0</v>
      </c>
      <c r="J631" s="65" t="s">
        <v>238</v>
      </c>
      <c r="K631" s="58" t="s">
        <v>239</v>
      </c>
      <c r="L631" s="65" t="s">
        <v>387</v>
      </c>
      <c r="M631" s="60">
        <v>1.854</v>
      </c>
      <c r="N631" s="61"/>
      <c r="O631" s="58" t="s">
        <v>249</v>
      </c>
      <c r="P631" s="61">
        <v>2300.0</v>
      </c>
      <c r="Q631" s="61">
        <v>2293.0</v>
      </c>
      <c r="R631" s="78"/>
      <c r="S631" s="96">
        <v>108355.0</v>
      </c>
      <c r="T631" s="45">
        <v>1.13</v>
      </c>
      <c r="U631" s="96">
        <v>47.0</v>
      </c>
      <c r="V631" s="45">
        <f t="shared" si="52"/>
        <v>0.53</v>
      </c>
      <c r="W631" s="45">
        <f t="shared" si="53"/>
        <v>64893.8095</v>
      </c>
      <c r="X631" s="45">
        <f t="shared" si="54"/>
        <v>576.3</v>
      </c>
      <c r="Y631" s="45">
        <v>1.067</v>
      </c>
      <c r="Z631" s="45">
        <f t="shared" si="55"/>
        <v>69856.60684</v>
      </c>
      <c r="AA631" s="47">
        <f t="shared" si="56"/>
        <v>93142.14245</v>
      </c>
      <c r="AB631" s="143">
        <v>8945.0</v>
      </c>
      <c r="AC631" s="47">
        <f t="shared" si="57"/>
        <v>7621.453671</v>
      </c>
      <c r="AD631" s="79">
        <v>9.0</v>
      </c>
      <c r="AE631" s="64" t="str">
        <f t="shared" si="8"/>
        <v>ZF 9050 NR2H Medium Horizontal Offset 1.854</v>
      </c>
      <c r="AF631" s="65" t="str">
        <f t="shared" si="58"/>
        <v>3103 632 003 left</v>
      </c>
      <c r="AG631" s="66" t="s">
        <v>552</v>
      </c>
      <c r="AH631" s="52" t="str">
        <f t="shared" si="50"/>
        <v>3103 632 003 left</v>
      </c>
      <c r="AI631" s="67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  <c r="AX631" s="55"/>
      <c r="AY631" s="55"/>
      <c r="AZ631" s="55"/>
      <c r="BA631" s="13"/>
      <c r="BB631" s="13"/>
    </row>
    <row r="632" ht="14.25" customHeight="1">
      <c r="A632" s="54">
        <v>1010.0</v>
      </c>
      <c r="B632" s="14" t="s">
        <v>227</v>
      </c>
      <c r="C632" s="55"/>
      <c r="D632" s="14" t="str">
        <f t="shared" si="51"/>
        <v>ZF_9050_NR2H_1.8104M</v>
      </c>
      <c r="E632" s="14" t="s">
        <v>46</v>
      </c>
      <c r="F632" s="72"/>
      <c r="G632" s="56"/>
      <c r="H632" s="65" t="s">
        <v>578</v>
      </c>
      <c r="I632" s="59">
        <v>9000.0</v>
      </c>
      <c r="J632" s="65" t="s">
        <v>238</v>
      </c>
      <c r="K632" s="58" t="s">
        <v>239</v>
      </c>
      <c r="L632" s="65" t="s">
        <v>387</v>
      </c>
      <c r="M632" s="60">
        <v>1.8104</v>
      </c>
      <c r="N632" s="61"/>
      <c r="O632" s="58" t="s">
        <v>528</v>
      </c>
      <c r="P632" s="61">
        <v>2300.0</v>
      </c>
      <c r="Q632" s="61">
        <v>2293.0</v>
      </c>
      <c r="R632" s="78"/>
      <c r="S632" s="96">
        <v>108355.0</v>
      </c>
      <c r="T632" s="45">
        <v>1.13</v>
      </c>
      <c r="U632" s="96">
        <v>47.0</v>
      </c>
      <c r="V632" s="45">
        <f t="shared" si="52"/>
        <v>0.53</v>
      </c>
      <c r="W632" s="45">
        <f t="shared" si="53"/>
        <v>64893.8095</v>
      </c>
      <c r="X632" s="45">
        <f t="shared" si="54"/>
        <v>576.3</v>
      </c>
      <c r="Y632" s="45">
        <v>1.067</v>
      </c>
      <c r="Z632" s="45">
        <f t="shared" si="55"/>
        <v>69856.60684</v>
      </c>
      <c r="AA632" s="47">
        <f t="shared" si="56"/>
        <v>93142.14245</v>
      </c>
      <c r="AB632" s="143">
        <v>8945.0</v>
      </c>
      <c r="AC632" s="47">
        <f t="shared" si="57"/>
        <v>7621.453671</v>
      </c>
      <c r="AD632" s="79">
        <v>9.0</v>
      </c>
      <c r="AE632" s="64" t="str">
        <f t="shared" si="8"/>
        <v>ZF 9050 NR2H Medium Horizontal Offset 1.8104</v>
      </c>
      <c r="AF632" s="65" t="str">
        <f t="shared" si="58"/>
        <v>3103 632 003 left</v>
      </c>
      <c r="AG632" s="66" t="s">
        <v>552</v>
      </c>
      <c r="AH632" s="52" t="str">
        <f t="shared" si="50"/>
        <v>3103 632 003 left</v>
      </c>
      <c r="AI632" s="67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  <c r="AV632" s="55"/>
      <c r="AW632" s="55"/>
      <c r="AX632" s="55"/>
      <c r="AY632" s="55"/>
      <c r="AZ632" s="55"/>
      <c r="BA632" s="13"/>
      <c r="BB632" s="13"/>
    </row>
    <row r="633" ht="14.25" customHeight="1">
      <c r="A633" s="54">
        <v>1010.0</v>
      </c>
      <c r="B633" s="14" t="s">
        <v>227</v>
      </c>
      <c r="C633" s="55"/>
      <c r="D633" s="14" t="str">
        <f t="shared" si="51"/>
        <v>ZF_9050_NR2H_1.7701M</v>
      </c>
      <c r="E633" s="14" t="s">
        <v>46</v>
      </c>
      <c r="F633" s="72"/>
      <c r="G633" s="56"/>
      <c r="H633" s="65" t="s">
        <v>578</v>
      </c>
      <c r="I633" s="59">
        <v>9000.0</v>
      </c>
      <c r="J633" s="65" t="s">
        <v>238</v>
      </c>
      <c r="K633" s="58" t="s">
        <v>239</v>
      </c>
      <c r="L633" s="65" t="s">
        <v>387</v>
      </c>
      <c r="M633" s="60">
        <v>1.7701</v>
      </c>
      <c r="N633" s="61"/>
      <c r="O633" s="58" t="s">
        <v>529</v>
      </c>
      <c r="P633" s="61">
        <v>2300.0</v>
      </c>
      <c r="Q633" s="61">
        <v>2293.0</v>
      </c>
      <c r="R633" s="78"/>
      <c r="S633" s="96">
        <v>108355.0</v>
      </c>
      <c r="T633" s="45">
        <v>1.13</v>
      </c>
      <c r="U633" s="96">
        <v>47.0</v>
      </c>
      <c r="V633" s="45">
        <f t="shared" si="52"/>
        <v>0.53</v>
      </c>
      <c r="W633" s="45">
        <f t="shared" si="53"/>
        <v>64893.8095</v>
      </c>
      <c r="X633" s="45">
        <f t="shared" si="54"/>
        <v>576.3</v>
      </c>
      <c r="Y633" s="45">
        <v>1.067</v>
      </c>
      <c r="Z633" s="45">
        <f t="shared" si="55"/>
        <v>69856.60684</v>
      </c>
      <c r="AA633" s="47">
        <f t="shared" si="56"/>
        <v>93142.14245</v>
      </c>
      <c r="AB633" s="143">
        <v>8945.0</v>
      </c>
      <c r="AC633" s="47">
        <f t="shared" si="57"/>
        <v>7621.453671</v>
      </c>
      <c r="AD633" s="79">
        <v>9.0</v>
      </c>
      <c r="AE633" s="64" t="str">
        <f t="shared" si="8"/>
        <v>ZF 9050 NR2H Medium Horizontal Offset 1.7701</v>
      </c>
      <c r="AF633" s="65" t="str">
        <f t="shared" si="58"/>
        <v>3103 632 003 left</v>
      </c>
      <c r="AG633" s="66" t="s">
        <v>552</v>
      </c>
      <c r="AH633" s="52" t="str">
        <f t="shared" si="50"/>
        <v>3103 632 003 left</v>
      </c>
      <c r="AI633" s="67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AV633" s="55"/>
      <c r="AW633" s="55"/>
      <c r="AX633" s="55"/>
      <c r="AY633" s="55"/>
      <c r="AZ633" s="55"/>
      <c r="BA633" s="13"/>
      <c r="BB633" s="13"/>
    </row>
    <row r="634" ht="14.25" customHeight="1">
      <c r="A634" s="54">
        <v>1010.0</v>
      </c>
      <c r="B634" s="14" t="s">
        <v>227</v>
      </c>
      <c r="C634" s="55"/>
      <c r="D634" s="14" t="str">
        <f t="shared" si="51"/>
        <v>ZF_9050_NR2H_1.8184C</v>
      </c>
      <c r="E634" s="14" t="s">
        <v>46</v>
      </c>
      <c r="F634" s="72"/>
      <c r="G634" s="56"/>
      <c r="H634" s="65" t="s">
        <v>578</v>
      </c>
      <c r="I634" s="59">
        <v>9000.0</v>
      </c>
      <c r="J634" s="65" t="s">
        <v>242</v>
      </c>
      <c r="K634" s="58" t="s">
        <v>243</v>
      </c>
      <c r="L634" s="65" t="s">
        <v>387</v>
      </c>
      <c r="M634" s="60">
        <v>1.8184</v>
      </c>
      <c r="N634" s="61"/>
      <c r="O634" s="58" t="s">
        <v>526</v>
      </c>
      <c r="P634" s="61">
        <v>1800.0</v>
      </c>
      <c r="Q634" s="61">
        <v>2293.0</v>
      </c>
      <c r="R634" s="78"/>
      <c r="S634" s="96">
        <v>108355.0</v>
      </c>
      <c r="T634" s="45">
        <v>1.13</v>
      </c>
      <c r="U634" s="96">
        <v>47.0</v>
      </c>
      <c r="V634" s="45">
        <f t="shared" si="52"/>
        <v>0.53</v>
      </c>
      <c r="W634" s="45">
        <f t="shared" si="53"/>
        <v>64893.8095</v>
      </c>
      <c r="X634" s="45">
        <f t="shared" si="54"/>
        <v>576.3</v>
      </c>
      <c r="Y634" s="45">
        <v>1.067</v>
      </c>
      <c r="Z634" s="45">
        <f t="shared" si="55"/>
        <v>69856.60684</v>
      </c>
      <c r="AA634" s="47">
        <f t="shared" si="56"/>
        <v>93142.14245</v>
      </c>
      <c r="AB634" s="143">
        <v>8945.0</v>
      </c>
      <c r="AC634" s="47">
        <f t="shared" si="57"/>
        <v>7621.453671</v>
      </c>
      <c r="AD634" s="79">
        <v>9.0</v>
      </c>
      <c r="AE634" s="64" t="str">
        <f t="shared" si="8"/>
        <v>ZF 9050 NR2H Continuous Horizontal Offset 1.8184</v>
      </c>
      <c r="AF634" s="65" t="str">
        <f t="shared" si="58"/>
        <v>3103 632 003 left</v>
      </c>
      <c r="AG634" s="66" t="s">
        <v>552</v>
      </c>
      <c r="AH634" s="52" t="str">
        <f t="shared" si="50"/>
        <v>3103 632 003 left</v>
      </c>
      <c r="AI634" s="67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AV634" s="55"/>
      <c r="AW634" s="55"/>
      <c r="AX634" s="55"/>
      <c r="AY634" s="55"/>
      <c r="AZ634" s="55"/>
      <c r="BA634" s="13"/>
      <c r="BB634" s="13"/>
    </row>
    <row r="635" ht="14.25" customHeight="1">
      <c r="A635" s="54">
        <v>1010.0</v>
      </c>
      <c r="B635" s="14" t="s">
        <v>227</v>
      </c>
      <c r="C635" s="55"/>
      <c r="D635" s="14" t="str">
        <f t="shared" si="51"/>
        <v>ZF_9050_NR2H_1.6838C</v>
      </c>
      <c r="E635" s="14" t="s">
        <v>46</v>
      </c>
      <c r="F635" s="72"/>
      <c r="G635" s="56"/>
      <c r="H635" s="65" t="s">
        <v>578</v>
      </c>
      <c r="I635" s="59">
        <v>9000.0</v>
      </c>
      <c r="J635" s="65" t="s">
        <v>242</v>
      </c>
      <c r="K635" s="58" t="s">
        <v>243</v>
      </c>
      <c r="L635" s="65" t="s">
        <v>387</v>
      </c>
      <c r="M635" s="60">
        <v>1.6838</v>
      </c>
      <c r="N635" s="61"/>
      <c r="O635" s="58" t="s">
        <v>249</v>
      </c>
      <c r="P635" s="61">
        <v>1800.0</v>
      </c>
      <c r="Q635" s="61">
        <v>2293.0</v>
      </c>
      <c r="R635" s="78"/>
      <c r="S635" s="96">
        <v>108355.0</v>
      </c>
      <c r="T635" s="45">
        <v>1.13</v>
      </c>
      <c r="U635" s="96">
        <v>47.0</v>
      </c>
      <c r="V635" s="45">
        <f t="shared" si="52"/>
        <v>0.53</v>
      </c>
      <c r="W635" s="45">
        <f t="shared" si="53"/>
        <v>64893.8095</v>
      </c>
      <c r="X635" s="45">
        <f t="shared" si="54"/>
        <v>576.3</v>
      </c>
      <c r="Y635" s="45">
        <v>1.067</v>
      </c>
      <c r="Z635" s="45">
        <f t="shared" si="55"/>
        <v>69856.60684</v>
      </c>
      <c r="AA635" s="47">
        <f t="shared" si="56"/>
        <v>93142.14245</v>
      </c>
      <c r="AB635" s="143">
        <v>8945.0</v>
      </c>
      <c r="AC635" s="47">
        <f t="shared" si="57"/>
        <v>7621.453671</v>
      </c>
      <c r="AD635" s="79">
        <v>9.0</v>
      </c>
      <c r="AE635" s="64" t="str">
        <f t="shared" si="8"/>
        <v>ZF 9050 NR2H Continuous Horizontal Offset 1.6838</v>
      </c>
      <c r="AF635" s="65" t="str">
        <f t="shared" si="58"/>
        <v>3103 632 003 left</v>
      </c>
      <c r="AG635" s="66" t="s">
        <v>552</v>
      </c>
      <c r="AH635" s="52" t="str">
        <f t="shared" si="50"/>
        <v>3103 632 003 left</v>
      </c>
      <c r="AI635" s="67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AV635" s="55"/>
      <c r="AW635" s="55"/>
      <c r="AX635" s="55"/>
      <c r="AY635" s="55"/>
      <c r="AZ635" s="55"/>
      <c r="BA635" s="13"/>
      <c r="BB635" s="13"/>
    </row>
    <row r="636" ht="14.25" customHeight="1">
      <c r="A636" s="54">
        <v>1010.0</v>
      </c>
      <c r="B636" s="14" t="s">
        <v>227</v>
      </c>
      <c r="C636" s="55"/>
      <c r="D636" s="14" t="str">
        <f t="shared" si="51"/>
        <v>ZF_9050_NR2H_1.6428C</v>
      </c>
      <c r="E636" s="14" t="s">
        <v>46</v>
      </c>
      <c r="F636" s="72"/>
      <c r="G636" s="56"/>
      <c r="H636" s="65" t="s">
        <v>578</v>
      </c>
      <c r="I636" s="59">
        <v>9000.0</v>
      </c>
      <c r="J636" s="65" t="s">
        <v>242</v>
      </c>
      <c r="K636" s="58" t="s">
        <v>243</v>
      </c>
      <c r="L636" s="65" t="s">
        <v>387</v>
      </c>
      <c r="M636" s="60">
        <v>1.6428</v>
      </c>
      <c r="N636" s="61"/>
      <c r="O636" s="58" t="s">
        <v>528</v>
      </c>
      <c r="P636" s="61">
        <v>1800.0</v>
      </c>
      <c r="Q636" s="61">
        <v>2293.0</v>
      </c>
      <c r="R636" s="78"/>
      <c r="S636" s="96">
        <v>108355.0</v>
      </c>
      <c r="T636" s="45">
        <v>1.13</v>
      </c>
      <c r="U636" s="96">
        <v>47.0</v>
      </c>
      <c r="V636" s="45">
        <f t="shared" si="52"/>
        <v>0.53</v>
      </c>
      <c r="W636" s="45">
        <f t="shared" si="53"/>
        <v>64893.8095</v>
      </c>
      <c r="X636" s="45">
        <f t="shared" si="54"/>
        <v>576.3</v>
      </c>
      <c r="Y636" s="45">
        <v>1.067</v>
      </c>
      <c r="Z636" s="45">
        <f t="shared" si="55"/>
        <v>69856.60684</v>
      </c>
      <c r="AA636" s="47">
        <f t="shared" si="56"/>
        <v>93142.14245</v>
      </c>
      <c r="AB636" s="143">
        <v>8945.0</v>
      </c>
      <c r="AC636" s="47">
        <f t="shared" si="57"/>
        <v>7621.453671</v>
      </c>
      <c r="AD636" s="79">
        <v>9.0</v>
      </c>
      <c r="AE636" s="64" t="str">
        <f t="shared" si="8"/>
        <v>ZF 9050 NR2H Continuous Horizontal Offset 1.6428</v>
      </c>
      <c r="AF636" s="65" t="str">
        <f t="shared" si="58"/>
        <v>3103 632 003 left</v>
      </c>
      <c r="AG636" s="66" t="s">
        <v>552</v>
      </c>
      <c r="AH636" s="52" t="str">
        <f t="shared" si="50"/>
        <v>3103 632 003 left</v>
      </c>
      <c r="AI636" s="67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  <c r="AV636" s="55"/>
      <c r="AW636" s="55"/>
      <c r="AX636" s="55"/>
      <c r="AY636" s="55"/>
      <c r="AZ636" s="55"/>
      <c r="BA636" s="13"/>
      <c r="BB636" s="13"/>
    </row>
    <row r="637" ht="14.25" customHeight="1">
      <c r="A637" s="54">
        <v>1010.0</v>
      </c>
      <c r="B637" s="14" t="s">
        <v>227</v>
      </c>
      <c r="C637" s="55"/>
      <c r="D637" s="14" t="str">
        <f t="shared" si="51"/>
        <v>ZF_9050_NR2H_1.6092C</v>
      </c>
      <c r="E637" s="14" t="s">
        <v>46</v>
      </c>
      <c r="F637" s="72"/>
      <c r="G637" s="56"/>
      <c r="H637" s="65" t="s">
        <v>578</v>
      </c>
      <c r="I637" s="59">
        <v>9000.0</v>
      </c>
      <c r="J637" s="65" t="s">
        <v>242</v>
      </c>
      <c r="K637" s="58" t="s">
        <v>243</v>
      </c>
      <c r="L637" s="65" t="s">
        <v>387</v>
      </c>
      <c r="M637" s="60">
        <v>1.6092</v>
      </c>
      <c r="N637" s="61"/>
      <c r="O637" s="58" t="s">
        <v>529</v>
      </c>
      <c r="P637" s="61">
        <v>1800.0</v>
      </c>
      <c r="Q637" s="61">
        <v>2293.0</v>
      </c>
      <c r="R637" s="78"/>
      <c r="S637" s="96">
        <v>108355.0</v>
      </c>
      <c r="T637" s="45">
        <v>1.13</v>
      </c>
      <c r="U637" s="96">
        <v>47.0</v>
      </c>
      <c r="V637" s="45">
        <f t="shared" si="52"/>
        <v>0.53</v>
      </c>
      <c r="W637" s="45">
        <f t="shared" si="53"/>
        <v>64893.8095</v>
      </c>
      <c r="X637" s="45">
        <f t="shared" si="54"/>
        <v>576.3</v>
      </c>
      <c r="Y637" s="45">
        <v>1.067</v>
      </c>
      <c r="Z637" s="45">
        <f t="shared" si="55"/>
        <v>69856.60684</v>
      </c>
      <c r="AA637" s="47">
        <f t="shared" si="56"/>
        <v>93142.14245</v>
      </c>
      <c r="AB637" s="143">
        <v>8945.0</v>
      </c>
      <c r="AC637" s="47">
        <f t="shared" si="57"/>
        <v>7621.453671</v>
      </c>
      <c r="AD637" s="79">
        <v>9.0</v>
      </c>
      <c r="AE637" s="64" t="str">
        <f t="shared" si="8"/>
        <v>ZF 9050 NR2H Continuous Horizontal Offset 1.6092</v>
      </c>
      <c r="AF637" s="65" t="str">
        <f t="shared" si="58"/>
        <v>3103 632 003 left</v>
      </c>
      <c r="AG637" s="66" t="s">
        <v>552</v>
      </c>
      <c r="AH637" s="52" t="str">
        <f t="shared" si="50"/>
        <v>3103 632 003 left</v>
      </c>
      <c r="AI637" s="67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AV637" s="55"/>
      <c r="AW637" s="55"/>
      <c r="AX637" s="55"/>
      <c r="AY637" s="55"/>
      <c r="AZ637" s="55"/>
      <c r="BA637" s="13"/>
      <c r="BB637" s="13"/>
    </row>
    <row r="638" ht="14.25" customHeight="1">
      <c r="A638" s="54">
        <v>1010.0</v>
      </c>
      <c r="B638" s="14" t="s">
        <v>227</v>
      </c>
      <c r="C638" s="55"/>
      <c r="D638" s="14" t="str">
        <f t="shared" si="51"/>
        <v>ZF_9050_V_2.1967L</v>
      </c>
      <c r="E638" s="14" t="s">
        <v>46</v>
      </c>
      <c r="F638" s="72"/>
      <c r="G638" s="57" t="s">
        <v>553</v>
      </c>
      <c r="H638" s="65" t="s">
        <v>579</v>
      </c>
      <c r="I638" s="59">
        <v>9000.0</v>
      </c>
      <c r="J638" s="65" t="s">
        <v>235</v>
      </c>
      <c r="K638" s="58" t="s">
        <v>236</v>
      </c>
      <c r="L638" s="65" t="s">
        <v>253</v>
      </c>
      <c r="M638" s="60">
        <v>2.1967</v>
      </c>
      <c r="N638" s="61"/>
      <c r="O638" s="58" t="s">
        <v>532</v>
      </c>
      <c r="P638" s="61">
        <v>2300.0</v>
      </c>
      <c r="Q638" s="61">
        <v>3086.0</v>
      </c>
      <c r="R638" s="80" t="s">
        <v>580</v>
      </c>
      <c r="S638" s="96">
        <v>134605.0</v>
      </c>
      <c r="T638" s="45">
        <v>1.13</v>
      </c>
      <c r="U638" s="96">
        <v>47.0</v>
      </c>
      <c r="V638" s="45">
        <f t="shared" si="52"/>
        <v>0.53</v>
      </c>
      <c r="W638" s="45">
        <f t="shared" si="53"/>
        <v>80614.9345</v>
      </c>
      <c r="X638" s="45">
        <f t="shared" si="54"/>
        <v>576.3</v>
      </c>
      <c r="Y638" s="45">
        <v>1.067</v>
      </c>
      <c r="Z638" s="45">
        <f t="shared" si="55"/>
        <v>86631.04721</v>
      </c>
      <c r="AA638" s="47">
        <f t="shared" si="56"/>
        <v>115508.0629</v>
      </c>
      <c r="AB638" s="143">
        <v>10280.0</v>
      </c>
      <c r="AC638" s="47">
        <f t="shared" si="57"/>
        <v>8758.920485</v>
      </c>
      <c r="AD638" s="79"/>
      <c r="AE638" s="64" t="str">
        <f t="shared" si="8"/>
        <v>ZF 9050 V  Light V-Drive 2.1967</v>
      </c>
      <c r="AF638" s="65" t="str">
        <f t="shared" si="58"/>
        <v>3103 613 003</v>
      </c>
      <c r="AG638" s="66" t="s">
        <v>556</v>
      </c>
      <c r="AH638" s="52" t="str">
        <f t="shared" si="50"/>
        <v>3103 613 003</v>
      </c>
      <c r="AI638" s="67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AV638" s="55"/>
      <c r="AW638" s="55"/>
      <c r="AX638" s="55"/>
      <c r="AY638" s="55"/>
      <c r="AZ638" s="55"/>
      <c r="BA638" s="13"/>
      <c r="BB638" s="13"/>
    </row>
    <row r="639" ht="14.25" customHeight="1">
      <c r="A639" s="54">
        <v>1010.0</v>
      </c>
      <c r="B639" s="14" t="s">
        <v>227</v>
      </c>
      <c r="C639" s="55"/>
      <c r="D639" s="14" t="str">
        <f t="shared" si="51"/>
        <v>ZF_9050_V_2.0691L</v>
      </c>
      <c r="E639" s="14" t="s">
        <v>46</v>
      </c>
      <c r="F639" s="72"/>
      <c r="G639" s="57" t="s">
        <v>553</v>
      </c>
      <c r="H639" s="65" t="s">
        <v>579</v>
      </c>
      <c r="I639" s="59">
        <v>9000.0</v>
      </c>
      <c r="J639" s="65" t="s">
        <v>235</v>
      </c>
      <c r="K639" s="58" t="s">
        <v>236</v>
      </c>
      <c r="L639" s="65" t="s">
        <v>253</v>
      </c>
      <c r="M639" s="60">
        <v>2.0691</v>
      </c>
      <c r="N639" s="61"/>
      <c r="O639" s="58" t="s">
        <v>535</v>
      </c>
      <c r="P639" s="61">
        <v>2300.0</v>
      </c>
      <c r="Q639" s="61">
        <v>3086.0</v>
      </c>
      <c r="R639" s="80" t="s">
        <v>581</v>
      </c>
      <c r="S639" s="96">
        <v>134605.0</v>
      </c>
      <c r="T639" s="45">
        <v>1.13</v>
      </c>
      <c r="U639" s="96">
        <v>47.0</v>
      </c>
      <c r="V639" s="45">
        <f t="shared" si="52"/>
        <v>0.53</v>
      </c>
      <c r="W639" s="45">
        <f t="shared" si="53"/>
        <v>80614.9345</v>
      </c>
      <c r="X639" s="45">
        <f t="shared" si="54"/>
        <v>576.3</v>
      </c>
      <c r="Y639" s="45">
        <v>1.067</v>
      </c>
      <c r="Z639" s="45">
        <f t="shared" si="55"/>
        <v>86631.04721</v>
      </c>
      <c r="AA639" s="47">
        <f t="shared" si="56"/>
        <v>115508.0629</v>
      </c>
      <c r="AB639" s="143">
        <v>10280.0</v>
      </c>
      <c r="AC639" s="47">
        <f t="shared" si="57"/>
        <v>8758.920485</v>
      </c>
      <c r="AD639" s="79"/>
      <c r="AE639" s="64" t="str">
        <f t="shared" si="8"/>
        <v>ZF 9050 V  Light V-Drive 2.0691</v>
      </c>
      <c r="AF639" s="65" t="str">
        <f t="shared" si="58"/>
        <v>3103 613 003</v>
      </c>
      <c r="AG639" s="66" t="s">
        <v>556</v>
      </c>
      <c r="AH639" s="52" t="str">
        <f t="shared" si="50"/>
        <v>3103 613 003</v>
      </c>
      <c r="AI639" s="67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  <c r="AV639" s="55"/>
      <c r="AW639" s="55"/>
      <c r="AX639" s="55"/>
      <c r="AY639" s="55"/>
      <c r="AZ639" s="55"/>
      <c r="BA639" s="13"/>
      <c r="BB639" s="13"/>
    </row>
    <row r="640" ht="14.25" customHeight="1">
      <c r="A640" s="54">
        <v>1010.0</v>
      </c>
      <c r="B640" s="14" t="s">
        <v>227</v>
      </c>
      <c r="C640" s="55"/>
      <c r="D640" s="14" t="str">
        <f t="shared" si="51"/>
        <v>ZF_9050_V_1.9764L</v>
      </c>
      <c r="E640" s="14" t="s">
        <v>46</v>
      </c>
      <c r="F640" s="72"/>
      <c r="G640" s="57" t="s">
        <v>553</v>
      </c>
      <c r="H640" s="65" t="s">
        <v>579</v>
      </c>
      <c r="I640" s="59">
        <v>9000.0</v>
      </c>
      <c r="J640" s="65" t="s">
        <v>235</v>
      </c>
      <c r="K640" s="58" t="s">
        <v>236</v>
      </c>
      <c r="L640" s="65" t="s">
        <v>253</v>
      </c>
      <c r="M640" s="60">
        <v>1.9764</v>
      </c>
      <c r="N640" s="61"/>
      <c r="O640" s="58" t="s">
        <v>537</v>
      </c>
      <c r="P640" s="61">
        <v>2300.0</v>
      </c>
      <c r="Q640" s="61">
        <v>3086.0</v>
      </c>
      <c r="R640" s="80" t="s">
        <v>582</v>
      </c>
      <c r="S640" s="96">
        <v>134605.0</v>
      </c>
      <c r="T640" s="45">
        <v>1.13</v>
      </c>
      <c r="U640" s="96">
        <v>47.0</v>
      </c>
      <c r="V640" s="45">
        <f t="shared" si="52"/>
        <v>0.53</v>
      </c>
      <c r="W640" s="45">
        <f t="shared" si="53"/>
        <v>80614.9345</v>
      </c>
      <c r="X640" s="45">
        <f t="shared" si="54"/>
        <v>576.3</v>
      </c>
      <c r="Y640" s="45">
        <v>1.067</v>
      </c>
      <c r="Z640" s="45">
        <f t="shared" si="55"/>
        <v>86631.04721</v>
      </c>
      <c r="AA640" s="47">
        <f t="shared" si="56"/>
        <v>115508.0629</v>
      </c>
      <c r="AB640" s="143">
        <v>10280.0</v>
      </c>
      <c r="AC640" s="47">
        <f t="shared" si="57"/>
        <v>8758.920485</v>
      </c>
      <c r="AD640" s="79"/>
      <c r="AE640" s="64" t="str">
        <f t="shared" si="8"/>
        <v>ZF 9050 V  Light V-Drive 1.9764</v>
      </c>
      <c r="AF640" s="65" t="str">
        <f t="shared" si="58"/>
        <v>3103 613 003</v>
      </c>
      <c r="AG640" s="66" t="s">
        <v>556</v>
      </c>
      <c r="AH640" s="52" t="str">
        <f t="shared" si="50"/>
        <v>3103 613 003</v>
      </c>
      <c r="AI640" s="67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  <c r="AV640" s="55"/>
      <c r="AW640" s="55"/>
      <c r="AX640" s="55"/>
      <c r="AY640" s="55"/>
      <c r="AZ640" s="55"/>
      <c r="BA640" s="13"/>
      <c r="BB640" s="13"/>
    </row>
    <row r="641" ht="14.25" customHeight="1">
      <c r="A641" s="54">
        <v>1010.0</v>
      </c>
      <c r="B641" s="14" t="s">
        <v>227</v>
      </c>
      <c r="C641" s="55"/>
      <c r="D641" s="14" t="str">
        <f t="shared" si="51"/>
        <v>ZF_9050_V_1.9659M</v>
      </c>
      <c r="E641" s="14" t="s">
        <v>46</v>
      </c>
      <c r="F641" s="72"/>
      <c r="G641" s="57" t="s">
        <v>553</v>
      </c>
      <c r="H641" s="65" t="s">
        <v>579</v>
      </c>
      <c r="I641" s="59">
        <v>9000.0</v>
      </c>
      <c r="J641" s="65" t="s">
        <v>238</v>
      </c>
      <c r="K641" s="58" t="s">
        <v>239</v>
      </c>
      <c r="L641" s="65" t="s">
        <v>253</v>
      </c>
      <c r="M641" s="60">
        <v>1.9659</v>
      </c>
      <c r="N641" s="61"/>
      <c r="O641" s="58" t="s">
        <v>532</v>
      </c>
      <c r="P641" s="61">
        <v>2300.0</v>
      </c>
      <c r="Q641" s="61">
        <v>3086.0</v>
      </c>
      <c r="R641" s="80" t="s">
        <v>583</v>
      </c>
      <c r="S641" s="96">
        <v>134605.0</v>
      </c>
      <c r="T641" s="45">
        <v>1.13</v>
      </c>
      <c r="U641" s="96">
        <v>47.0</v>
      </c>
      <c r="V641" s="45">
        <f t="shared" si="52"/>
        <v>0.53</v>
      </c>
      <c r="W641" s="45">
        <f t="shared" si="53"/>
        <v>80614.9345</v>
      </c>
      <c r="X641" s="45">
        <f t="shared" si="54"/>
        <v>576.3</v>
      </c>
      <c r="Y641" s="45">
        <v>1.067</v>
      </c>
      <c r="Z641" s="45">
        <f t="shared" si="55"/>
        <v>86631.04721</v>
      </c>
      <c r="AA641" s="47">
        <f t="shared" si="56"/>
        <v>115508.0629</v>
      </c>
      <c r="AB641" s="143">
        <v>10280.0</v>
      </c>
      <c r="AC641" s="47">
        <f t="shared" si="57"/>
        <v>8758.920485</v>
      </c>
      <c r="AD641" s="79"/>
      <c r="AE641" s="64" t="str">
        <f t="shared" si="8"/>
        <v>ZF 9050 V  Medium V-Drive 1.9659</v>
      </c>
      <c r="AF641" s="65" t="str">
        <f t="shared" si="58"/>
        <v>3103 613 003</v>
      </c>
      <c r="AG641" s="66" t="s">
        <v>556</v>
      </c>
      <c r="AH641" s="52" t="str">
        <f t="shared" si="50"/>
        <v>3103 613 003</v>
      </c>
      <c r="AI641" s="67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  <c r="AZ641" s="55"/>
      <c r="BA641" s="13"/>
      <c r="BB641" s="13"/>
    </row>
    <row r="642" ht="14.25" customHeight="1">
      <c r="A642" s="54">
        <v>1010.0</v>
      </c>
      <c r="B642" s="14" t="s">
        <v>227</v>
      </c>
      <c r="C642" s="55"/>
      <c r="D642" s="14" t="str">
        <f t="shared" si="51"/>
        <v>ZF_9050_V_1.854M</v>
      </c>
      <c r="E642" s="14" t="s">
        <v>46</v>
      </c>
      <c r="F642" s="72"/>
      <c r="G642" s="57" t="s">
        <v>553</v>
      </c>
      <c r="H642" s="65" t="s">
        <v>579</v>
      </c>
      <c r="I642" s="59">
        <v>9000.0</v>
      </c>
      <c r="J642" s="65" t="s">
        <v>238</v>
      </c>
      <c r="K642" s="58" t="s">
        <v>239</v>
      </c>
      <c r="L642" s="65" t="s">
        <v>253</v>
      </c>
      <c r="M642" s="60">
        <v>1.854</v>
      </c>
      <c r="N642" s="61"/>
      <c r="O642" s="58" t="s">
        <v>535</v>
      </c>
      <c r="P642" s="61">
        <v>2300.0</v>
      </c>
      <c r="Q642" s="61">
        <v>3086.0</v>
      </c>
      <c r="R642" s="80" t="s">
        <v>584</v>
      </c>
      <c r="S642" s="96">
        <v>134605.0</v>
      </c>
      <c r="T642" s="45">
        <v>1.13</v>
      </c>
      <c r="U642" s="96">
        <v>47.0</v>
      </c>
      <c r="V642" s="45">
        <f t="shared" si="52"/>
        <v>0.53</v>
      </c>
      <c r="W642" s="45">
        <f t="shared" si="53"/>
        <v>80614.9345</v>
      </c>
      <c r="X642" s="45">
        <f t="shared" si="54"/>
        <v>576.3</v>
      </c>
      <c r="Y642" s="45">
        <v>1.067</v>
      </c>
      <c r="Z642" s="45">
        <f t="shared" si="55"/>
        <v>86631.04721</v>
      </c>
      <c r="AA642" s="47">
        <f t="shared" si="56"/>
        <v>115508.0629</v>
      </c>
      <c r="AB642" s="143">
        <v>10280.0</v>
      </c>
      <c r="AC642" s="47">
        <f t="shared" si="57"/>
        <v>8758.920485</v>
      </c>
      <c r="AD642" s="79"/>
      <c r="AE642" s="64" t="str">
        <f t="shared" si="8"/>
        <v>ZF 9050 V  Medium V-Drive 1.854</v>
      </c>
      <c r="AF642" s="65" t="str">
        <f t="shared" si="58"/>
        <v>3103 613 003</v>
      </c>
      <c r="AG642" s="66" t="s">
        <v>556</v>
      </c>
      <c r="AH642" s="52" t="str">
        <f t="shared" si="50"/>
        <v>3103 613 003</v>
      </c>
      <c r="AI642" s="67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  <c r="AV642" s="55"/>
      <c r="AW642" s="55"/>
      <c r="AX642" s="55"/>
      <c r="AY642" s="55"/>
      <c r="AZ642" s="55"/>
      <c r="BA642" s="13"/>
      <c r="BB642" s="13"/>
    </row>
    <row r="643" ht="14.25" customHeight="1">
      <c r="A643" s="54">
        <v>1010.0</v>
      </c>
      <c r="B643" s="14" t="s">
        <v>227</v>
      </c>
      <c r="C643" s="55"/>
      <c r="D643" s="14" t="str">
        <f t="shared" si="51"/>
        <v>ZF_9050_V_1.7701M</v>
      </c>
      <c r="E643" s="14" t="s">
        <v>46</v>
      </c>
      <c r="F643" s="72"/>
      <c r="G643" s="57" t="s">
        <v>553</v>
      </c>
      <c r="H643" s="65" t="s">
        <v>579</v>
      </c>
      <c r="I643" s="59">
        <v>9000.0</v>
      </c>
      <c r="J643" s="65" t="s">
        <v>238</v>
      </c>
      <c r="K643" s="58" t="s">
        <v>239</v>
      </c>
      <c r="L643" s="65" t="s">
        <v>253</v>
      </c>
      <c r="M643" s="60">
        <v>1.7701</v>
      </c>
      <c r="N643" s="61"/>
      <c r="O643" s="58" t="s">
        <v>537</v>
      </c>
      <c r="P643" s="61">
        <v>2300.0</v>
      </c>
      <c r="Q643" s="61">
        <v>3086.0</v>
      </c>
      <c r="R643" s="80" t="s">
        <v>585</v>
      </c>
      <c r="S643" s="96">
        <v>134605.0</v>
      </c>
      <c r="T643" s="45">
        <v>1.13</v>
      </c>
      <c r="U643" s="96">
        <v>47.0</v>
      </c>
      <c r="V643" s="45">
        <f t="shared" si="52"/>
        <v>0.53</v>
      </c>
      <c r="W643" s="45">
        <f t="shared" si="53"/>
        <v>80614.9345</v>
      </c>
      <c r="X643" s="45">
        <f t="shared" si="54"/>
        <v>576.3</v>
      </c>
      <c r="Y643" s="45">
        <v>1.067</v>
      </c>
      <c r="Z643" s="45">
        <f t="shared" si="55"/>
        <v>86631.04721</v>
      </c>
      <c r="AA643" s="47">
        <f t="shared" si="56"/>
        <v>115508.0629</v>
      </c>
      <c r="AB643" s="143">
        <v>10280.0</v>
      </c>
      <c r="AC643" s="47">
        <f t="shared" si="57"/>
        <v>8758.920485</v>
      </c>
      <c r="AD643" s="79"/>
      <c r="AE643" s="64" t="str">
        <f t="shared" si="8"/>
        <v>ZF 9050 V  Medium V-Drive 1.7701</v>
      </c>
      <c r="AF643" s="65" t="str">
        <f t="shared" si="58"/>
        <v>3103 613 003</v>
      </c>
      <c r="AG643" s="66" t="s">
        <v>556</v>
      </c>
      <c r="AH643" s="52" t="str">
        <f t="shared" si="50"/>
        <v>3103 613 003</v>
      </c>
      <c r="AI643" s="67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  <c r="AV643" s="55"/>
      <c r="AW643" s="55"/>
      <c r="AX643" s="55"/>
      <c r="AY643" s="55"/>
      <c r="AZ643" s="55"/>
      <c r="BA643" s="13"/>
      <c r="BB643" s="13"/>
    </row>
    <row r="644" ht="14.25" customHeight="1">
      <c r="A644" s="54">
        <v>1010.0</v>
      </c>
      <c r="B644" s="14" t="s">
        <v>227</v>
      </c>
      <c r="C644" s="55"/>
      <c r="D644" s="14" t="str">
        <f t="shared" si="51"/>
        <v>ZF_9050_V_1.8184C</v>
      </c>
      <c r="E644" s="14" t="s">
        <v>46</v>
      </c>
      <c r="F644" s="72"/>
      <c r="G644" s="57" t="s">
        <v>553</v>
      </c>
      <c r="H644" s="65" t="s">
        <v>579</v>
      </c>
      <c r="I644" s="59">
        <v>9000.0</v>
      </c>
      <c r="J644" s="65" t="s">
        <v>242</v>
      </c>
      <c r="K644" s="58" t="s">
        <v>243</v>
      </c>
      <c r="L644" s="65" t="s">
        <v>253</v>
      </c>
      <c r="M644" s="60">
        <v>1.8184</v>
      </c>
      <c r="N644" s="61"/>
      <c r="O644" s="58" t="s">
        <v>532</v>
      </c>
      <c r="P644" s="61">
        <v>1800.0</v>
      </c>
      <c r="Q644" s="61">
        <v>3086.0</v>
      </c>
      <c r="R644" s="80" t="s">
        <v>586</v>
      </c>
      <c r="S644" s="96">
        <v>134605.0</v>
      </c>
      <c r="T644" s="45">
        <v>1.13</v>
      </c>
      <c r="U644" s="96">
        <v>47.0</v>
      </c>
      <c r="V644" s="45">
        <f t="shared" si="52"/>
        <v>0.53</v>
      </c>
      <c r="W644" s="45">
        <f t="shared" si="53"/>
        <v>80614.9345</v>
      </c>
      <c r="X644" s="45">
        <f t="shared" si="54"/>
        <v>576.3</v>
      </c>
      <c r="Y644" s="45">
        <v>1.067</v>
      </c>
      <c r="Z644" s="45">
        <f t="shared" si="55"/>
        <v>86631.04721</v>
      </c>
      <c r="AA644" s="47">
        <f t="shared" si="56"/>
        <v>115508.0629</v>
      </c>
      <c r="AB644" s="143">
        <v>10280.0</v>
      </c>
      <c r="AC644" s="47">
        <f t="shared" si="57"/>
        <v>8758.920485</v>
      </c>
      <c r="AD644" s="79"/>
      <c r="AE644" s="64" t="str">
        <f t="shared" si="8"/>
        <v>ZF 9050 V  Continuous V-Drive 1.8184</v>
      </c>
      <c r="AF644" s="65" t="str">
        <f t="shared" si="58"/>
        <v>3103 613 003</v>
      </c>
      <c r="AG644" s="66" t="s">
        <v>556</v>
      </c>
      <c r="AH644" s="52" t="str">
        <f t="shared" si="50"/>
        <v>3103 613 003</v>
      </c>
      <c r="AI644" s="67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  <c r="AV644" s="55"/>
      <c r="AW644" s="55"/>
      <c r="AX644" s="55"/>
      <c r="AY644" s="55"/>
      <c r="AZ644" s="55"/>
      <c r="BA644" s="13"/>
      <c r="BB644" s="13"/>
    </row>
    <row r="645" ht="14.25" customHeight="1">
      <c r="A645" s="54">
        <v>1010.0</v>
      </c>
      <c r="B645" s="14" t="s">
        <v>227</v>
      </c>
      <c r="C645" s="55"/>
      <c r="D645" s="14" t="str">
        <f t="shared" si="51"/>
        <v>ZF_9050_V_1.6838C</v>
      </c>
      <c r="E645" s="14" t="s">
        <v>46</v>
      </c>
      <c r="F645" s="72"/>
      <c r="G645" s="57" t="s">
        <v>553</v>
      </c>
      <c r="H645" s="65" t="s">
        <v>579</v>
      </c>
      <c r="I645" s="59">
        <v>9000.0</v>
      </c>
      <c r="J645" s="65" t="s">
        <v>242</v>
      </c>
      <c r="K645" s="58" t="s">
        <v>243</v>
      </c>
      <c r="L645" s="65" t="s">
        <v>253</v>
      </c>
      <c r="M645" s="60">
        <v>1.6838</v>
      </c>
      <c r="N645" s="61"/>
      <c r="O645" s="58" t="s">
        <v>535</v>
      </c>
      <c r="P645" s="61">
        <v>1800.0</v>
      </c>
      <c r="Q645" s="61">
        <v>3086.0</v>
      </c>
      <c r="R645" s="80" t="s">
        <v>587</v>
      </c>
      <c r="S645" s="96">
        <v>134605.0</v>
      </c>
      <c r="T645" s="45">
        <v>1.13</v>
      </c>
      <c r="U645" s="96">
        <v>47.0</v>
      </c>
      <c r="V645" s="45">
        <f t="shared" si="52"/>
        <v>0.53</v>
      </c>
      <c r="W645" s="45">
        <f t="shared" si="53"/>
        <v>80614.9345</v>
      </c>
      <c r="X645" s="45">
        <f t="shared" si="54"/>
        <v>576.3</v>
      </c>
      <c r="Y645" s="45">
        <v>1.067</v>
      </c>
      <c r="Z645" s="45">
        <f t="shared" si="55"/>
        <v>86631.04721</v>
      </c>
      <c r="AA645" s="47">
        <f t="shared" si="56"/>
        <v>115508.0629</v>
      </c>
      <c r="AB645" s="143">
        <v>10280.0</v>
      </c>
      <c r="AC645" s="47">
        <f t="shared" si="57"/>
        <v>8758.920485</v>
      </c>
      <c r="AD645" s="79"/>
      <c r="AE645" s="64" t="str">
        <f t="shared" si="8"/>
        <v>ZF 9050 V  Continuous V-Drive 1.6838</v>
      </c>
      <c r="AF645" s="65" t="str">
        <f t="shared" si="58"/>
        <v>3103 613 003</v>
      </c>
      <c r="AG645" s="66" t="s">
        <v>556</v>
      </c>
      <c r="AH645" s="52" t="str">
        <f t="shared" si="50"/>
        <v>3103 613 003</v>
      </c>
      <c r="AI645" s="67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  <c r="AV645" s="55"/>
      <c r="AW645" s="55"/>
      <c r="AX645" s="55"/>
      <c r="AY645" s="55"/>
      <c r="AZ645" s="55"/>
      <c r="BA645" s="13"/>
      <c r="BB645" s="13"/>
    </row>
    <row r="646" ht="14.25" customHeight="1">
      <c r="A646" s="54">
        <v>1010.0</v>
      </c>
      <c r="B646" s="14" t="s">
        <v>227</v>
      </c>
      <c r="C646" s="55"/>
      <c r="D646" s="14" t="str">
        <f t="shared" si="51"/>
        <v>ZF_9050_V_1.6092C</v>
      </c>
      <c r="E646" s="14" t="s">
        <v>46</v>
      </c>
      <c r="F646" s="72"/>
      <c r="G646" s="57" t="s">
        <v>553</v>
      </c>
      <c r="H646" s="65" t="s">
        <v>579</v>
      </c>
      <c r="I646" s="59">
        <v>9000.0</v>
      </c>
      <c r="J646" s="65" t="s">
        <v>242</v>
      </c>
      <c r="K646" s="58" t="s">
        <v>243</v>
      </c>
      <c r="L646" s="65" t="s">
        <v>253</v>
      </c>
      <c r="M646" s="60">
        <v>1.6092</v>
      </c>
      <c r="N646" s="61"/>
      <c r="O646" s="58" t="s">
        <v>537</v>
      </c>
      <c r="P646" s="61">
        <v>1800.0</v>
      </c>
      <c r="Q646" s="61">
        <v>3086.0</v>
      </c>
      <c r="R646" s="80" t="s">
        <v>588</v>
      </c>
      <c r="S646" s="96">
        <v>134605.0</v>
      </c>
      <c r="T646" s="45">
        <v>1.13</v>
      </c>
      <c r="U646" s="96">
        <v>47.0</v>
      </c>
      <c r="V646" s="45">
        <f t="shared" si="52"/>
        <v>0.53</v>
      </c>
      <c r="W646" s="45">
        <f t="shared" si="53"/>
        <v>80614.9345</v>
      </c>
      <c r="X646" s="45">
        <f t="shared" si="54"/>
        <v>576.3</v>
      </c>
      <c r="Y646" s="45">
        <v>1.067</v>
      </c>
      <c r="Z646" s="45">
        <f t="shared" si="55"/>
        <v>86631.04721</v>
      </c>
      <c r="AA646" s="47">
        <f t="shared" si="56"/>
        <v>115508.0629</v>
      </c>
      <c r="AB646" s="143">
        <v>10280.0</v>
      </c>
      <c r="AC646" s="47">
        <f t="shared" si="57"/>
        <v>8758.920485</v>
      </c>
      <c r="AD646" s="79"/>
      <c r="AE646" s="64" t="str">
        <f t="shared" si="8"/>
        <v>ZF 9050 V  Continuous V-Drive 1.6092</v>
      </c>
      <c r="AF646" s="65" t="str">
        <f t="shared" si="58"/>
        <v>3103 613 003</v>
      </c>
      <c r="AG646" s="66" t="s">
        <v>556</v>
      </c>
      <c r="AH646" s="52" t="str">
        <f t="shared" si="50"/>
        <v>3103 613 003</v>
      </c>
      <c r="AI646" s="67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  <c r="AV646" s="55"/>
      <c r="AW646" s="55"/>
      <c r="AX646" s="55"/>
      <c r="AY646" s="55"/>
      <c r="AZ646" s="55"/>
      <c r="BA646" s="13"/>
      <c r="BB646" s="13"/>
    </row>
    <row r="647" ht="14.25" customHeight="1">
      <c r="A647" s="54">
        <v>1010.0</v>
      </c>
      <c r="B647" s="14" t="s">
        <v>227</v>
      </c>
      <c r="C647" s="55"/>
      <c r="D647" s="14" t="str">
        <f t="shared" si="51"/>
        <v>ZF_9055_2.3595P</v>
      </c>
      <c r="E647" s="14" t="s">
        <v>46</v>
      </c>
      <c r="F647" s="72"/>
      <c r="G647" s="57" t="s">
        <v>524</v>
      </c>
      <c r="H647" s="65" t="s">
        <v>589</v>
      </c>
      <c r="I647" s="59">
        <v>9000.0</v>
      </c>
      <c r="J647" s="65" t="s">
        <v>230</v>
      </c>
      <c r="K647" s="58" t="s">
        <v>231</v>
      </c>
      <c r="L647" s="65" t="s">
        <v>232</v>
      </c>
      <c r="M647" s="60">
        <v>2.3595</v>
      </c>
      <c r="N647" s="61"/>
      <c r="O647" s="58" t="s">
        <v>526</v>
      </c>
      <c r="P647" s="61">
        <v>2300.0</v>
      </c>
      <c r="Q647" s="61">
        <v>3086.0</v>
      </c>
      <c r="R647" s="78"/>
      <c r="S647" s="96">
        <v>142105.0</v>
      </c>
      <c r="T647" s="45">
        <v>1.13</v>
      </c>
      <c r="U647" s="96">
        <v>47.0</v>
      </c>
      <c r="V647" s="45">
        <f t="shared" si="52"/>
        <v>0.53</v>
      </c>
      <c r="W647" s="45">
        <f t="shared" si="53"/>
        <v>85106.6845</v>
      </c>
      <c r="X647" s="45">
        <f t="shared" si="54"/>
        <v>576.3</v>
      </c>
      <c r="Y647" s="45">
        <v>1.067</v>
      </c>
      <c r="Z647" s="45">
        <f t="shared" si="55"/>
        <v>91423.74446</v>
      </c>
      <c r="AA647" s="47">
        <f t="shared" si="56"/>
        <v>121898.3259</v>
      </c>
      <c r="AB647" s="143">
        <v>8945.0</v>
      </c>
      <c r="AC647" s="47">
        <f t="shared" si="57"/>
        <v>7621.453671</v>
      </c>
      <c r="AD647" s="79"/>
      <c r="AE647" s="64" t="str">
        <f t="shared" si="8"/>
        <v>ZF 9055  Pleasure Vertical Offset 2.3595</v>
      </c>
      <c r="AF647" s="65" t="str">
        <f t="shared" si="58"/>
        <v>3103 601 003</v>
      </c>
      <c r="AG647" s="66" t="s">
        <v>527</v>
      </c>
      <c r="AH647" s="52" t="str">
        <f t="shared" si="50"/>
        <v>3103 601 003</v>
      </c>
      <c r="AI647" s="67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  <c r="AV647" s="55"/>
      <c r="AW647" s="55"/>
      <c r="AX647" s="55"/>
      <c r="AY647" s="55"/>
      <c r="AZ647" s="55"/>
      <c r="BA647" s="13"/>
      <c r="BB647" s="13"/>
    </row>
    <row r="648" ht="14.25" customHeight="1">
      <c r="A648" s="54">
        <v>1010.0</v>
      </c>
      <c r="B648" s="14" t="s">
        <v>227</v>
      </c>
      <c r="C648" s="55"/>
      <c r="D648" s="14" t="str">
        <f t="shared" si="51"/>
        <v>ZF_9055_2.2222P</v>
      </c>
      <c r="E648" s="14" t="s">
        <v>46</v>
      </c>
      <c r="F648" s="72"/>
      <c r="G648" s="57" t="s">
        <v>524</v>
      </c>
      <c r="H648" s="65" t="s">
        <v>589</v>
      </c>
      <c r="I648" s="59">
        <v>9000.0</v>
      </c>
      <c r="J648" s="65" t="s">
        <v>230</v>
      </c>
      <c r="K648" s="58" t="s">
        <v>231</v>
      </c>
      <c r="L648" s="65" t="s">
        <v>232</v>
      </c>
      <c r="M648" s="60">
        <v>2.2222</v>
      </c>
      <c r="N648" s="61"/>
      <c r="O648" s="58" t="s">
        <v>249</v>
      </c>
      <c r="P648" s="61">
        <v>2300.0</v>
      </c>
      <c r="Q648" s="61">
        <v>3086.0</v>
      </c>
      <c r="R648" s="78"/>
      <c r="S648" s="96">
        <v>142105.0</v>
      </c>
      <c r="T648" s="45">
        <v>1.13</v>
      </c>
      <c r="U648" s="96">
        <v>47.0</v>
      </c>
      <c r="V648" s="45">
        <f t="shared" si="52"/>
        <v>0.53</v>
      </c>
      <c r="W648" s="45">
        <f t="shared" si="53"/>
        <v>85106.6845</v>
      </c>
      <c r="X648" s="45">
        <f t="shared" si="54"/>
        <v>576.3</v>
      </c>
      <c r="Y648" s="45">
        <v>1.067</v>
      </c>
      <c r="Z648" s="45">
        <f t="shared" si="55"/>
        <v>91423.74446</v>
      </c>
      <c r="AA648" s="47">
        <f t="shared" si="56"/>
        <v>121898.3259</v>
      </c>
      <c r="AB648" s="143">
        <v>8945.0</v>
      </c>
      <c r="AC648" s="47">
        <f t="shared" si="57"/>
        <v>7621.453671</v>
      </c>
      <c r="AD648" s="79"/>
      <c r="AE648" s="64" t="str">
        <f t="shared" si="8"/>
        <v>ZF 9055  Pleasure Vertical Offset 2.2222</v>
      </c>
      <c r="AF648" s="65" t="str">
        <f t="shared" si="58"/>
        <v>3103 601 003</v>
      </c>
      <c r="AG648" s="66" t="s">
        <v>527</v>
      </c>
      <c r="AH648" s="52" t="str">
        <f t="shared" si="50"/>
        <v>3103 601 003</v>
      </c>
      <c r="AI648" s="67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  <c r="AV648" s="55"/>
      <c r="AW648" s="55"/>
      <c r="AX648" s="55"/>
      <c r="AY648" s="55"/>
      <c r="AZ648" s="55"/>
      <c r="BA648" s="13"/>
      <c r="BB648" s="13"/>
    </row>
    <row r="649" ht="14.25" customHeight="1">
      <c r="A649" s="54">
        <v>1010.0</v>
      </c>
      <c r="B649" s="14" t="s">
        <v>227</v>
      </c>
      <c r="C649" s="55"/>
      <c r="D649" s="14" t="str">
        <f t="shared" si="51"/>
        <v>ZF_9055_2.1711P</v>
      </c>
      <c r="E649" s="14" t="s">
        <v>46</v>
      </c>
      <c r="F649" s="72"/>
      <c r="G649" s="57" t="s">
        <v>524</v>
      </c>
      <c r="H649" s="65" t="s">
        <v>589</v>
      </c>
      <c r="I649" s="59">
        <v>9000.0</v>
      </c>
      <c r="J649" s="65" t="s">
        <v>230</v>
      </c>
      <c r="K649" s="58" t="s">
        <v>231</v>
      </c>
      <c r="L649" s="65" t="s">
        <v>232</v>
      </c>
      <c r="M649" s="60">
        <v>2.1711</v>
      </c>
      <c r="N649" s="61"/>
      <c r="O649" s="58" t="s">
        <v>528</v>
      </c>
      <c r="P649" s="61">
        <v>2300.0</v>
      </c>
      <c r="Q649" s="61">
        <v>3086.0</v>
      </c>
      <c r="R649" s="78"/>
      <c r="S649" s="96">
        <v>142105.0</v>
      </c>
      <c r="T649" s="45">
        <v>1.13</v>
      </c>
      <c r="U649" s="96">
        <v>47.0</v>
      </c>
      <c r="V649" s="45">
        <f t="shared" si="52"/>
        <v>0.53</v>
      </c>
      <c r="W649" s="45">
        <f t="shared" si="53"/>
        <v>85106.6845</v>
      </c>
      <c r="X649" s="45">
        <f t="shared" si="54"/>
        <v>576.3</v>
      </c>
      <c r="Y649" s="45">
        <v>1.067</v>
      </c>
      <c r="Z649" s="45">
        <f t="shared" si="55"/>
        <v>91423.74446</v>
      </c>
      <c r="AA649" s="47">
        <f t="shared" si="56"/>
        <v>121898.3259</v>
      </c>
      <c r="AB649" s="143">
        <v>8945.0</v>
      </c>
      <c r="AC649" s="47">
        <f t="shared" si="57"/>
        <v>7621.453671</v>
      </c>
      <c r="AD649" s="79"/>
      <c r="AE649" s="64" t="str">
        <f t="shared" si="8"/>
        <v>ZF 9055  Pleasure Vertical Offset 2.1711</v>
      </c>
      <c r="AF649" s="65" t="str">
        <f t="shared" si="58"/>
        <v>3103 601 003</v>
      </c>
      <c r="AG649" s="66" t="s">
        <v>527</v>
      </c>
      <c r="AH649" s="52" t="str">
        <f t="shared" si="50"/>
        <v>3103 601 003</v>
      </c>
      <c r="AI649" s="67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AV649" s="55"/>
      <c r="AW649" s="55"/>
      <c r="AX649" s="55"/>
      <c r="AY649" s="55"/>
      <c r="AZ649" s="55"/>
      <c r="BA649" s="13"/>
      <c r="BB649" s="13"/>
    </row>
    <row r="650" ht="14.25" customHeight="1">
      <c r="A650" s="54">
        <v>1010.0</v>
      </c>
      <c r="B650" s="14" t="s">
        <v>227</v>
      </c>
      <c r="C650" s="55"/>
      <c r="D650" s="14" t="str">
        <f t="shared" si="51"/>
        <v>ZF_9055_2.1232P</v>
      </c>
      <c r="E650" s="14" t="s">
        <v>46</v>
      </c>
      <c r="F650" s="72"/>
      <c r="G650" s="57" t="s">
        <v>524</v>
      </c>
      <c r="H650" s="65" t="s">
        <v>589</v>
      </c>
      <c r="I650" s="59">
        <v>9000.0</v>
      </c>
      <c r="J650" s="65" t="s">
        <v>230</v>
      </c>
      <c r="K650" s="58" t="s">
        <v>231</v>
      </c>
      <c r="L650" s="65" t="s">
        <v>232</v>
      </c>
      <c r="M650" s="60">
        <v>2.1232</v>
      </c>
      <c r="N650" s="61"/>
      <c r="O650" s="58" t="s">
        <v>529</v>
      </c>
      <c r="P650" s="61">
        <v>2300.0</v>
      </c>
      <c r="Q650" s="61">
        <v>3086.0</v>
      </c>
      <c r="R650" s="78"/>
      <c r="S650" s="96">
        <v>142105.0</v>
      </c>
      <c r="T650" s="45">
        <v>1.13</v>
      </c>
      <c r="U650" s="96">
        <v>47.0</v>
      </c>
      <c r="V650" s="45">
        <f t="shared" si="52"/>
        <v>0.53</v>
      </c>
      <c r="W650" s="45">
        <f t="shared" si="53"/>
        <v>85106.6845</v>
      </c>
      <c r="X650" s="45">
        <f t="shared" si="54"/>
        <v>576.3</v>
      </c>
      <c r="Y650" s="45">
        <v>1.067</v>
      </c>
      <c r="Z650" s="45">
        <f t="shared" si="55"/>
        <v>91423.74446</v>
      </c>
      <c r="AA650" s="47">
        <f t="shared" si="56"/>
        <v>121898.3259</v>
      </c>
      <c r="AB650" s="143">
        <v>8945.0</v>
      </c>
      <c r="AC650" s="47">
        <f t="shared" si="57"/>
        <v>7621.453671</v>
      </c>
      <c r="AD650" s="79"/>
      <c r="AE650" s="64" t="str">
        <f t="shared" si="8"/>
        <v>ZF 9055  Pleasure Vertical Offset 2.1232</v>
      </c>
      <c r="AF650" s="65" t="str">
        <f t="shared" si="58"/>
        <v>3103 601 003</v>
      </c>
      <c r="AG650" s="66" t="s">
        <v>527</v>
      </c>
      <c r="AH650" s="52" t="str">
        <f t="shared" si="50"/>
        <v>3103 601 003</v>
      </c>
      <c r="AI650" s="67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  <c r="AX650" s="55"/>
      <c r="AY650" s="55"/>
      <c r="AZ650" s="55"/>
      <c r="BA650" s="13"/>
      <c r="BB650" s="13"/>
    </row>
    <row r="651" ht="14.25" customHeight="1">
      <c r="A651" s="54">
        <v>1010.0</v>
      </c>
      <c r="B651" s="14" t="s">
        <v>227</v>
      </c>
      <c r="C651" s="55"/>
      <c r="D651" s="14" t="str">
        <f t="shared" si="51"/>
        <v>ZF_9055_2.3308L</v>
      </c>
      <c r="E651" s="14" t="s">
        <v>46</v>
      </c>
      <c r="F651" s="72"/>
      <c r="G651" s="57" t="s">
        <v>524</v>
      </c>
      <c r="H651" s="65" t="s">
        <v>589</v>
      </c>
      <c r="I651" s="59">
        <v>9000.0</v>
      </c>
      <c r="J651" s="65" t="s">
        <v>235</v>
      </c>
      <c r="K651" s="58" t="s">
        <v>236</v>
      </c>
      <c r="L651" s="65" t="s">
        <v>232</v>
      </c>
      <c r="M651" s="60">
        <v>2.3308</v>
      </c>
      <c r="N651" s="61"/>
      <c r="O651" s="58" t="s">
        <v>526</v>
      </c>
      <c r="P651" s="61">
        <v>2300.0</v>
      </c>
      <c r="Q651" s="61">
        <v>3086.0</v>
      </c>
      <c r="R651" s="78"/>
      <c r="S651" s="96">
        <v>142105.0</v>
      </c>
      <c r="T651" s="45">
        <v>1.13</v>
      </c>
      <c r="U651" s="96">
        <v>47.0</v>
      </c>
      <c r="V651" s="45">
        <f t="shared" si="52"/>
        <v>0.53</v>
      </c>
      <c r="W651" s="45">
        <f t="shared" si="53"/>
        <v>85106.6845</v>
      </c>
      <c r="X651" s="45">
        <f t="shared" si="54"/>
        <v>576.3</v>
      </c>
      <c r="Y651" s="45">
        <v>1.067</v>
      </c>
      <c r="Z651" s="45">
        <f t="shared" si="55"/>
        <v>91423.74446</v>
      </c>
      <c r="AA651" s="47">
        <f t="shared" si="56"/>
        <v>121898.3259</v>
      </c>
      <c r="AB651" s="143">
        <v>8945.0</v>
      </c>
      <c r="AC651" s="47">
        <f t="shared" si="57"/>
        <v>7621.453671</v>
      </c>
      <c r="AD651" s="79"/>
      <c r="AE651" s="64" t="str">
        <f t="shared" si="8"/>
        <v>ZF 9055  Light Vertical Offset 2.3308</v>
      </c>
      <c r="AF651" s="65" t="str">
        <f t="shared" si="58"/>
        <v>3103 601 003</v>
      </c>
      <c r="AG651" s="66" t="s">
        <v>527</v>
      </c>
      <c r="AH651" s="52" t="str">
        <f t="shared" si="50"/>
        <v>3103 601 003</v>
      </c>
      <c r="AI651" s="67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  <c r="AX651" s="55"/>
      <c r="AY651" s="55"/>
      <c r="AZ651" s="55"/>
      <c r="BA651" s="13"/>
      <c r="BB651" s="13"/>
    </row>
    <row r="652" ht="14.25" customHeight="1">
      <c r="A652" s="54">
        <v>1010.0</v>
      </c>
      <c r="B652" s="14" t="s">
        <v>227</v>
      </c>
      <c r="C652" s="55"/>
      <c r="D652" s="14" t="str">
        <f t="shared" si="51"/>
        <v>ZF_9055_2.1967L</v>
      </c>
      <c r="E652" s="14" t="s">
        <v>46</v>
      </c>
      <c r="F652" s="72"/>
      <c r="G652" s="57" t="s">
        <v>524</v>
      </c>
      <c r="H652" s="65" t="s">
        <v>589</v>
      </c>
      <c r="I652" s="59">
        <v>9000.0</v>
      </c>
      <c r="J652" s="65" t="s">
        <v>235</v>
      </c>
      <c r="K652" s="58" t="s">
        <v>236</v>
      </c>
      <c r="L652" s="65" t="s">
        <v>232</v>
      </c>
      <c r="M652" s="60">
        <v>2.1967</v>
      </c>
      <c r="N652" s="61"/>
      <c r="O652" s="58" t="s">
        <v>249</v>
      </c>
      <c r="P652" s="61">
        <v>2300.0</v>
      </c>
      <c r="Q652" s="61">
        <v>3086.0</v>
      </c>
      <c r="R652" s="78"/>
      <c r="S652" s="96">
        <v>142105.0</v>
      </c>
      <c r="T652" s="45">
        <v>1.13</v>
      </c>
      <c r="U652" s="96">
        <v>47.0</v>
      </c>
      <c r="V652" s="45">
        <f t="shared" si="52"/>
        <v>0.53</v>
      </c>
      <c r="W652" s="45">
        <f t="shared" si="53"/>
        <v>85106.6845</v>
      </c>
      <c r="X652" s="45">
        <f t="shared" si="54"/>
        <v>576.3</v>
      </c>
      <c r="Y652" s="45">
        <v>1.067</v>
      </c>
      <c r="Z652" s="45">
        <f t="shared" si="55"/>
        <v>91423.74446</v>
      </c>
      <c r="AA652" s="47">
        <f t="shared" si="56"/>
        <v>121898.3259</v>
      </c>
      <c r="AB652" s="143">
        <v>8945.0</v>
      </c>
      <c r="AC652" s="47">
        <f t="shared" si="57"/>
        <v>7621.453671</v>
      </c>
      <c r="AD652" s="79"/>
      <c r="AE652" s="64" t="str">
        <f t="shared" si="8"/>
        <v>ZF 9055  Light Vertical Offset 2.1967</v>
      </c>
      <c r="AF652" s="65" t="str">
        <f t="shared" si="58"/>
        <v>3103 601 003</v>
      </c>
      <c r="AG652" s="66" t="s">
        <v>527</v>
      </c>
      <c r="AH652" s="52" t="str">
        <f t="shared" si="50"/>
        <v>3103 601 003</v>
      </c>
      <c r="AI652" s="67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  <c r="AV652" s="55"/>
      <c r="AW652" s="55"/>
      <c r="AX652" s="55"/>
      <c r="AY652" s="55"/>
      <c r="AZ652" s="55"/>
      <c r="BA652" s="13"/>
      <c r="BB652" s="13"/>
    </row>
    <row r="653" ht="14.25" customHeight="1">
      <c r="A653" s="54">
        <v>1010.0</v>
      </c>
      <c r="B653" s="14" t="s">
        <v>227</v>
      </c>
      <c r="C653" s="55"/>
      <c r="D653" s="14" t="str">
        <f t="shared" si="51"/>
        <v>ZF_9055_2.1424L</v>
      </c>
      <c r="E653" s="14" t="s">
        <v>46</v>
      </c>
      <c r="F653" s="72"/>
      <c r="G653" s="57" t="s">
        <v>524</v>
      </c>
      <c r="H653" s="65" t="s">
        <v>589</v>
      </c>
      <c r="I653" s="59">
        <v>9000.0</v>
      </c>
      <c r="J653" s="65" t="s">
        <v>235</v>
      </c>
      <c r="K653" s="58" t="s">
        <v>236</v>
      </c>
      <c r="L653" s="65" t="s">
        <v>232</v>
      </c>
      <c r="M653" s="60">
        <v>2.1424</v>
      </c>
      <c r="N653" s="61"/>
      <c r="O653" s="58" t="s">
        <v>528</v>
      </c>
      <c r="P653" s="61">
        <v>2300.0</v>
      </c>
      <c r="Q653" s="61">
        <v>3086.0</v>
      </c>
      <c r="R653" s="78"/>
      <c r="S653" s="96">
        <v>142105.0</v>
      </c>
      <c r="T653" s="45">
        <v>1.13</v>
      </c>
      <c r="U653" s="96">
        <v>47.0</v>
      </c>
      <c r="V653" s="45">
        <f t="shared" si="52"/>
        <v>0.53</v>
      </c>
      <c r="W653" s="45">
        <f t="shared" si="53"/>
        <v>85106.6845</v>
      </c>
      <c r="X653" s="45">
        <f t="shared" si="54"/>
        <v>576.3</v>
      </c>
      <c r="Y653" s="45">
        <v>1.067</v>
      </c>
      <c r="Z653" s="45">
        <f t="shared" si="55"/>
        <v>91423.74446</v>
      </c>
      <c r="AA653" s="47">
        <f t="shared" si="56"/>
        <v>121898.3259</v>
      </c>
      <c r="AB653" s="143">
        <v>8945.0</v>
      </c>
      <c r="AC653" s="47">
        <f t="shared" si="57"/>
        <v>7621.453671</v>
      </c>
      <c r="AD653" s="79"/>
      <c r="AE653" s="64" t="str">
        <f t="shared" si="8"/>
        <v>ZF 9055  Light Vertical Offset 2.1424</v>
      </c>
      <c r="AF653" s="65" t="str">
        <f t="shared" si="58"/>
        <v>3103 601 003</v>
      </c>
      <c r="AG653" s="66" t="s">
        <v>527</v>
      </c>
      <c r="AH653" s="52" t="str">
        <f t="shared" si="50"/>
        <v>3103 601 003</v>
      </c>
      <c r="AI653" s="67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  <c r="AV653" s="55"/>
      <c r="AW653" s="55"/>
      <c r="AX653" s="55"/>
      <c r="AY653" s="55"/>
      <c r="AZ653" s="55"/>
      <c r="BA653" s="13"/>
      <c r="BB653" s="13"/>
    </row>
    <row r="654" ht="14.25" customHeight="1">
      <c r="A654" s="54">
        <v>1010.0</v>
      </c>
      <c r="B654" s="14" t="s">
        <v>227</v>
      </c>
      <c r="C654" s="55"/>
      <c r="D654" s="14" t="str">
        <f t="shared" si="51"/>
        <v>ZF_9055_2.099L</v>
      </c>
      <c r="E654" s="14" t="s">
        <v>46</v>
      </c>
      <c r="F654" s="72"/>
      <c r="G654" s="57" t="s">
        <v>524</v>
      </c>
      <c r="H654" s="65" t="s">
        <v>589</v>
      </c>
      <c r="I654" s="59">
        <v>9000.0</v>
      </c>
      <c r="J654" s="65" t="s">
        <v>235</v>
      </c>
      <c r="K654" s="58" t="s">
        <v>236</v>
      </c>
      <c r="L654" s="65" t="s">
        <v>232</v>
      </c>
      <c r="M654" s="60">
        <v>2.099</v>
      </c>
      <c r="N654" s="61"/>
      <c r="O654" s="58" t="s">
        <v>529</v>
      </c>
      <c r="P654" s="61">
        <v>2300.0</v>
      </c>
      <c r="Q654" s="61">
        <v>3086.0</v>
      </c>
      <c r="R654" s="78"/>
      <c r="S654" s="96">
        <v>142105.0</v>
      </c>
      <c r="T654" s="45">
        <v>1.13</v>
      </c>
      <c r="U654" s="96">
        <v>47.0</v>
      </c>
      <c r="V654" s="45">
        <f t="shared" si="52"/>
        <v>0.53</v>
      </c>
      <c r="W654" s="45">
        <f t="shared" si="53"/>
        <v>85106.6845</v>
      </c>
      <c r="X654" s="45">
        <f t="shared" si="54"/>
        <v>576.3</v>
      </c>
      <c r="Y654" s="45">
        <v>1.067</v>
      </c>
      <c r="Z654" s="45">
        <f t="shared" si="55"/>
        <v>91423.74446</v>
      </c>
      <c r="AA654" s="47">
        <f t="shared" si="56"/>
        <v>121898.3259</v>
      </c>
      <c r="AB654" s="143">
        <v>8945.0</v>
      </c>
      <c r="AC654" s="47">
        <f t="shared" si="57"/>
        <v>7621.453671</v>
      </c>
      <c r="AD654" s="79"/>
      <c r="AE654" s="64" t="str">
        <f t="shared" si="8"/>
        <v>ZF 9055  Light Vertical Offset 2.099</v>
      </c>
      <c r="AF654" s="65" t="str">
        <f t="shared" si="58"/>
        <v>3103 601 003</v>
      </c>
      <c r="AG654" s="66" t="s">
        <v>527</v>
      </c>
      <c r="AH654" s="52" t="str">
        <f t="shared" si="50"/>
        <v>3103 601 003</v>
      </c>
      <c r="AI654" s="67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AV654" s="55"/>
      <c r="AW654" s="55"/>
      <c r="AX654" s="55"/>
      <c r="AY654" s="55"/>
      <c r="AZ654" s="55"/>
      <c r="BA654" s="13"/>
      <c r="BB654" s="13"/>
    </row>
    <row r="655" ht="14.25" customHeight="1">
      <c r="A655" s="54">
        <v>1010.0</v>
      </c>
      <c r="B655" s="14" t="s">
        <v>227</v>
      </c>
      <c r="C655" s="55"/>
      <c r="D655" s="14" t="str">
        <f t="shared" si="51"/>
        <v>ZF_9055_2.2261M</v>
      </c>
      <c r="E655" s="14" t="s">
        <v>46</v>
      </c>
      <c r="F655" s="72"/>
      <c r="G655" s="57" t="s">
        <v>524</v>
      </c>
      <c r="H655" s="65" t="s">
        <v>589</v>
      </c>
      <c r="I655" s="59">
        <v>9000.0</v>
      </c>
      <c r="J655" s="65" t="s">
        <v>238</v>
      </c>
      <c r="K655" s="58" t="s">
        <v>239</v>
      </c>
      <c r="L655" s="65" t="s">
        <v>232</v>
      </c>
      <c r="M655" s="60">
        <v>2.2261</v>
      </c>
      <c r="N655" s="61"/>
      <c r="O655" s="58" t="s">
        <v>526</v>
      </c>
      <c r="P655" s="61">
        <v>2300.0</v>
      </c>
      <c r="Q655" s="61">
        <v>3086.0</v>
      </c>
      <c r="R655" s="78"/>
      <c r="S655" s="96">
        <v>142105.0</v>
      </c>
      <c r="T655" s="45">
        <v>1.13</v>
      </c>
      <c r="U655" s="96">
        <v>47.0</v>
      </c>
      <c r="V655" s="45">
        <f t="shared" si="52"/>
        <v>0.53</v>
      </c>
      <c r="W655" s="45">
        <f t="shared" si="53"/>
        <v>85106.6845</v>
      </c>
      <c r="X655" s="45">
        <f t="shared" si="54"/>
        <v>576.3</v>
      </c>
      <c r="Y655" s="45">
        <v>1.067</v>
      </c>
      <c r="Z655" s="45">
        <f t="shared" si="55"/>
        <v>91423.74446</v>
      </c>
      <c r="AA655" s="47">
        <f t="shared" si="56"/>
        <v>121898.3259</v>
      </c>
      <c r="AB655" s="143">
        <v>8945.0</v>
      </c>
      <c r="AC655" s="47">
        <f t="shared" si="57"/>
        <v>7621.453671</v>
      </c>
      <c r="AD655" s="79"/>
      <c r="AE655" s="64" t="str">
        <f t="shared" si="8"/>
        <v>ZF 9055  Medium Vertical Offset 2.2261</v>
      </c>
      <c r="AF655" s="65" t="str">
        <f t="shared" si="58"/>
        <v>3103 601 003</v>
      </c>
      <c r="AG655" s="66" t="s">
        <v>527</v>
      </c>
      <c r="AH655" s="52" t="str">
        <f t="shared" si="50"/>
        <v>3103 601 003</v>
      </c>
      <c r="AI655" s="67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AV655" s="55"/>
      <c r="AW655" s="55"/>
      <c r="AX655" s="55"/>
      <c r="AY655" s="55"/>
      <c r="AZ655" s="55"/>
      <c r="BA655" s="13"/>
      <c r="BB655" s="13"/>
    </row>
    <row r="656" ht="14.25" customHeight="1">
      <c r="A656" s="54">
        <v>1010.0</v>
      </c>
      <c r="B656" s="14" t="s">
        <v>227</v>
      </c>
      <c r="C656" s="55"/>
      <c r="D656" s="14" t="str">
        <f t="shared" si="51"/>
        <v>ZF_9055_2.0182M</v>
      </c>
      <c r="E656" s="14" t="s">
        <v>46</v>
      </c>
      <c r="F656" s="72"/>
      <c r="G656" s="57" t="s">
        <v>524</v>
      </c>
      <c r="H656" s="65" t="s">
        <v>589</v>
      </c>
      <c r="I656" s="59">
        <v>9000.0</v>
      </c>
      <c r="J656" s="65" t="s">
        <v>238</v>
      </c>
      <c r="K656" s="58" t="s">
        <v>239</v>
      </c>
      <c r="L656" s="65" t="s">
        <v>232</v>
      </c>
      <c r="M656" s="60">
        <v>2.0182</v>
      </c>
      <c r="N656" s="61"/>
      <c r="O656" s="58" t="s">
        <v>249</v>
      </c>
      <c r="P656" s="61">
        <v>2300.0</v>
      </c>
      <c r="Q656" s="61">
        <v>3086.0</v>
      </c>
      <c r="R656" s="78"/>
      <c r="S656" s="96">
        <v>142105.0</v>
      </c>
      <c r="T656" s="45">
        <v>1.13</v>
      </c>
      <c r="U656" s="96">
        <v>47.0</v>
      </c>
      <c r="V656" s="45">
        <f t="shared" si="52"/>
        <v>0.53</v>
      </c>
      <c r="W656" s="45">
        <f t="shared" si="53"/>
        <v>85106.6845</v>
      </c>
      <c r="X656" s="45">
        <f t="shared" si="54"/>
        <v>576.3</v>
      </c>
      <c r="Y656" s="45">
        <v>1.067</v>
      </c>
      <c r="Z656" s="45">
        <f t="shared" si="55"/>
        <v>91423.74446</v>
      </c>
      <c r="AA656" s="47">
        <f t="shared" si="56"/>
        <v>121898.3259</v>
      </c>
      <c r="AB656" s="143">
        <v>8945.0</v>
      </c>
      <c r="AC656" s="47">
        <f t="shared" si="57"/>
        <v>7621.453671</v>
      </c>
      <c r="AD656" s="79"/>
      <c r="AE656" s="64" t="str">
        <f t="shared" si="8"/>
        <v>ZF 9055  Medium Vertical Offset 2.0182</v>
      </c>
      <c r="AF656" s="65" t="str">
        <f t="shared" si="58"/>
        <v>3103 601 003</v>
      </c>
      <c r="AG656" s="66" t="s">
        <v>527</v>
      </c>
      <c r="AH656" s="52" t="str">
        <f t="shared" si="50"/>
        <v>3103 601 003</v>
      </c>
      <c r="AI656" s="67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AV656" s="55"/>
      <c r="AW656" s="55"/>
      <c r="AX656" s="55"/>
      <c r="AY656" s="55"/>
      <c r="AZ656" s="55"/>
      <c r="BA656" s="13"/>
      <c r="BB656" s="13"/>
    </row>
    <row r="657" ht="14.25" customHeight="1">
      <c r="A657" s="54">
        <v>1010.0</v>
      </c>
      <c r="B657" s="14" t="s">
        <v>227</v>
      </c>
      <c r="C657" s="55"/>
      <c r="D657" s="14" t="str">
        <f t="shared" si="51"/>
        <v>ZF_9055_1.9512M</v>
      </c>
      <c r="E657" s="14" t="s">
        <v>46</v>
      </c>
      <c r="F657" s="72"/>
      <c r="G657" s="57" t="s">
        <v>524</v>
      </c>
      <c r="H657" s="65" t="s">
        <v>589</v>
      </c>
      <c r="I657" s="59">
        <v>9000.0</v>
      </c>
      <c r="J657" s="65" t="s">
        <v>238</v>
      </c>
      <c r="K657" s="58" t="s">
        <v>239</v>
      </c>
      <c r="L657" s="65" t="s">
        <v>232</v>
      </c>
      <c r="M657" s="60">
        <v>1.9512</v>
      </c>
      <c r="N657" s="61"/>
      <c r="O657" s="58" t="s">
        <v>528</v>
      </c>
      <c r="P657" s="61">
        <v>2300.0</v>
      </c>
      <c r="Q657" s="61">
        <v>3086.0</v>
      </c>
      <c r="R657" s="78"/>
      <c r="S657" s="96">
        <v>142105.0</v>
      </c>
      <c r="T657" s="45">
        <v>1.13</v>
      </c>
      <c r="U657" s="96">
        <v>47.0</v>
      </c>
      <c r="V657" s="45">
        <f t="shared" si="52"/>
        <v>0.53</v>
      </c>
      <c r="W657" s="45">
        <f t="shared" si="53"/>
        <v>85106.6845</v>
      </c>
      <c r="X657" s="45">
        <f t="shared" si="54"/>
        <v>576.3</v>
      </c>
      <c r="Y657" s="45">
        <v>1.067</v>
      </c>
      <c r="Z657" s="45">
        <f t="shared" si="55"/>
        <v>91423.74446</v>
      </c>
      <c r="AA657" s="47">
        <f t="shared" si="56"/>
        <v>121898.3259</v>
      </c>
      <c r="AB657" s="143">
        <v>8945.0</v>
      </c>
      <c r="AC657" s="47">
        <f t="shared" si="57"/>
        <v>7621.453671</v>
      </c>
      <c r="AD657" s="79"/>
      <c r="AE657" s="64" t="str">
        <f t="shared" si="8"/>
        <v>ZF 9055  Medium Vertical Offset 1.9512</v>
      </c>
      <c r="AF657" s="65" t="str">
        <f t="shared" si="58"/>
        <v>3103 601 003</v>
      </c>
      <c r="AG657" s="66" t="s">
        <v>527</v>
      </c>
      <c r="AH657" s="52" t="str">
        <f t="shared" si="50"/>
        <v>3103 601 003</v>
      </c>
      <c r="AI657" s="67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  <c r="AV657" s="55"/>
      <c r="AW657" s="55"/>
      <c r="AX657" s="55"/>
      <c r="AY657" s="55"/>
      <c r="AZ657" s="55"/>
      <c r="BA657" s="13"/>
      <c r="BB657" s="13"/>
    </row>
    <row r="658" ht="14.25" customHeight="1">
      <c r="A658" s="54">
        <v>1010.0</v>
      </c>
      <c r="B658" s="14" t="s">
        <v>227</v>
      </c>
      <c r="C658" s="55"/>
      <c r="D658" s="14" t="str">
        <f t="shared" si="51"/>
        <v>ZF_9055_1.9002M</v>
      </c>
      <c r="E658" s="14" t="s">
        <v>46</v>
      </c>
      <c r="F658" s="72"/>
      <c r="G658" s="57" t="s">
        <v>524</v>
      </c>
      <c r="H658" s="65" t="s">
        <v>589</v>
      </c>
      <c r="I658" s="59">
        <v>9000.0</v>
      </c>
      <c r="J658" s="65" t="s">
        <v>238</v>
      </c>
      <c r="K658" s="58" t="s">
        <v>239</v>
      </c>
      <c r="L658" s="65" t="s">
        <v>232</v>
      </c>
      <c r="M658" s="60">
        <v>1.9002</v>
      </c>
      <c r="N658" s="61"/>
      <c r="O658" s="58" t="s">
        <v>529</v>
      </c>
      <c r="P658" s="61">
        <v>2300.0</v>
      </c>
      <c r="Q658" s="61">
        <v>3086.0</v>
      </c>
      <c r="R658" s="78"/>
      <c r="S658" s="96">
        <v>142105.0</v>
      </c>
      <c r="T658" s="45">
        <v>1.13</v>
      </c>
      <c r="U658" s="96">
        <v>47.0</v>
      </c>
      <c r="V658" s="45">
        <f t="shared" si="52"/>
        <v>0.53</v>
      </c>
      <c r="W658" s="45">
        <f t="shared" si="53"/>
        <v>85106.6845</v>
      </c>
      <c r="X658" s="45">
        <f t="shared" si="54"/>
        <v>576.3</v>
      </c>
      <c r="Y658" s="45">
        <v>1.067</v>
      </c>
      <c r="Z658" s="45">
        <f t="shared" si="55"/>
        <v>91423.74446</v>
      </c>
      <c r="AA658" s="47">
        <f t="shared" si="56"/>
        <v>121898.3259</v>
      </c>
      <c r="AB658" s="143">
        <v>8945.0</v>
      </c>
      <c r="AC658" s="47">
        <f t="shared" si="57"/>
        <v>7621.453671</v>
      </c>
      <c r="AD658" s="79"/>
      <c r="AE658" s="64" t="str">
        <f t="shared" si="8"/>
        <v>ZF 9055  Medium Vertical Offset 1.9002</v>
      </c>
      <c r="AF658" s="65" t="str">
        <f t="shared" si="58"/>
        <v>3103 601 003</v>
      </c>
      <c r="AG658" s="66" t="s">
        <v>527</v>
      </c>
      <c r="AH658" s="52" t="str">
        <f t="shared" si="50"/>
        <v>3103 601 003</v>
      </c>
      <c r="AI658" s="67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  <c r="AV658" s="55"/>
      <c r="AW658" s="55"/>
      <c r="AX658" s="55"/>
      <c r="AY658" s="55"/>
      <c r="AZ658" s="55"/>
      <c r="BA658" s="13"/>
      <c r="BB658" s="13"/>
    </row>
    <row r="659" ht="14.25" customHeight="1">
      <c r="A659" s="54">
        <v>1010.0</v>
      </c>
      <c r="B659" s="14" t="s">
        <v>227</v>
      </c>
      <c r="C659" s="55"/>
      <c r="D659" s="14" t="str">
        <f t="shared" si="51"/>
        <v>ZF_9055_A_2.3595P</v>
      </c>
      <c r="E659" s="14" t="s">
        <v>46</v>
      </c>
      <c r="F659" s="72"/>
      <c r="G659" s="57" t="s">
        <v>530</v>
      </c>
      <c r="H659" s="65" t="s">
        <v>590</v>
      </c>
      <c r="I659" s="59">
        <v>9000.0</v>
      </c>
      <c r="J659" s="65" t="s">
        <v>230</v>
      </c>
      <c r="K659" s="58" t="s">
        <v>231</v>
      </c>
      <c r="L659" s="65" t="s">
        <v>211</v>
      </c>
      <c r="M659" s="60">
        <v>2.3595</v>
      </c>
      <c r="N659" s="61"/>
      <c r="O659" s="58" t="s">
        <v>532</v>
      </c>
      <c r="P659" s="61">
        <v>2300.0</v>
      </c>
      <c r="Q659" s="61">
        <v>3042.0</v>
      </c>
      <c r="R659" s="80" t="s">
        <v>591</v>
      </c>
      <c r="S659" s="96">
        <v>149805.0</v>
      </c>
      <c r="T659" s="45">
        <v>1.13</v>
      </c>
      <c r="U659" s="96">
        <v>47.0</v>
      </c>
      <c r="V659" s="45">
        <f t="shared" si="52"/>
        <v>0.53</v>
      </c>
      <c r="W659" s="45">
        <f t="shared" si="53"/>
        <v>89718.2145</v>
      </c>
      <c r="X659" s="45">
        <f t="shared" si="54"/>
        <v>576.3</v>
      </c>
      <c r="Y659" s="45">
        <v>1.067</v>
      </c>
      <c r="Z659" s="45">
        <f t="shared" si="55"/>
        <v>96344.24697</v>
      </c>
      <c r="AA659" s="47">
        <f t="shared" si="56"/>
        <v>128458.996</v>
      </c>
      <c r="AB659" s="143">
        <v>10280.0</v>
      </c>
      <c r="AC659" s="47">
        <f t="shared" si="57"/>
        <v>8758.920485</v>
      </c>
      <c r="AD659" s="79"/>
      <c r="AE659" s="64" t="str">
        <f t="shared" si="8"/>
        <v>ZF 9055 A  Pleasure Down Angle 2.3595</v>
      </c>
      <c r="AF659" s="65" t="str">
        <f t="shared" si="58"/>
        <v>3103 607 003</v>
      </c>
      <c r="AG659" s="66" t="s">
        <v>534</v>
      </c>
      <c r="AH659" s="52" t="str">
        <f t="shared" si="50"/>
        <v>3103 607 003</v>
      </c>
      <c r="AI659" s="67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AV659" s="55"/>
      <c r="AW659" s="55"/>
      <c r="AX659" s="55"/>
      <c r="AY659" s="55"/>
      <c r="AZ659" s="55"/>
      <c r="BA659" s="13"/>
      <c r="BB659" s="13"/>
    </row>
    <row r="660" ht="14.25" customHeight="1">
      <c r="A660" s="54">
        <v>1010.0</v>
      </c>
      <c r="B660" s="14" t="s">
        <v>227</v>
      </c>
      <c r="C660" s="55"/>
      <c r="D660" s="14" t="str">
        <f t="shared" si="51"/>
        <v>ZF_9055_A_2.2222P</v>
      </c>
      <c r="E660" s="14" t="s">
        <v>46</v>
      </c>
      <c r="F660" s="72"/>
      <c r="G660" s="57" t="s">
        <v>530</v>
      </c>
      <c r="H660" s="65" t="s">
        <v>590</v>
      </c>
      <c r="I660" s="59">
        <v>9000.0</v>
      </c>
      <c r="J660" s="65" t="s">
        <v>230</v>
      </c>
      <c r="K660" s="58" t="s">
        <v>231</v>
      </c>
      <c r="L660" s="65" t="s">
        <v>211</v>
      </c>
      <c r="M660" s="60">
        <v>2.2222</v>
      </c>
      <c r="N660" s="61"/>
      <c r="O660" s="58" t="s">
        <v>535</v>
      </c>
      <c r="P660" s="61">
        <v>2300.0</v>
      </c>
      <c r="Q660" s="61">
        <v>3042.0</v>
      </c>
      <c r="R660" s="80" t="s">
        <v>592</v>
      </c>
      <c r="S660" s="96">
        <v>149805.0</v>
      </c>
      <c r="T660" s="45">
        <v>1.13</v>
      </c>
      <c r="U660" s="96">
        <v>47.0</v>
      </c>
      <c r="V660" s="45">
        <f t="shared" si="52"/>
        <v>0.53</v>
      </c>
      <c r="W660" s="45">
        <f t="shared" si="53"/>
        <v>89718.2145</v>
      </c>
      <c r="X660" s="45">
        <f t="shared" si="54"/>
        <v>576.3</v>
      </c>
      <c r="Y660" s="45">
        <v>1.067</v>
      </c>
      <c r="Z660" s="45">
        <f t="shared" si="55"/>
        <v>96344.24697</v>
      </c>
      <c r="AA660" s="47">
        <f t="shared" si="56"/>
        <v>128458.996</v>
      </c>
      <c r="AB660" s="143">
        <v>10280.0</v>
      </c>
      <c r="AC660" s="47">
        <f t="shared" si="57"/>
        <v>8758.920485</v>
      </c>
      <c r="AD660" s="79"/>
      <c r="AE660" s="64" t="str">
        <f t="shared" si="8"/>
        <v>ZF 9055 A  Pleasure Down Angle 2.2222</v>
      </c>
      <c r="AF660" s="65" t="str">
        <f t="shared" si="58"/>
        <v>3103 607 003</v>
      </c>
      <c r="AG660" s="66" t="s">
        <v>534</v>
      </c>
      <c r="AH660" s="52" t="str">
        <f t="shared" si="50"/>
        <v>3103 607 003</v>
      </c>
      <c r="AI660" s="67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AV660" s="55"/>
      <c r="AW660" s="55"/>
      <c r="AX660" s="55"/>
      <c r="AY660" s="55"/>
      <c r="AZ660" s="55"/>
      <c r="BA660" s="13"/>
      <c r="BB660" s="13"/>
    </row>
    <row r="661" ht="14.25" customHeight="1">
      <c r="A661" s="54">
        <v>1010.0</v>
      </c>
      <c r="B661" s="14" t="s">
        <v>227</v>
      </c>
      <c r="C661" s="55"/>
      <c r="D661" s="14" t="str">
        <f t="shared" si="51"/>
        <v>ZF_9055_A_2.1232P</v>
      </c>
      <c r="E661" s="14" t="s">
        <v>46</v>
      </c>
      <c r="F661" s="72"/>
      <c r="G661" s="57" t="s">
        <v>530</v>
      </c>
      <c r="H661" s="65" t="s">
        <v>590</v>
      </c>
      <c r="I661" s="59">
        <v>9000.0</v>
      </c>
      <c r="J661" s="65" t="s">
        <v>230</v>
      </c>
      <c r="K661" s="58" t="s">
        <v>231</v>
      </c>
      <c r="L661" s="65" t="s">
        <v>211</v>
      </c>
      <c r="M661" s="60">
        <v>2.1232</v>
      </c>
      <c r="N661" s="61"/>
      <c r="O661" s="58" t="s">
        <v>537</v>
      </c>
      <c r="P661" s="61">
        <v>2300.0</v>
      </c>
      <c r="Q661" s="61">
        <v>3042.0</v>
      </c>
      <c r="R661" s="80" t="s">
        <v>593</v>
      </c>
      <c r="S661" s="96">
        <v>149805.0</v>
      </c>
      <c r="T661" s="45">
        <v>1.13</v>
      </c>
      <c r="U661" s="96">
        <v>47.0</v>
      </c>
      <c r="V661" s="45">
        <f t="shared" si="52"/>
        <v>0.53</v>
      </c>
      <c r="W661" s="45">
        <f t="shared" si="53"/>
        <v>89718.2145</v>
      </c>
      <c r="X661" s="45">
        <f t="shared" si="54"/>
        <v>576.3</v>
      </c>
      <c r="Y661" s="45">
        <v>1.067</v>
      </c>
      <c r="Z661" s="45">
        <f t="shared" si="55"/>
        <v>96344.24697</v>
      </c>
      <c r="AA661" s="47">
        <f t="shared" si="56"/>
        <v>128458.996</v>
      </c>
      <c r="AB661" s="143">
        <v>10280.0</v>
      </c>
      <c r="AC661" s="47">
        <f t="shared" si="57"/>
        <v>8758.920485</v>
      </c>
      <c r="AD661" s="79"/>
      <c r="AE661" s="64" t="str">
        <f t="shared" si="8"/>
        <v>ZF 9055 A  Pleasure Down Angle 2.1232</v>
      </c>
      <c r="AF661" s="65" t="str">
        <f t="shared" si="58"/>
        <v>3103 607 003</v>
      </c>
      <c r="AG661" s="66" t="s">
        <v>534</v>
      </c>
      <c r="AH661" s="52" t="str">
        <f t="shared" si="50"/>
        <v>3103 607 003</v>
      </c>
      <c r="AI661" s="67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  <c r="AX661" s="55"/>
      <c r="AY661" s="55"/>
      <c r="AZ661" s="55"/>
      <c r="BA661" s="13"/>
      <c r="BB661" s="13"/>
    </row>
    <row r="662" ht="14.25" customHeight="1">
      <c r="A662" s="54">
        <v>1010.0</v>
      </c>
      <c r="B662" s="14" t="s">
        <v>227</v>
      </c>
      <c r="C662" s="55"/>
      <c r="D662" s="14" t="str">
        <f t="shared" si="51"/>
        <v>ZF_9055_A_2.3308L</v>
      </c>
      <c r="E662" s="14" t="s">
        <v>46</v>
      </c>
      <c r="F662" s="72"/>
      <c r="G662" s="57" t="s">
        <v>530</v>
      </c>
      <c r="H662" s="65" t="s">
        <v>590</v>
      </c>
      <c r="I662" s="59">
        <v>9000.0</v>
      </c>
      <c r="J662" s="65" t="s">
        <v>235</v>
      </c>
      <c r="K662" s="58" t="s">
        <v>236</v>
      </c>
      <c r="L662" s="65" t="s">
        <v>211</v>
      </c>
      <c r="M662" s="60">
        <v>2.3308</v>
      </c>
      <c r="N662" s="61"/>
      <c r="O662" s="58" t="s">
        <v>532</v>
      </c>
      <c r="P662" s="61">
        <v>2300.0</v>
      </c>
      <c r="Q662" s="61">
        <v>3042.0</v>
      </c>
      <c r="R662" s="80" t="s">
        <v>594</v>
      </c>
      <c r="S662" s="96">
        <v>149805.0</v>
      </c>
      <c r="T662" s="45">
        <v>1.13</v>
      </c>
      <c r="U662" s="96">
        <v>47.0</v>
      </c>
      <c r="V662" s="45">
        <f t="shared" si="52"/>
        <v>0.53</v>
      </c>
      <c r="W662" s="45">
        <f t="shared" si="53"/>
        <v>89718.2145</v>
      </c>
      <c r="X662" s="45">
        <f t="shared" si="54"/>
        <v>576.3</v>
      </c>
      <c r="Y662" s="45">
        <v>1.067</v>
      </c>
      <c r="Z662" s="45">
        <f t="shared" si="55"/>
        <v>96344.24697</v>
      </c>
      <c r="AA662" s="47">
        <f t="shared" si="56"/>
        <v>128458.996</v>
      </c>
      <c r="AB662" s="143">
        <v>10280.0</v>
      </c>
      <c r="AC662" s="47">
        <f t="shared" si="57"/>
        <v>8758.920485</v>
      </c>
      <c r="AD662" s="79"/>
      <c r="AE662" s="64" t="str">
        <f t="shared" si="8"/>
        <v>ZF 9055 A  Light Down Angle 2.3308</v>
      </c>
      <c r="AF662" s="65" t="str">
        <f t="shared" si="58"/>
        <v>3103 607 003</v>
      </c>
      <c r="AG662" s="66" t="s">
        <v>534</v>
      </c>
      <c r="AH662" s="52" t="str">
        <f t="shared" si="50"/>
        <v>3103 607 003</v>
      </c>
      <c r="AI662" s="67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  <c r="AV662" s="55"/>
      <c r="AW662" s="55"/>
      <c r="AX662" s="55"/>
      <c r="AY662" s="55"/>
      <c r="AZ662" s="55"/>
      <c r="BA662" s="13"/>
      <c r="BB662" s="13"/>
    </row>
    <row r="663" ht="14.25" customHeight="1">
      <c r="A663" s="54">
        <v>1010.0</v>
      </c>
      <c r="B663" s="14" t="s">
        <v>227</v>
      </c>
      <c r="C663" s="55"/>
      <c r="D663" s="14" t="str">
        <f t="shared" si="51"/>
        <v>ZF_9055_A_2.1967L</v>
      </c>
      <c r="E663" s="14" t="s">
        <v>46</v>
      </c>
      <c r="F663" s="72"/>
      <c r="G663" s="57" t="s">
        <v>530</v>
      </c>
      <c r="H663" s="65" t="s">
        <v>590</v>
      </c>
      <c r="I663" s="59">
        <v>9000.0</v>
      </c>
      <c r="J663" s="65" t="s">
        <v>235</v>
      </c>
      <c r="K663" s="58" t="s">
        <v>236</v>
      </c>
      <c r="L663" s="65" t="s">
        <v>211</v>
      </c>
      <c r="M663" s="60">
        <v>2.1967</v>
      </c>
      <c r="N663" s="61"/>
      <c r="O663" s="58" t="s">
        <v>535</v>
      </c>
      <c r="P663" s="61">
        <v>2300.0</v>
      </c>
      <c r="Q663" s="61">
        <v>3042.0</v>
      </c>
      <c r="R663" s="80" t="s">
        <v>595</v>
      </c>
      <c r="S663" s="96">
        <v>149805.0</v>
      </c>
      <c r="T663" s="45">
        <v>1.13</v>
      </c>
      <c r="U663" s="96">
        <v>47.0</v>
      </c>
      <c r="V663" s="45">
        <f t="shared" si="52"/>
        <v>0.53</v>
      </c>
      <c r="W663" s="45">
        <f t="shared" si="53"/>
        <v>89718.2145</v>
      </c>
      <c r="X663" s="45">
        <f t="shared" si="54"/>
        <v>576.3</v>
      </c>
      <c r="Y663" s="45">
        <v>1.067</v>
      </c>
      <c r="Z663" s="45">
        <f t="shared" si="55"/>
        <v>96344.24697</v>
      </c>
      <c r="AA663" s="47">
        <f t="shared" si="56"/>
        <v>128458.996</v>
      </c>
      <c r="AB663" s="143">
        <v>10280.0</v>
      </c>
      <c r="AC663" s="47">
        <f t="shared" si="57"/>
        <v>8758.920485</v>
      </c>
      <c r="AD663" s="79"/>
      <c r="AE663" s="64" t="str">
        <f t="shared" si="8"/>
        <v>ZF 9055 A  Light Down Angle 2.1967</v>
      </c>
      <c r="AF663" s="65" t="str">
        <f t="shared" si="58"/>
        <v>3103 607 003</v>
      </c>
      <c r="AG663" s="66" t="s">
        <v>534</v>
      </c>
      <c r="AH663" s="52" t="str">
        <f t="shared" si="50"/>
        <v>3103 607 003</v>
      </c>
      <c r="AI663" s="67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  <c r="AV663" s="55"/>
      <c r="AW663" s="55"/>
      <c r="AX663" s="55"/>
      <c r="AY663" s="55"/>
      <c r="AZ663" s="55"/>
      <c r="BA663" s="13"/>
      <c r="BB663" s="13"/>
    </row>
    <row r="664" ht="14.25" customHeight="1">
      <c r="A664" s="54">
        <v>1010.0</v>
      </c>
      <c r="B664" s="14" t="s">
        <v>227</v>
      </c>
      <c r="C664" s="55"/>
      <c r="D664" s="14" t="str">
        <f t="shared" si="51"/>
        <v>ZF_9055_A_2.099L</v>
      </c>
      <c r="E664" s="14" t="s">
        <v>46</v>
      </c>
      <c r="F664" s="72"/>
      <c r="G664" s="57" t="s">
        <v>530</v>
      </c>
      <c r="H664" s="65" t="s">
        <v>590</v>
      </c>
      <c r="I664" s="59">
        <v>9000.0</v>
      </c>
      <c r="J664" s="65" t="s">
        <v>235</v>
      </c>
      <c r="K664" s="58" t="s">
        <v>236</v>
      </c>
      <c r="L664" s="65" t="s">
        <v>211</v>
      </c>
      <c r="M664" s="60">
        <v>2.099</v>
      </c>
      <c r="N664" s="61"/>
      <c r="O664" s="58" t="s">
        <v>537</v>
      </c>
      <c r="P664" s="61">
        <v>2300.0</v>
      </c>
      <c r="Q664" s="61">
        <v>3042.0</v>
      </c>
      <c r="R664" s="80" t="s">
        <v>596</v>
      </c>
      <c r="S664" s="96">
        <v>149805.0</v>
      </c>
      <c r="T664" s="45">
        <v>1.13</v>
      </c>
      <c r="U664" s="96">
        <v>47.0</v>
      </c>
      <c r="V664" s="45">
        <f t="shared" si="52"/>
        <v>0.53</v>
      </c>
      <c r="W664" s="45">
        <f t="shared" si="53"/>
        <v>89718.2145</v>
      </c>
      <c r="X664" s="45">
        <f t="shared" si="54"/>
        <v>576.3</v>
      </c>
      <c r="Y664" s="45">
        <v>1.067</v>
      </c>
      <c r="Z664" s="45">
        <f t="shared" si="55"/>
        <v>96344.24697</v>
      </c>
      <c r="AA664" s="47">
        <f t="shared" si="56"/>
        <v>128458.996</v>
      </c>
      <c r="AB664" s="143">
        <v>10280.0</v>
      </c>
      <c r="AC664" s="47">
        <f t="shared" si="57"/>
        <v>8758.920485</v>
      </c>
      <c r="AD664" s="79"/>
      <c r="AE664" s="64" t="str">
        <f t="shared" si="8"/>
        <v>ZF 9055 A  Light Down Angle 2.099</v>
      </c>
      <c r="AF664" s="65" t="str">
        <f t="shared" si="58"/>
        <v>3103 607 003</v>
      </c>
      <c r="AG664" s="66" t="s">
        <v>534</v>
      </c>
      <c r="AH664" s="52" t="str">
        <f t="shared" si="50"/>
        <v>3103 607 003</v>
      </c>
      <c r="AI664" s="67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  <c r="AX664" s="55"/>
      <c r="AY664" s="55"/>
      <c r="AZ664" s="55"/>
      <c r="BA664" s="13"/>
      <c r="BB664" s="13"/>
    </row>
    <row r="665" ht="14.25" customHeight="1">
      <c r="A665" s="54">
        <v>1010.0</v>
      </c>
      <c r="B665" s="14" t="s">
        <v>227</v>
      </c>
      <c r="C665" s="55"/>
      <c r="D665" s="14" t="str">
        <f t="shared" si="51"/>
        <v>ZF_9055_A_2.2261M</v>
      </c>
      <c r="E665" s="14" t="s">
        <v>46</v>
      </c>
      <c r="F665" s="72"/>
      <c r="G665" s="57" t="s">
        <v>530</v>
      </c>
      <c r="H665" s="65" t="s">
        <v>590</v>
      </c>
      <c r="I665" s="59">
        <v>9000.0</v>
      </c>
      <c r="J665" s="65" t="s">
        <v>238</v>
      </c>
      <c r="K665" s="58" t="s">
        <v>239</v>
      </c>
      <c r="L665" s="65" t="s">
        <v>211</v>
      </c>
      <c r="M665" s="60">
        <v>2.2261</v>
      </c>
      <c r="N665" s="61"/>
      <c r="O665" s="58" t="s">
        <v>532</v>
      </c>
      <c r="P665" s="61">
        <v>2300.0</v>
      </c>
      <c r="Q665" s="61">
        <v>3042.0</v>
      </c>
      <c r="R665" s="80" t="s">
        <v>597</v>
      </c>
      <c r="S665" s="96">
        <v>149805.0</v>
      </c>
      <c r="T665" s="45">
        <v>1.13</v>
      </c>
      <c r="U665" s="96">
        <v>47.0</v>
      </c>
      <c r="V665" s="45">
        <f t="shared" si="52"/>
        <v>0.53</v>
      </c>
      <c r="W665" s="45">
        <f t="shared" si="53"/>
        <v>89718.2145</v>
      </c>
      <c r="X665" s="45">
        <f t="shared" si="54"/>
        <v>576.3</v>
      </c>
      <c r="Y665" s="45">
        <v>1.067</v>
      </c>
      <c r="Z665" s="45">
        <f t="shared" si="55"/>
        <v>96344.24697</v>
      </c>
      <c r="AA665" s="47">
        <f t="shared" si="56"/>
        <v>128458.996</v>
      </c>
      <c r="AB665" s="143">
        <v>10280.0</v>
      </c>
      <c r="AC665" s="47">
        <f t="shared" si="57"/>
        <v>8758.920485</v>
      </c>
      <c r="AD665" s="79"/>
      <c r="AE665" s="64" t="str">
        <f t="shared" si="8"/>
        <v>ZF 9055 A  Medium Down Angle 2.2261</v>
      </c>
      <c r="AF665" s="65" t="str">
        <f t="shared" si="58"/>
        <v>3103 607 003</v>
      </c>
      <c r="AG665" s="66" t="s">
        <v>534</v>
      </c>
      <c r="AH665" s="52" t="str">
        <f t="shared" si="50"/>
        <v>3103 607 003</v>
      </c>
      <c r="AI665" s="67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AV665" s="55"/>
      <c r="AW665" s="55"/>
      <c r="AX665" s="55"/>
      <c r="AY665" s="55"/>
      <c r="AZ665" s="55"/>
      <c r="BA665" s="13"/>
      <c r="BB665" s="13"/>
    </row>
    <row r="666" ht="14.25" customHeight="1">
      <c r="A666" s="54">
        <v>1010.0</v>
      </c>
      <c r="B666" s="14" t="s">
        <v>227</v>
      </c>
      <c r="C666" s="55"/>
      <c r="D666" s="14" t="str">
        <f t="shared" si="51"/>
        <v>ZF_9055_A_2.0182M</v>
      </c>
      <c r="E666" s="14" t="s">
        <v>46</v>
      </c>
      <c r="F666" s="72"/>
      <c r="G666" s="57" t="s">
        <v>530</v>
      </c>
      <c r="H666" s="65" t="s">
        <v>590</v>
      </c>
      <c r="I666" s="59">
        <v>9000.0</v>
      </c>
      <c r="J666" s="65" t="s">
        <v>238</v>
      </c>
      <c r="K666" s="58" t="s">
        <v>239</v>
      </c>
      <c r="L666" s="65" t="s">
        <v>211</v>
      </c>
      <c r="M666" s="60">
        <v>2.0182</v>
      </c>
      <c r="N666" s="61"/>
      <c r="O666" s="58" t="s">
        <v>535</v>
      </c>
      <c r="P666" s="61">
        <v>2300.0</v>
      </c>
      <c r="Q666" s="61">
        <v>3042.0</v>
      </c>
      <c r="R666" s="80" t="s">
        <v>598</v>
      </c>
      <c r="S666" s="96">
        <v>149805.0</v>
      </c>
      <c r="T666" s="45">
        <v>1.13</v>
      </c>
      <c r="U666" s="96">
        <v>47.0</v>
      </c>
      <c r="V666" s="45">
        <f t="shared" si="52"/>
        <v>0.53</v>
      </c>
      <c r="W666" s="45">
        <f t="shared" si="53"/>
        <v>89718.2145</v>
      </c>
      <c r="X666" s="45">
        <f t="shared" si="54"/>
        <v>576.3</v>
      </c>
      <c r="Y666" s="45">
        <v>1.067</v>
      </c>
      <c r="Z666" s="45">
        <f t="shared" si="55"/>
        <v>96344.24697</v>
      </c>
      <c r="AA666" s="47">
        <f t="shared" si="56"/>
        <v>128458.996</v>
      </c>
      <c r="AB666" s="143">
        <v>10280.0</v>
      </c>
      <c r="AC666" s="47">
        <f t="shared" si="57"/>
        <v>8758.920485</v>
      </c>
      <c r="AD666" s="79"/>
      <c r="AE666" s="64" t="str">
        <f t="shared" si="8"/>
        <v>ZF 9055 A  Medium Down Angle 2.0182</v>
      </c>
      <c r="AF666" s="65" t="str">
        <f t="shared" si="58"/>
        <v>3103 607 003</v>
      </c>
      <c r="AG666" s="66" t="s">
        <v>534</v>
      </c>
      <c r="AH666" s="52" t="str">
        <f t="shared" si="50"/>
        <v>3103 607 003</v>
      </c>
      <c r="AI666" s="67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  <c r="AX666" s="55"/>
      <c r="AY666" s="55"/>
      <c r="AZ666" s="55"/>
      <c r="BA666" s="13"/>
      <c r="BB666" s="13"/>
    </row>
    <row r="667" ht="14.25" customHeight="1">
      <c r="A667" s="54">
        <v>1010.0</v>
      </c>
      <c r="B667" s="14" t="s">
        <v>227</v>
      </c>
      <c r="C667" s="55"/>
      <c r="D667" s="14" t="str">
        <f t="shared" si="51"/>
        <v>ZF_9055_A_1.9002M</v>
      </c>
      <c r="E667" s="14" t="s">
        <v>46</v>
      </c>
      <c r="F667" s="72"/>
      <c r="G667" s="57" t="s">
        <v>530</v>
      </c>
      <c r="H667" s="65" t="s">
        <v>590</v>
      </c>
      <c r="I667" s="59">
        <v>9000.0</v>
      </c>
      <c r="J667" s="65" t="s">
        <v>238</v>
      </c>
      <c r="K667" s="58" t="s">
        <v>239</v>
      </c>
      <c r="L667" s="65" t="s">
        <v>211</v>
      </c>
      <c r="M667" s="60">
        <v>1.9002</v>
      </c>
      <c r="N667" s="61"/>
      <c r="O667" s="58" t="s">
        <v>537</v>
      </c>
      <c r="P667" s="61">
        <v>2300.0</v>
      </c>
      <c r="Q667" s="61">
        <v>3042.0</v>
      </c>
      <c r="R667" s="80" t="s">
        <v>599</v>
      </c>
      <c r="S667" s="96">
        <v>149805.0</v>
      </c>
      <c r="T667" s="45">
        <v>1.13</v>
      </c>
      <c r="U667" s="96">
        <v>47.0</v>
      </c>
      <c r="V667" s="45">
        <f t="shared" si="52"/>
        <v>0.53</v>
      </c>
      <c r="W667" s="45">
        <f t="shared" si="53"/>
        <v>89718.2145</v>
      </c>
      <c r="X667" s="45">
        <f t="shared" si="54"/>
        <v>576.3</v>
      </c>
      <c r="Y667" s="45">
        <v>1.067</v>
      </c>
      <c r="Z667" s="45">
        <f t="shared" si="55"/>
        <v>96344.24697</v>
      </c>
      <c r="AA667" s="47">
        <f t="shared" si="56"/>
        <v>128458.996</v>
      </c>
      <c r="AB667" s="143">
        <v>10280.0</v>
      </c>
      <c r="AC667" s="47">
        <f t="shared" si="57"/>
        <v>8758.920485</v>
      </c>
      <c r="AD667" s="79"/>
      <c r="AE667" s="64" t="str">
        <f t="shared" si="8"/>
        <v>ZF 9055 A  Medium Down Angle 1.9002</v>
      </c>
      <c r="AF667" s="65" t="str">
        <f t="shared" si="58"/>
        <v>3103 607 003</v>
      </c>
      <c r="AG667" s="66" t="s">
        <v>534</v>
      </c>
      <c r="AH667" s="52" t="str">
        <f t="shared" si="50"/>
        <v>3103 607 003</v>
      </c>
      <c r="AI667" s="67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  <c r="AV667" s="55"/>
      <c r="AW667" s="55"/>
      <c r="AX667" s="55"/>
      <c r="AY667" s="55"/>
      <c r="AZ667" s="55"/>
      <c r="BA667" s="13"/>
      <c r="BB667" s="13"/>
    </row>
    <row r="668" ht="14.25" customHeight="1">
      <c r="A668" s="54">
        <v>1010.0</v>
      </c>
      <c r="B668" s="14" t="s">
        <v>227</v>
      </c>
      <c r="C668" s="55"/>
      <c r="D668" s="14" t="str">
        <f t="shared" si="51"/>
        <v>ZF_9055_NR2_2.3595P</v>
      </c>
      <c r="E668" s="14" t="s">
        <v>46</v>
      </c>
      <c r="F668" s="72"/>
      <c r="G668" s="57" t="s">
        <v>545</v>
      </c>
      <c r="H668" s="65" t="s">
        <v>600</v>
      </c>
      <c r="I668" s="59">
        <v>9000.0</v>
      </c>
      <c r="J668" s="65" t="s">
        <v>230</v>
      </c>
      <c r="K668" s="58" t="s">
        <v>231</v>
      </c>
      <c r="L668" s="65" t="s">
        <v>232</v>
      </c>
      <c r="M668" s="60">
        <v>2.3595</v>
      </c>
      <c r="N668" s="61"/>
      <c r="O668" s="58" t="s">
        <v>526</v>
      </c>
      <c r="P668" s="61">
        <v>2300.0</v>
      </c>
      <c r="Q668" s="61">
        <v>2293.0</v>
      </c>
      <c r="R668" s="78"/>
      <c r="S668" s="96">
        <v>125485.0</v>
      </c>
      <c r="T668" s="45">
        <v>1.13</v>
      </c>
      <c r="U668" s="96">
        <v>47.0</v>
      </c>
      <c r="V668" s="45">
        <f t="shared" si="52"/>
        <v>0.53</v>
      </c>
      <c r="W668" s="45">
        <f t="shared" si="53"/>
        <v>75152.9665</v>
      </c>
      <c r="X668" s="45">
        <f t="shared" si="54"/>
        <v>576.3</v>
      </c>
      <c r="Y668" s="45">
        <v>1.067</v>
      </c>
      <c r="Z668" s="45">
        <f t="shared" si="55"/>
        <v>80803.12736</v>
      </c>
      <c r="AA668" s="47">
        <f t="shared" si="56"/>
        <v>107737.5031</v>
      </c>
      <c r="AB668" s="143">
        <v>8945.0</v>
      </c>
      <c r="AC668" s="47">
        <f t="shared" si="57"/>
        <v>7621.453671</v>
      </c>
      <c r="AD668" s="79"/>
      <c r="AE668" s="64" t="str">
        <f t="shared" si="8"/>
        <v>ZF 9055 NR2  Pleasure Vertical Offset 2.3595</v>
      </c>
      <c r="AF668" s="65" t="str">
        <f t="shared" si="58"/>
        <v>3103 634 005</v>
      </c>
      <c r="AG668" s="66" t="s">
        <v>547</v>
      </c>
      <c r="AH668" s="52" t="str">
        <f t="shared" si="50"/>
        <v>3103 634 005</v>
      </c>
      <c r="AI668" s="67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  <c r="AV668" s="55"/>
      <c r="AW668" s="55"/>
      <c r="AX668" s="55"/>
      <c r="AY668" s="55"/>
      <c r="AZ668" s="55"/>
      <c r="BA668" s="13"/>
      <c r="BB668" s="13"/>
    </row>
    <row r="669" ht="14.25" customHeight="1">
      <c r="A669" s="54">
        <v>1010.0</v>
      </c>
      <c r="B669" s="14" t="s">
        <v>227</v>
      </c>
      <c r="C669" s="55"/>
      <c r="D669" s="14" t="str">
        <f t="shared" si="51"/>
        <v>ZF_9055_NR2_2.2222P</v>
      </c>
      <c r="E669" s="14" t="s">
        <v>46</v>
      </c>
      <c r="F669" s="72"/>
      <c r="G669" s="57" t="s">
        <v>545</v>
      </c>
      <c r="H669" s="65" t="s">
        <v>600</v>
      </c>
      <c r="I669" s="59">
        <v>9000.0</v>
      </c>
      <c r="J669" s="65" t="s">
        <v>230</v>
      </c>
      <c r="K669" s="58" t="s">
        <v>231</v>
      </c>
      <c r="L669" s="65" t="s">
        <v>232</v>
      </c>
      <c r="M669" s="60">
        <v>2.2222</v>
      </c>
      <c r="N669" s="61"/>
      <c r="O669" s="58" t="s">
        <v>249</v>
      </c>
      <c r="P669" s="61">
        <v>2300.0</v>
      </c>
      <c r="Q669" s="61">
        <v>2293.0</v>
      </c>
      <c r="R669" s="78"/>
      <c r="S669" s="96">
        <v>125485.0</v>
      </c>
      <c r="T669" s="45">
        <v>1.13</v>
      </c>
      <c r="U669" s="96">
        <v>47.0</v>
      </c>
      <c r="V669" s="45">
        <f t="shared" si="52"/>
        <v>0.53</v>
      </c>
      <c r="W669" s="45">
        <f t="shared" si="53"/>
        <v>75152.9665</v>
      </c>
      <c r="X669" s="45">
        <f t="shared" si="54"/>
        <v>576.3</v>
      </c>
      <c r="Y669" s="45">
        <v>1.067</v>
      </c>
      <c r="Z669" s="45">
        <f t="shared" si="55"/>
        <v>80803.12736</v>
      </c>
      <c r="AA669" s="47">
        <f t="shared" si="56"/>
        <v>107737.5031</v>
      </c>
      <c r="AB669" s="143">
        <v>8945.0</v>
      </c>
      <c r="AC669" s="47">
        <f t="shared" si="57"/>
        <v>7621.453671</v>
      </c>
      <c r="AD669" s="79"/>
      <c r="AE669" s="64" t="str">
        <f t="shared" si="8"/>
        <v>ZF 9055 NR2  Pleasure Vertical Offset 2.2222</v>
      </c>
      <c r="AF669" s="65" t="str">
        <f t="shared" si="58"/>
        <v>3103 634 005</v>
      </c>
      <c r="AG669" s="66" t="s">
        <v>547</v>
      </c>
      <c r="AH669" s="52" t="str">
        <f t="shared" si="50"/>
        <v>3103 634 005</v>
      </c>
      <c r="AI669" s="67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  <c r="AV669" s="55"/>
      <c r="AW669" s="55"/>
      <c r="AX669" s="55"/>
      <c r="AY669" s="55"/>
      <c r="AZ669" s="55"/>
      <c r="BA669" s="13"/>
      <c r="BB669" s="13"/>
    </row>
    <row r="670" ht="14.25" customHeight="1">
      <c r="A670" s="54">
        <v>1010.0</v>
      </c>
      <c r="B670" s="14" t="s">
        <v>227</v>
      </c>
      <c r="C670" s="55"/>
      <c r="D670" s="14" t="str">
        <f t="shared" si="51"/>
        <v>ZF_9055_NR2_2.1711P</v>
      </c>
      <c r="E670" s="14" t="s">
        <v>46</v>
      </c>
      <c r="F670" s="72"/>
      <c r="G670" s="57" t="s">
        <v>545</v>
      </c>
      <c r="H670" s="65" t="s">
        <v>600</v>
      </c>
      <c r="I670" s="59">
        <v>9000.0</v>
      </c>
      <c r="J670" s="65" t="s">
        <v>230</v>
      </c>
      <c r="K670" s="58" t="s">
        <v>231</v>
      </c>
      <c r="L670" s="65" t="s">
        <v>232</v>
      </c>
      <c r="M670" s="60">
        <v>2.1711</v>
      </c>
      <c r="N670" s="61"/>
      <c r="O670" s="65" t="s">
        <v>528</v>
      </c>
      <c r="P670" s="61">
        <v>2300.0</v>
      </c>
      <c r="Q670" s="61">
        <v>2293.0</v>
      </c>
      <c r="R670" s="78"/>
      <c r="S670" s="96">
        <v>125485.0</v>
      </c>
      <c r="T670" s="45">
        <v>1.13</v>
      </c>
      <c r="U670" s="96">
        <v>47.0</v>
      </c>
      <c r="V670" s="45">
        <f t="shared" si="52"/>
        <v>0.53</v>
      </c>
      <c r="W670" s="45">
        <f t="shared" si="53"/>
        <v>75152.9665</v>
      </c>
      <c r="X670" s="45">
        <f t="shared" si="54"/>
        <v>576.3</v>
      </c>
      <c r="Y670" s="45">
        <v>1.067</v>
      </c>
      <c r="Z670" s="45">
        <f t="shared" si="55"/>
        <v>80803.12736</v>
      </c>
      <c r="AA670" s="47">
        <f t="shared" si="56"/>
        <v>107737.5031</v>
      </c>
      <c r="AB670" s="143">
        <v>8945.0</v>
      </c>
      <c r="AC670" s="47">
        <f t="shared" si="57"/>
        <v>7621.453671</v>
      </c>
      <c r="AD670" s="79"/>
      <c r="AE670" s="64" t="str">
        <f t="shared" si="8"/>
        <v>ZF 9055 NR2  Pleasure Vertical Offset 2.1711</v>
      </c>
      <c r="AF670" s="65" t="str">
        <f t="shared" si="58"/>
        <v>3103 634 005</v>
      </c>
      <c r="AG670" s="66" t="s">
        <v>547</v>
      </c>
      <c r="AH670" s="52" t="str">
        <f t="shared" si="50"/>
        <v>3103 634 005</v>
      </c>
      <c r="AI670" s="67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AV670" s="55"/>
      <c r="AW670" s="55"/>
      <c r="AX670" s="55"/>
      <c r="AY670" s="55"/>
      <c r="AZ670" s="55"/>
      <c r="BA670" s="13"/>
      <c r="BB670" s="13"/>
    </row>
    <row r="671" ht="14.25" customHeight="1">
      <c r="A671" s="54">
        <v>1010.0</v>
      </c>
      <c r="B671" s="14" t="s">
        <v>227</v>
      </c>
      <c r="C671" s="55"/>
      <c r="D671" s="14" t="str">
        <f t="shared" si="51"/>
        <v>ZF_9055_NR2_2.1232P</v>
      </c>
      <c r="E671" s="14" t="s">
        <v>46</v>
      </c>
      <c r="F671" s="72"/>
      <c r="G671" s="57" t="s">
        <v>545</v>
      </c>
      <c r="H671" s="65" t="s">
        <v>600</v>
      </c>
      <c r="I671" s="59">
        <v>9000.0</v>
      </c>
      <c r="J671" s="65" t="s">
        <v>230</v>
      </c>
      <c r="K671" s="58" t="s">
        <v>231</v>
      </c>
      <c r="L671" s="65" t="s">
        <v>232</v>
      </c>
      <c r="M671" s="60">
        <v>2.1232</v>
      </c>
      <c r="N671" s="61"/>
      <c r="O671" s="65" t="s">
        <v>529</v>
      </c>
      <c r="P671" s="61">
        <v>2300.0</v>
      </c>
      <c r="Q671" s="61">
        <v>2293.0</v>
      </c>
      <c r="R671" s="78"/>
      <c r="S671" s="96">
        <v>125485.0</v>
      </c>
      <c r="T671" s="45">
        <v>1.13</v>
      </c>
      <c r="U671" s="96">
        <v>47.0</v>
      </c>
      <c r="V671" s="45">
        <f t="shared" si="52"/>
        <v>0.53</v>
      </c>
      <c r="W671" s="45">
        <f t="shared" si="53"/>
        <v>75152.9665</v>
      </c>
      <c r="X671" s="45">
        <f t="shared" si="54"/>
        <v>576.3</v>
      </c>
      <c r="Y671" s="45">
        <v>1.067</v>
      </c>
      <c r="Z671" s="45">
        <f t="shared" si="55"/>
        <v>80803.12736</v>
      </c>
      <c r="AA671" s="47">
        <f t="shared" si="56"/>
        <v>107737.5031</v>
      </c>
      <c r="AB671" s="143">
        <v>8945.0</v>
      </c>
      <c r="AC671" s="47">
        <f t="shared" si="57"/>
        <v>7621.453671</v>
      </c>
      <c r="AD671" s="79"/>
      <c r="AE671" s="64" t="str">
        <f t="shared" si="8"/>
        <v>ZF 9055 NR2  Pleasure Vertical Offset 2.1232</v>
      </c>
      <c r="AF671" s="65" t="str">
        <f t="shared" si="58"/>
        <v>3103 634 005</v>
      </c>
      <c r="AG671" s="66" t="s">
        <v>547</v>
      </c>
      <c r="AH671" s="52" t="str">
        <f t="shared" si="50"/>
        <v>3103 634 005</v>
      </c>
      <c r="AI671" s="67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  <c r="AV671" s="55"/>
      <c r="AW671" s="55"/>
      <c r="AX671" s="55"/>
      <c r="AY671" s="55"/>
      <c r="AZ671" s="55"/>
      <c r="BA671" s="13"/>
      <c r="BB671" s="13"/>
    </row>
    <row r="672" ht="14.25" customHeight="1">
      <c r="A672" s="54">
        <v>1010.0</v>
      </c>
      <c r="B672" s="14" t="s">
        <v>227</v>
      </c>
      <c r="C672" s="55"/>
      <c r="D672" s="14" t="str">
        <f t="shared" si="51"/>
        <v>ZF_9055_NR2_2.3308L</v>
      </c>
      <c r="E672" s="14" t="s">
        <v>46</v>
      </c>
      <c r="F672" s="72"/>
      <c r="G672" s="57" t="s">
        <v>545</v>
      </c>
      <c r="H672" s="65" t="s">
        <v>600</v>
      </c>
      <c r="I672" s="59">
        <v>9000.0</v>
      </c>
      <c r="J672" s="65" t="s">
        <v>235</v>
      </c>
      <c r="K672" s="58" t="s">
        <v>236</v>
      </c>
      <c r="L672" s="65" t="s">
        <v>232</v>
      </c>
      <c r="M672" s="60">
        <v>2.3308</v>
      </c>
      <c r="N672" s="61"/>
      <c r="O672" s="58" t="s">
        <v>526</v>
      </c>
      <c r="P672" s="61">
        <v>2300.0</v>
      </c>
      <c r="Q672" s="61">
        <v>2293.0</v>
      </c>
      <c r="R672" s="78"/>
      <c r="S672" s="96">
        <v>125485.0</v>
      </c>
      <c r="T672" s="45">
        <v>1.13</v>
      </c>
      <c r="U672" s="96">
        <v>47.0</v>
      </c>
      <c r="V672" s="45">
        <f t="shared" si="52"/>
        <v>0.53</v>
      </c>
      <c r="W672" s="45">
        <f t="shared" si="53"/>
        <v>75152.9665</v>
      </c>
      <c r="X672" s="45">
        <f t="shared" si="54"/>
        <v>576.3</v>
      </c>
      <c r="Y672" s="45">
        <v>1.067</v>
      </c>
      <c r="Z672" s="45">
        <f t="shared" si="55"/>
        <v>80803.12736</v>
      </c>
      <c r="AA672" s="47">
        <f t="shared" si="56"/>
        <v>107737.5031</v>
      </c>
      <c r="AB672" s="143">
        <v>8945.0</v>
      </c>
      <c r="AC672" s="47">
        <f t="shared" si="57"/>
        <v>7621.453671</v>
      </c>
      <c r="AD672" s="79"/>
      <c r="AE672" s="64" t="str">
        <f t="shared" si="8"/>
        <v>ZF 9055 NR2  Light Vertical Offset 2.3308</v>
      </c>
      <c r="AF672" s="65" t="str">
        <f t="shared" si="58"/>
        <v>3103 634 005</v>
      </c>
      <c r="AG672" s="66" t="s">
        <v>547</v>
      </c>
      <c r="AH672" s="52" t="str">
        <f t="shared" si="50"/>
        <v>3103 634 005</v>
      </c>
      <c r="AI672" s="67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  <c r="AV672" s="55"/>
      <c r="AW672" s="55"/>
      <c r="AX672" s="55"/>
      <c r="AY672" s="55"/>
      <c r="AZ672" s="55"/>
      <c r="BA672" s="13"/>
      <c r="BB672" s="13"/>
    </row>
    <row r="673" ht="14.25" customHeight="1">
      <c r="A673" s="54">
        <v>1010.0</v>
      </c>
      <c r="B673" s="14" t="s">
        <v>227</v>
      </c>
      <c r="C673" s="55"/>
      <c r="D673" s="14" t="str">
        <f t="shared" si="51"/>
        <v>ZF_9055_NR2_2.1967L</v>
      </c>
      <c r="E673" s="14" t="s">
        <v>46</v>
      </c>
      <c r="F673" s="72"/>
      <c r="G673" s="57" t="s">
        <v>545</v>
      </c>
      <c r="H673" s="65" t="s">
        <v>600</v>
      </c>
      <c r="I673" s="59">
        <v>9000.0</v>
      </c>
      <c r="J673" s="65" t="s">
        <v>235</v>
      </c>
      <c r="K673" s="58" t="s">
        <v>236</v>
      </c>
      <c r="L673" s="65" t="s">
        <v>232</v>
      </c>
      <c r="M673" s="60">
        <v>2.1967</v>
      </c>
      <c r="N673" s="61"/>
      <c r="O673" s="58" t="s">
        <v>249</v>
      </c>
      <c r="P673" s="61">
        <v>2300.0</v>
      </c>
      <c r="Q673" s="61">
        <v>2293.0</v>
      </c>
      <c r="R673" s="78"/>
      <c r="S673" s="96">
        <v>125485.0</v>
      </c>
      <c r="T673" s="45">
        <v>1.13</v>
      </c>
      <c r="U673" s="96">
        <v>47.0</v>
      </c>
      <c r="V673" s="45">
        <f t="shared" si="52"/>
        <v>0.53</v>
      </c>
      <c r="W673" s="45">
        <f t="shared" si="53"/>
        <v>75152.9665</v>
      </c>
      <c r="X673" s="45">
        <f t="shared" si="54"/>
        <v>576.3</v>
      </c>
      <c r="Y673" s="45">
        <v>1.067</v>
      </c>
      <c r="Z673" s="45">
        <f t="shared" si="55"/>
        <v>80803.12736</v>
      </c>
      <c r="AA673" s="47">
        <f t="shared" si="56"/>
        <v>107737.5031</v>
      </c>
      <c r="AB673" s="143">
        <v>8945.0</v>
      </c>
      <c r="AC673" s="47">
        <f t="shared" si="57"/>
        <v>7621.453671</v>
      </c>
      <c r="AD673" s="79"/>
      <c r="AE673" s="64" t="str">
        <f t="shared" si="8"/>
        <v>ZF 9055 NR2  Light Vertical Offset 2.1967</v>
      </c>
      <c r="AF673" s="65" t="str">
        <f t="shared" si="58"/>
        <v>3103 634 005</v>
      </c>
      <c r="AG673" s="66" t="s">
        <v>547</v>
      </c>
      <c r="AH673" s="52" t="str">
        <f t="shared" si="50"/>
        <v>3103 634 005</v>
      </c>
      <c r="AI673" s="67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  <c r="AV673" s="55"/>
      <c r="AW673" s="55"/>
      <c r="AX673" s="55"/>
      <c r="AY673" s="55"/>
      <c r="AZ673" s="55"/>
      <c r="BA673" s="13"/>
      <c r="BB673" s="13"/>
    </row>
    <row r="674" ht="14.25" customHeight="1">
      <c r="A674" s="54">
        <v>1010.0</v>
      </c>
      <c r="B674" s="14" t="s">
        <v>227</v>
      </c>
      <c r="C674" s="55"/>
      <c r="D674" s="14" t="str">
        <f t="shared" si="51"/>
        <v>ZF_9055_NR2_2.1424L</v>
      </c>
      <c r="E674" s="14" t="s">
        <v>46</v>
      </c>
      <c r="F674" s="72"/>
      <c r="G674" s="57" t="s">
        <v>545</v>
      </c>
      <c r="H674" s="65" t="s">
        <v>600</v>
      </c>
      <c r="I674" s="59">
        <v>9000.0</v>
      </c>
      <c r="J674" s="65" t="s">
        <v>235</v>
      </c>
      <c r="K674" s="58" t="s">
        <v>236</v>
      </c>
      <c r="L674" s="65" t="s">
        <v>232</v>
      </c>
      <c r="M674" s="60">
        <v>2.1424</v>
      </c>
      <c r="N674" s="61"/>
      <c r="O674" s="58" t="s">
        <v>528</v>
      </c>
      <c r="P674" s="61">
        <v>2300.0</v>
      </c>
      <c r="Q674" s="61">
        <v>2293.0</v>
      </c>
      <c r="R674" s="78"/>
      <c r="S674" s="96">
        <v>125485.0</v>
      </c>
      <c r="T674" s="45">
        <v>1.13</v>
      </c>
      <c r="U674" s="96">
        <v>47.0</v>
      </c>
      <c r="V674" s="45">
        <f t="shared" si="52"/>
        <v>0.53</v>
      </c>
      <c r="W674" s="45">
        <f t="shared" si="53"/>
        <v>75152.9665</v>
      </c>
      <c r="X674" s="45">
        <f t="shared" si="54"/>
        <v>576.3</v>
      </c>
      <c r="Y674" s="45">
        <v>1.067</v>
      </c>
      <c r="Z674" s="45">
        <f t="shared" si="55"/>
        <v>80803.12736</v>
      </c>
      <c r="AA674" s="47">
        <f t="shared" si="56"/>
        <v>107737.5031</v>
      </c>
      <c r="AB674" s="143">
        <v>8945.0</v>
      </c>
      <c r="AC674" s="47">
        <f t="shared" si="57"/>
        <v>7621.453671</v>
      </c>
      <c r="AD674" s="79"/>
      <c r="AE674" s="64" t="str">
        <f t="shared" si="8"/>
        <v>ZF 9055 NR2  Light Vertical Offset 2.1424</v>
      </c>
      <c r="AF674" s="65" t="str">
        <f t="shared" si="58"/>
        <v>3103 634 005</v>
      </c>
      <c r="AG674" s="66" t="s">
        <v>547</v>
      </c>
      <c r="AH674" s="52" t="str">
        <f t="shared" si="50"/>
        <v>3103 634 005</v>
      </c>
      <c r="AI674" s="67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  <c r="AV674" s="55"/>
      <c r="AW674" s="55"/>
      <c r="AX674" s="55"/>
      <c r="AY674" s="55"/>
      <c r="AZ674" s="55"/>
      <c r="BA674" s="13"/>
      <c r="BB674" s="13"/>
    </row>
    <row r="675" ht="14.25" customHeight="1">
      <c r="A675" s="54">
        <v>1010.0</v>
      </c>
      <c r="B675" s="14" t="s">
        <v>227</v>
      </c>
      <c r="C675" s="55"/>
      <c r="D675" s="14" t="str">
        <f t="shared" si="51"/>
        <v>ZF_9055_NR2_2.099L</v>
      </c>
      <c r="E675" s="14" t="s">
        <v>46</v>
      </c>
      <c r="F675" s="72"/>
      <c r="G675" s="57" t="s">
        <v>545</v>
      </c>
      <c r="H675" s="65" t="s">
        <v>600</v>
      </c>
      <c r="I675" s="59">
        <v>9000.0</v>
      </c>
      <c r="J675" s="65" t="s">
        <v>235</v>
      </c>
      <c r="K675" s="58" t="s">
        <v>236</v>
      </c>
      <c r="L675" s="65" t="s">
        <v>232</v>
      </c>
      <c r="M675" s="60">
        <v>2.099</v>
      </c>
      <c r="N675" s="61"/>
      <c r="O675" s="58" t="s">
        <v>529</v>
      </c>
      <c r="P675" s="61">
        <v>2300.0</v>
      </c>
      <c r="Q675" s="61">
        <v>2293.0</v>
      </c>
      <c r="R675" s="78"/>
      <c r="S675" s="96">
        <v>125485.0</v>
      </c>
      <c r="T675" s="45">
        <v>1.13</v>
      </c>
      <c r="U675" s="96">
        <v>47.0</v>
      </c>
      <c r="V675" s="45">
        <f t="shared" si="52"/>
        <v>0.53</v>
      </c>
      <c r="W675" s="45">
        <f t="shared" si="53"/>
        <v>75152.9665</v>
      </c>
      <c r="X675" s="45">
        <f t="shared" si="54"/>
        <v>576.3</v>
      </c>
      <c r="Y675" s="45">
        <v>1.067</v>
      </c>
      <c r="Z675" s="45">
        <f t="shared" si="55"/>
        <v>80803.12736</v>
      </c>
      <c r="AA675" s="47">
        <f t="shared" si="56"/>
        <v>107737.5031</v>
      </c>
      <c r="AB675" s="143">
        <v>8945.0</v>
      </c>
      <c r="AC675" s="47">
        <f t="shared" si="57"/>
        <v>7621.453671</v>
      </c>
      <c r="AD675" s="79"/>
      <c r="AE675" s="64" t="str">
        <f t="shared" si="8"/>
        <v>ZF 9055 NR2  Light Vertical Offset 2.099</v>
      </c>
      <c r="AF675" s="65" t="str">
        <f t="shared" si="58"/>
        <v>3103 634 005</v>
      </c>
      <c r="AG675" s="66" t="s">
        <v>547</v>
      </c>
      <c r="AH675" s="52" t="str">
        <f t="shared" si="50"/>
        <v>3103 634 005</v>
      </c>
      <c r="AI675" s="67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  <c r="AV675" s="55"/>
      <c r="AW675" s="55"/>
      <c r="AX675" s="55"/>
      <c r="AY675" s="55"/>
      <c r="AZ675" s="55"/>
      <c r="BA675" s="13"/>
      <c r="BB675" s="13"/>
    </row>
    <row r="676" ht="14.25" customHeight="1">
      <c r="A676" s="54">
        <v>1010.0</v>
      </c>
      <c r="B676" s="14" t="s">
        <v>227</v>
      </c>
      <c r="C676" s="55"/>
      <c r="D676" s="14" t="str">
        <f t="shared" si="51"/>
        <v>ZF_9055_NR2_2.2261M</v>
      </c>
      <c r="E676" s="14" t="s">
        <v>46</v>
      </c>
      <c r="F676" s="72"/>
      <c r="G676" s="57" t="s">
        <v>545</v>
      </c>
      <c r="H676" s="65" t="s">
        <v>600</v>
      </c>
      <c r="I676" s="59">
        <v>9000.0</v>
      </c>
      <c r="J676" s="65" t="s">
        <v>238</v>
      </c>
      <c r="K676" s="58" t="s">
        <v>239</v>
      </c>
      <c r="L676" s="65" t="s">
        <v>232</v>
      </c>
      <c r="M676" s="60">
        <v>2.2261</v>
      </c>
      <c r="N676" s="61"/>
      <c r="O676" s="58" t="s">
        <v>526</v>
      </c>
      <c r="P676" s="61">
        <v>2300.0</v>
      </c>
      <c r="Q676" s="61">
        <v>2293.0</v>
      </c>
      <c r="R676" s="78"/>
      <c r="S676" s="96">
        <v>125485.0</v>
      </c>
      <c r="T676" s="45">
        <v>1.13</v>
      </c>
      <c r="U676" s="96">
        <v>47.0</v>
      </c>
      <c r="V676" s="45">
        <f t="shared" si="52"/>
        <v>0.53</v>
      </c>
      <c r="W676" s="45">
        <f t="shared" si="53"/>
        <v>75152.9665</v>
      </c>
      <c r="X676" s="45">
        <f t="shared" si="54"/>
        <v>576.3</v>
      </c>
      <c r="Y676" s="45">
        <v>1.067</v>
      </c>
      <c r="Z676" s="45">
        <f t="shared" si="55"/>
        <v>80803.12736</v>
      </c>
      <c r="AA676" s="47">
        <f t="shared" si="56"/>
        <v>107737.5031</v>
      </c>
      <c r="AB676" s="143">
        <v>8945.0</v>
      </c>
      <c r="AC676" s="47">
        <f t="shared" si="57"/>
        <v>7621.453671</v>
      </c>
      <c r="AD676" s="79"/>
      <c r="AE676" s="64" t="str">
        <f t="shared" si="8"/>
        <v>ZF 9055 NR2  Medium Vertical Offset 2.2261</v>
      </c>
      <c r="AF676" s="65" t="str">
        <f t="shared" si="58"/>
        <v>3103 634 005</v>
      </c>
      <c r="AG676" s="66" t="s">
        <v>547</v>
      </c>
      <c r="AH676" s="52" t="str">
        <f t="shared" si="50"/>
        <v>3103 634 005</v>
      </c>
      <c r="AI676" s="67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  <c r="AV676" s="55"/>
      <c r="AW676" s="55"/>
      <c r="AX676" s="55"/>
      <c r="AY676" s="55"/>
      <c r="AZ676" s="55"/>
      <c r="BA676" s="13"/>
      <c r="BB676" s="13"/>
    </row>
    <row r="677" ht="14.25" customHeight="1">
      <c r="A677" s="54">
        <v>1010.0</v>
      </c>
      <c r="B677" s="14" t="s">
        <v>227</v>
      </c>
      <c r="C677" s="55"/>
      <c r="D677" s="14" t="str">
        <f t="shared" si="51"/>
        <v>ZF_9055_NR2_2.0182M</v>
      </c>
      <c r="E677" s="14" t="s">
        <v>46</v>
      </c>
      <c r="F677" s="72"/>
      <c r="G677" s="57" t="s">
        <v>545</v>
      </c>
      <c r="H677" s="65" t="s">
        <v>600</v>
      </c>
      <c r="I677" s="59">
        <v>9000.0</v>
      </c>
      <c r="J677" s="65" t="s">
        <v>238</v>
      </c>
      <c r="K677" s="58" t="s">
        <v>239</v>
      </c>
      <c r="L677" s="65" t="s">
        <v>232</v>
      </c>
      <c r="M677" s="60">
        <v>2.0182</v>
      </c>
      <c r="N677" s="61"/>
      <c r="O677" s="58" t="s">
        <v>249</v>
      </c>
      <c r="P677" s="61">
        <v>2300.0</v>
      </c>
      <c r="Q677" s="61">
        <v>2293.0</v>
      </c>
      <c r="R677" s="78"/>
      <c r="S677" s="96">
        <v>125485.0</v>
      </c>
      <c r="T677" s="45">
        <v>1.13</v>
      </c>
      <c r="U677" s="96">
        <v>47.0</v>
      </c>
      <c r="V677" s="45">
        <f t="shared" si="52"/>
        <v>0.53</v>
      </c>
      <c r="W677" s="45">
        <f t="shared" si="53"/>
        <v>75152.9665</v>
      </c>
      <c r="X677" s="45">
        <f t="shared" si="54"/>
        <v>576.3</v>
      </c>
      <c r="Y677" s="45">
        <v>1.067</v>
      </c>
      <c r="Z677" s="45">
        <f t="shared" si="55"/>
        <v>80803.12736</v>
      </c>
      <c r="AA677" s="47">
        <f t="shared" si="56"/>
        <v>107737.5031</v>
      </c>
      <c r="AB677" s="143">
        <v>8945.0</v>
      </c>
      <c r="AC677" s="47">
        <f t="shared" si="57"/>
        <v>7621.453671</v>
      </c>
      <c r="AD677" s="79"/>
      <c r="AE677" s="64" t="str">
        <f t="shared" si="8"/>
        <v>ZF 9055 NR2  Medium Vertical Offset 2.0182</v>
      </c>
      <c r="AF677" s="65" t="str">
        <f t="shared" si="58"/>
        <v>3103 634 005</v>
      </c>
      <c r="AG677" s="66" t="s">
        <v>547</v>
      </c>
      <c r="AH677" s="52" t="str">
        <f t="shared" si="50"/>
        <v>3103 634 005</v>
      </c>
      <c r="AI677" s="67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  <c r="AV677" s="55"/>
      <c r="AW677" s="55"/>
      <c r="AX677" s="55"/>
      <c r="AY677" s="55"/>
      <c r="AZ677" s="55"/>
      <c r="BA677" s="13"/>
      <c r="BB677" s="13"/>
    </row>
    <row r="678" ht="14.25" customHeight="1">
      <c r="A678" s="54">
        <v>1010.0</v>
      </c>
      <c r="B678" s="14" t="s">
        <v>227</v>
      </c>
      <c r="C678" s="55"/>
      <c r="D678" s="14" t="str">
        <f t="shared" si="51"/>
        <v>ZF_9055_NR2_1.9512M</v>
      </c>
      <c r="E678" s="14" t="s">
        <v>46</v>
      </c>
      <c r="F678" s="72"/>
      <c r="G678" s="57" t="s">
        <v>545</v>
      </c>
      <c r="H678" s="65" t="s">
        <v>600</v>
      </c>
      <c r="I678" s="59">
        <v>9000.0</v>
      </c>
      <c r="J678" s="65" t="s">
        <v>238</v>
      </c>
      <c r="K678" s="58" t="s">
        <v>239</v>
      </c>
      <c r="L678" s="65" t="s">
        <v>232</v>
      </c>
      <c r="M678" s="60">
        <v>1.9512</v>
      </c>
      <c r="N678" s="61"/>
      <c r="O678" s="58" t="s">
        <v>528</v>
      </c>
      <c r="P678" s="61">
        <v>2300.0</v>
      </c>
      <c r="Q678" s="61">
        <v>2293.0</v>
      </c>
      <c r="R678" s="78"/>
      <c r="S678" s="96">
        <v>125485.0</v>
      </c>
      <c r="T678" s="45">
        <v>1.13</v>
      </c>
      <c r="U678" s="96">
        <v>47.0</v>
      </c>
      <c r="V678" s="45">
        <f t="shared" si="52"/>
        <v>0.53</v>
      </c>
      <c r="W678" s="45">
        <f t="shared" si="53"/>
        <v>75152.9665</v>
      </c>
      <c r="X678" s="45">
        <f t="shared" si="54"/>
        <v>576.3</v>
      </c>
      <c r="Y678" s="45">
        <v>1.067</v>
      </c>
      <c r="Z678" s="45">
        <f t="shared" si="55"/>
        <v>80803.12736</v>
      </c>
      <c r="AA678" s="47">
        <f t="shared" si="56"/>
        <v>107737.5031</v>
      </c>
      <c r="AB678" s="143">
        <v>8945.0</v>
      </c>
      <c r="AC678" s="47">
        <f t="shared" si="57"/>
        <v>7621.453671</v>
      </c>
      <c r="AD678" s="79"/>
      <c r="AE678" s="64" t="str">
        <f t="shared" si="8"/>
        <v>ZF 9055 NR2  Medium Vertical Offset 1.9512</v>
      </c>
      <c r="AF678" s="65" t="str">
        <f t="shared" si="58"/>
        <v>3103 634 005</v>
      </c>
      <c r="AG678" s="66" t="s">
        <v>547</v>
      </c>
      <c r="AH678" s="52" t="str">
        <f t="shared" si="50"/>
        <v>3103 634 005</v>
      </c>
      <c r="AI678" s="67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  <c r="AV678" s="55"/>
      <c r="AW678" s="55"/>
      <c r="AX678" s="55"/>
      <c r="AY678" s="55"/>
      <c r="AZ678" s="55"/>
      <c r="BA678" s="13"/>
      <c r="BB678" s="13"/>
    </row>
    <row r="679" ht="14.25" customHeight="1">
      <c r="A679" s="54">
        <v>1010.0</v>
      </c>
      <c r="B679" s="14" t="s">
        <v>227</v>
      </c>
      <c r="C679" s="55"/>
      <c r="D679" s="14" t="str">
        <f t="shared" si="51"/>
        <v>ZF_9055_NR2_1.9002M</v>
      </c>
      <c r="E679" s="14" t="s">
        <v>46</v>
      </c>
      <c r="F679" s="72"/>
      <c r="G679" s="57" t="s">
        <v>545</v>
      </c>
      <c r="H679" s="65" t="s">
        <v>600</v>
      </c>
      <c r="I679" s="59">
        <v>9000.0</v>
      </c>
      <c r="J679" s="65" t="s">
        <v>238</v>
      </c>
      <c r="K679" s="58" t="s">
        <v>239</v>
      </c>
      <c r="L679" s="65" t="s">
        <v>232</v>
      </c>
      <c r="M679" s="60">
        <v>1.9002</v>
      </c>
      <c r="N679" s="61"/>
      <c r="O679" s="58" t="s">
        <v>529</v>
      </c>
      <c r="P679" s="61">
        <v>2300.0</v>
      </c>
      <c r="Q679" s="61">
        <v>2293.0</v>
      </c>
      <c r="R679" s="78"/>
      <c r="S679" s="96">
        <v>125485.0</v>
      </c>
      <c r="T679" s="45">
        <v>1.13</v>
      </c>
      <c r="U679" s="96">
        <v>47.0</v>
      </c>
      <c r="V679" s="45">
        <f t="shared" si="52"/>
        <v>0.53</v>
      </c>
      <c r="W679" s="45">
        <f t="shared" si="53"/>
        <v>75152.9665</v>
      </c>
      <c r="X679" s="45">
        <f t="shared" si="54"/>
        <v>576.3</v>
      </c>
      <c r="Y679" s="45">
        <v>1.067</v>
      </c>
      <c r="Z679" s="45">
        <f t="shared" si="55"/>
        <v>80803.12736</v>
      </c>
      <c r="AA679" s="47">
        <f t="shared" si="56"/>
        <v>107737.5031</v>
      </c>
      <c r="AB679" s="143">
        <v>8945.0</v>
      </c>
      <c r="AC679" s="47">
        <f t="shared" si="57"/>
        <v>7621.453671</v>
      </c>
      <c r="AD679" s="79"/>
      <c r="AE679" s="64" t="str">
        <f t="shared" si="8"/>
        <v>ZF 9055 NR2  Medium Vertical Offset 1.9002</v>
      </c>
      <c r="AF679" s="65" t="str">
        <f t="shared" si="58"/>
        <v>3103 634 005</v>
      </c>
      <c r="AG679" s="66" t="s">
        <v>547</v>
      </c>
      <c r="AH679" s="52" t="str">
        <f t="shared" si="50"/>
        <v>3103 634 005</v>
      </c>
      <c r="AI679" s="67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AV679" s="55"/>
      <c r="AW679" s="55"/>
      <c r="AX679" s="55"/>
      <c r="AY679" s="55"/>
      <c r="AZ679" s="55"/>
      <c r="BA679" s="13"/>
      <c r="BB679" s="13"/>
    </row>
    <row r="680" ht="14.25" customHeight="1">
      <c r="A680" s="54">
        <v>1010.0</v>
      </c>
      <c r="B680" s="14" t="s">
        <v>227</v>
      </c>
      <c r="C680" s="55"/>
      <c r="D680" s="14" t="str">
        <f t="shared" si="51"/>
        <v>ZF_9055_NR2B_2.3595P</v>
      </c>
      <c r="E680" s="14" t="s">
        <v>46</v>
      </c>
      <c r="F680" s="72"/>
      <c r="G680" s="56"/>
      <c r="H680" s="65" t="s">
        <v>601</v>
      </c>
      <c r="I680" s="59">
        <v>9000.0</v>
      </c>
      <c r="J680" s="65" t="s">
        <v>230</v>
      </c>
      <c r="K680" s="58" t="s">
        <v>231</v>
      </c>
      <c r="L680" s="65" t="s">
        <v>232</v>
      </c>
      <c r="M680" s="60">
        <v>2.3595</v>
      </c>
      <c r="N680" s="61"/>
      <c r="O680" s="58" t="s">
        <v>526</v>
      </c>
      <c r="P680" s="61">
        <v>2300.0</v>
      </c>
      <c r="Q680" s="61">
        <v>2293.0</v>
      </c>
      <c r="R680" s="78"/>
      <c r="S680" s="96">
        <v>125485.0</v>
      </c>
      <c r="T680" s="45">
        <v>1.13</v>
      </c>
      <c r="U680" s="96">
        <v>47.0</v>
      </c>
      <c r="V680" s="45">
        <f t="shared" si="52"/>
        <v>0.53</v>
      </c>
      <c r="W680" s="45">
        <f t="shared" si="53"/>
        <v>75152.9665</v>
      </c>
      <c r="X680" s="45">
        <f t="shared" si="54"/>
        <v>576.3</v>
      </c>
      <c r="Y680" s="45">
        <v>1.067</v>
      </c>
      <c r="Z680" s="45">
        <f t="shared" si="55"/>
        <v>80803.12736</v>
      </c>
      <c r="AA680" s="47">
        <f t="shared" si="56"/>
        <v>107737.5031</v>
      </c>
      <c r="AB680" s="143">
        <v>8945.0</v>
      </c>
      <c r="AC680" s="47">
        <f t="shared" si="57"/>
        <v>7621.453671</v>
      </c>
      <c r="AD680" s="79"/>
      <c r="AE680" s="64" t="str">
        <f t="shared" si="8"/>
        <v>ZF 9055 NR2B  Pleasure Vertical Offset 2.3595</v>
      </c>
      <c r="AF680" s="65" t="str">
        <f t="shared" si="58"/>
        <v>3103 635 004</v>
      </c>
      <c r="AG680" s="66" t="s">
        <v>549</v>
      </c>
      <c r="AH680" s="52" t="str">
        <f t="shared" si="50"/>
        <v>3103 635 004</v>
      </c>
      <c r="AI680" s="67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AV680" s="55"/>
      <c r="AW680" s="55"/>
      <c r="AX680" s="55"/>
      <c r="AY680" s="55"/>
      <c r="AZ680" s="55"/>
      <c r="BA680" s="13"/>
      <c r="BB680" s="13"/>
    </row>
    <row r="681" ht="14.25" customHeight="1">
      <c r="A681" s="54">
        <v>1010.0</v>
      </c>
      <c r="B681" s="14" t="s">
        <v>227</v>
      </c>
      <c r="C681" s="55"/>
      <c r="D681" s="14" t="str">
        <f t="shared" si="51"/>
        <v>ZF_9055_NR2B_2.2222P</v>
      </c>
      <c r="E681" s="14" t="s">
        <v>46</v>
      </c>
      <c r="F681" s="72"/>
      <c r="G681" s="56"/>
      <c r="H681" s="65" t="s">
        <v>601</v>
      </c>
      <c r="I681" s="59">
        <v>9000.0</v>
      </c>
      <c r="J681" s="65" t="s">
        <v>230</v>
      </c>
      <c r="K681" s="58" t="s">
        <v>231</v>
      </c>
      <c r="L681" s="65" t="s">
        <v>232</v>
      </c>
      <c r="M681" s="60">
        <v>2.2222</v>
      </c>
      <c r="N681" s="61"/>
      <c r="O681" s="58" t="s">
        <v>249</v>
      </c>
      <c r="P681" s="61">
        <v>2300.0</v>
      </c>
      <c r="Q681" s="61">
        <v>2293.0</v>
      </c>
      <c r="R681" s="78"/>
      <c r="S681" s="96">
        <v>125485.0</v>
      </c>
      <c r="T681" s="45">
        <v>1.13</v>
      </c>
      <c r="U681" s="96">
        <v>47.0</v>
      </c>
      <c r="V681" s="45">
        <f t="shared" si="52"/>
        <v>0.53</v>
      </c>
      <c r="W681" s="45">
        <f t="shared" si="53"/>
        <v>75152.9665</v>
      </c>
      <c r="X681" s="45">
        <f t="shared" si="54"/>
        <v>576.3</v>
      </c>
      <c r="Y681" s="45">
        <v>1.067</v>
      </c>
      <c r="Z681" s="45">
        <f t="shared" si="55"/>
        <v>80803.12736</v>
      </c>
      <c r="AA681" s="47">
        <f t="shared" si="56"/>
        <v>107737.5031</v>
      </c>
      <c r="AB681" s="143">
        <v>8945.0</v>
      </c>
      <c r="AC681" s="47">
        <f t="shared" si="57"/>
        <v>7621.453671</v>
      </c>
      <c r="AD681" s="79"/>
      <c r="AE681" s="64" t="str">
        <f t="shared" si="8"/>
        <v>ZF 9055 NR2B  Pleasure Vertical Offset 2.2222</v>
      </c>
      <c r="AF681" s="65" t="str">
        <f t="shared" si="58"/>
        <v>3103 635 004</v>
      </c>
      <c r="AG681" s="66" t="s">
        <v>549</v>
      </c>
      <c r="AH681" s="52" t="str">
        <f t="shared" si="50"/>
        <v>3103 635 004</v>
      </c>
      <c r="AI681" s="67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  <c r="AV681" s="55"/>
      <c r="AW681" s="55"/>
      <c r="AX681" s="55"/>
      <c r="AY681" s="55"/>
      <c r="AZ681" s="55"/>
      <c r="BA681" s="13"/>
      <c r="BB681" s="13"/>
    </row>
    <row r="682" ht="14.25" customHeight="1">
      <c r="A682" s="54">
        <v>1010.0</v>
      </c>
      <c r="B682" s="14" t="s">
        <v>227</v>
      </c>
      <c r="C682" s="55"/>
      <c r="D682" s="14" t="str">
        <f t="shared" si="51"/>
        <v>ZF_9055_NR2B_2.1711P</v>
      </c>
      <c r="E682" s="14" t="s">
        <v>46</v>
      </c>
      <c r="F682" s="72"/>
      <c r="G682" s="56"/>
      <c r="H682" s="65" t="s">
        <v>601</v>
      </c>
      <c r="I682" s="59">
        <v>9000.0</v>
      </c>
      <c r="J682" s="65" t="s">
        <v>230</v>
      </c>
      <c r="K682" s="58" t="s">
        <v>231</v>
      </c>
      <c r="L682" s="65" t="s">
        <v>232</v>
      </c>
      <c r="M682" s="60">
        <v>2.1711</v>
      </c>
      <c r="N682" s="61"/>
      <c r="O682" s="58" t="s">
        <v>528</v>
      </c>
      <c r="P682" s="61">
        <v>2300.0</v>
      </c>
      <c r="Q682" s="61">
        <v>2293.0</v>
      </c>
      <c r="R682" s="78"/>
      <c r="S682" s="96">
        <v>125485.0</v>
      </c>
      <c r="T682" s="45">
        <v>1.13</v>
      </c>
      <c r="U682" s="96">
        <v>47.0</v>
      </c>
      <c r="V682" s="45">
        <f t="shared" si="52"/>
        <v>0.53</v>
      </c>
      <c r="W682" s="45">
        <f t="shared" si="53"/>
        <v>75152.9665</v>
      </c>
      <c r="X682" s="45">
        <f t="shared" si="54"/>
        <v>576.3</v>
      </c>
      <c r="Y682" s="45">
        <v>1.067</v>
      </c>
      <c r="Z682" s="45">
        <f t="shared" si="55"/>
        <v>80803.12736</v>
      </c>
      <c r="AA682" s="47">
        <f t="shared" si="56"/>
        <v>107737.5031</v>
      </c>
      <c r="AB682" s="143">
        <v>8945.0</v>
      </c>
      <c r="AC682" s="47">
        <f t="shared" si="57"/>
        <v>7621.453671</v>
      </c>
      <c r="AD682" s="79"/>
      <c r="AE682" s="64" t="str">
        <f t="shared" si="8"/>
        <v>ZF 9055 NR2B  Pleasure Vertical Offset 2.1711</v>
      </c>
      <c r="AF682" s="65" t="str">
        <f t="shared" si="58"/>
        <v>3103 635 004</v>
      </c>
      <c r="AG682" s="66" t="s">
        <v>549</v>
      </c>
      <c r="AH682" s="52" t="str">
        <f t="shared" si="50"/>
        <v>3103 635 004</v>
      </c>
      <c r="AI682" s="67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  <c r="AV682" s="55"/>
      <c r="AW682" s="55"/>
      <c r="AX682" s="55"/>
      <c r="AY682" s="55"/>
      <c r="AZ682" s="55"/>
      <c r="BA682" s="13"/>
      <c r="BB682" s="13"/>
    </row>
    <row r="683" ht="14.25" customHeight="1">
      <c r="A683" s="54">
        <v>1010.0</v>
      </c>
      <c r="B683" s="14" t="s">
        <v>227</v>
      </c>
      <c r="C683" s="55"/>
      <c r="D683" s="14" t="str">
        <f t="shared" si="51"/>
        <v>ZF_9055_NR2B_2.1232P</v>
      </c>
      <c r="E683" s="14" t="s">
        <v>46</v>
      </c>
      <c r="F683" s="72"/>
      <c r="G683" s="56"/>
      <c r="H683" s="65" t="s">
        <v>601</v>
      </c>
      <c r="I683" s="59">
        <v>9000.0</v>
      </c>
      <c r="J683" s="65" t="s">
        <v>230</v>
      </c>
      <c r="K683" s="58" t="s">
        <v>231</v>
      </c>
      <c r="L683" s="65" t="s">
        <v>232</v>
      </c>
      <c r="M683" s="60">
        <v>2.1232</v>
      </c>
      <c r="N683" s="61"/>
      <c r="O683" s="58" t="s">
        <v>529</v>
      </c>
      <c r="P683" s="61">
        <v>2300.0</v>
      </c>
      <c r="Q683" s="61">
        <v>2293.0</v>
      </c>
      <c r="R683" s="78"/>
      <c r="S683" s="96">
        <v>125485.0</v>
      </c>
      <c r="T683" s="45">
        <v>1.13</v>
      </c>
      <c r="U683" s="96">
        <v>47.0</v>
      </c>
      <c r="V683" s="45">
        <f t="shared" si="52"/>
        <v>0.53</v>
      </c>
      <c r="W683" s="45">
        <f t="shared" si="53"/>
        <v>75152.9665</v>
      </c>
      <c r="X683" s="45">
        <f t="shared" si="54"/>
        <v>576.3</v>
      </c>
      <c r="Y683" s="45">
        <v>1.067</v>
      </c>
      <c r="Z683" s="45">
        <f t="shared" si="55"/>
        <v>80803.12736</v>
      </c>
      <c r="AA683" s="47">
        <f t="shared" si="56"/>
        <v>107737.5031</v>
      </c>
      <c r="AB683" s="143">
        <v>8945.0</v>
      </c>
      <c r="AC683" s="47">
        <f t="shared" si="57"/>
        <v>7621.453671</v>
      </c>
      <c r="AD683" s="79"/>
      <c r="AE683" s="64" t="str">
        <f t="shared" si="8"/>
        <v>ZF 9055 NR2B  Pleasure Vertical Offset 2.1232</v>
      </c>
      <c r="AF683" s="65" t="str">
        <f t="shared" si="58"/>
        <v>3103 635 004</v>
      </c>
      <c r="AG683" s="66" t="s">
        <v>549</v>
      </c>
      <c r="AH683" s="52" t="str">
        <f t="shared" si="50"/>
        <v>3103 635 004</v>
      </c>
      <c r="AI683" s="67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  <c r="AV683" s="55"/>
      <c r="AW683" s="55"/>
      <c r="AX683" s="55"/>
      <c r="AY683" s="55"/>
      <c r="AZ683" s="55"/>
      <c r="BA683" s="13"/>
      <c r="BB683" s="13"/>
    </row>
    <row r="684" ht="14.25" customHeight="1">
      <c r="A684" s="54">
        <v>1010.0</v>
      </c>
      <c r="B684" s="14" t="s">
        <v>227</v>
      </c>
      <c r="C684" s="55"/>
      <c r="D684" s="14" t="str">
        <f t="shared" si="51"/>
        <v>ZF_9055_NR2B_2.3308L</v>
      </c>
      <c r="E684" s="14" t="s">
        <v>46</v>
      </c>
      <c r="F684" s="72"/>
      <c r="G684" s="56"/>
      <c r="H684" s="65" t="s">
        <v>601</v>
      </c>
      <c r="I684" s="59">
        <v>9000.0</v>
      </c>
      <c r="J684" s="65" t="s">
        <v>235</v>
      </c>
      <c r="K684" s="58" t="s">
        <v>236</v>
      </c>
      <c r="L684" s="65" t="s">
        <v>232</v>
      </c>
      <c r="M684" s="60">
        <v>2.3308</v>
      </c>
      <c r="N684" s="61"/>
      <c r="O684" s="58" t="s">
        <v>526</v>
      </c>
      <c r="P684" s="61">
        <v>2300.0</v>
      </c>
      <c r="Q684" s="61">
        <v>2293.0</v>
      </c>
      <c r="R684" s="78"/>
      <c r="S684" s="96">
        <v>125485.0</v>
      </c>
      <c r="T684" s="45">
        <v>1.13</v>
      </c>
      <c r="U684" s="96">
        <v>47.0</v>
      </c>
      <c r="V684" s="45">
        <f t="shared" si="52"/>
        <v>0.53</v>
      </c>
      <c r="W684" s="45">
        <f t="shared" si="53"/>
        <v>75152.9665</v>
      </c>
      <c r="X684" s="45">
        <f t="shared" si="54"/>
        <v>576.3</v>
      </c>
      <c r="Y684" s="45">
        <v>1.067</v>
      </c>
      <c r="Z684" s="45">
        <f t="shared" si="55"/>
        <v>80803.12736</v>
      </c>
      <c r="AA684" s="47">
        <f t="shared" si="56"/>
        <v>107737.5031</v>
      </c>
      <c r="AB684" s="143">
        <v>8945.0</v>
      </c>
      <c r="AC684" s="47">
        <f t="shared" si="57"/>
        <v>7621.453671</v>
      </c>
      <c r="AD684" s="79"/>
      <c r="AE684" s="64" t="str">
        <f t="shared" si="8"/>
        <v>ZF 9055 NR2B  Light Vertical Offset 2.3308</v>
      </c>
      <c r="AF684" s="65" t="str">
        <f t="shared" si="58"/>
        <v>3103 635 004</v>
      </c>
      <c r="AG684" s="66" t="s">
        <v>549</v>
      </c>
      <c r="AH684" s="52" t="str">
        <f t="shared" si="50"/>
        <v>3103 635 004</v>
      </c>
      <c r="AI684" s="67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  <c r="AV684" s="55"/>
      <c r="AW684" s="55"/>
      <c r="AX684" s="55"/>
      <c r="AY684" s="55"/>
      <c r="AZ684" s="55"/>
      <c r="BA684" s="13"/>
      <c r="BB684" s="13"/>
    </row>
    <row r="685" ht="14.25" customHeight="1">
      <c r="A685" s="54">
        <v>1010.0</v>
      </c>
      <c r="B685" s="14" t="s">
        <v>227</v>
      </c>
      <c r="C685" s="55"/>
      <c r="D685" s="14" t="str">
        <f t="shared" si="51"/>
        <v>ZF_9055_NR2B_2.1967L</v>
      </c>
      <c r="E685" s="14" t="s">
        <v>46</v>
      </c>
      <c r="F685" s="72"/>
      <c r="G685" s="56"/>
      <c r="H685" s="65" t="s">
        <v>601</v>
      </c>
      <c r="I685" s="59">
        <v>9000.0</v>
      </c>
      <c r="J685" s="65" t="s">
        <v>235</v>
      </c>
      <c r="K685" s="58" t="s">
        <v>236</v>
      </c>
      <c r="L685" s="65" t="s">
        <v>232</v>
      </c>
      <c r="M685" s="60">
        <v>2.1967</v>
      </c>
      <c r="N685" s="61"/>
      <c r="O685" s="58" t="s">
        <v>249</v>
      </c>
      <c r="P685" s="61">
        <v>2300.0</v>
      </c>
      <c r="Q685" s="61">
        <v>2293.0</v>
      </c>
      <c r="R685" s="78"/>
      <c r="S685" s="96">
        <v>125485.0</v>
      </c>
      <c r="T685" s="45">
        <v>1.13</v>
      </c>
      <c r="U685" s="96">
        <v>47.0</v>
      </c>
      <c r="V685" s="45">
        <f t="shared" si="52"/>
        <v>0.53</v>
      </c>
      <c r="W685" s="45">
        <f t="shared" si="53"/>
        <v>75152.9665</v>
      </c>
      <c r="X685" s="45">
        <f t="shared" si="54"/>
        <v>576.3</v>
      </c>
      <c r="Y685" s="45">
        <v>1.067</v>
      </c>
      <c r="Z685" s="45">
        <f t="shared" si="55"/>
        <v>80803.12736</v>
      </c>
      <c r="AA685" s="47">
        <f t="shared" si="56"/>
        <v>107737.5031</v>
      </c>
      <c r="AB685" s="143">
        <v>8945.0</v>
      </c>
      <c r="AC685" s="47">
        <f t="shared" si="57"/>
        <v>7621.453671</v>
      </c>
      <c r="AD685" s="79"/>
      <c r="AE685" s="64" t="str">
        <f t="shared" si="8"/>
        <v>ZF 9055 NR2B  Light Vertical Offset 2.1967</v>
      </c>
      <c r="AF685" s="65" t="str">
        <f t="shared" si="58"/>
        <v>3103 635 004</v>
      </c>
      <c r="AG685" s="66" t="s">
        <v>549</v>
      </c>
      <c r="AH685" s="52" t="str">
        <f t="shared" si="50"/>
        <v>3103 635 004</v>
      </c>
      <c r="AI685" s="67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  <c r="AV685" s="55"/>
      <c r="AW685" s="55"/>
      <c r="AX685" s="55"/>
      <c r="AY685" s="55"/>
      <c r="AZ685" s="55"/>
      <c r="BA685" s="13"/>
      <c r="BB685" s="13"/>
    </row>
    <row r="686" ht="14.25" customHeight="1">
      <c r="A686" s="54">
        <v>1010.0</v>
      </c>
      <c r="B686" s="14" t="s">
        <v>227</v>
      </c>
      <c r="C686" s="55"/>
      <c r="D686" s="14" t="str">
        <f t="shared" si="51"/>
        <v>ZF_9055_NR2B_2.1424L</v>
      </c>
      <c r="E686" s="14" t="s">
        <v>46</v>
      </c>
      <c r="F686" s="72"/>
      <c r="G686" s="56"/>
      <c r="H686" s="65" t="s">
        <v>601</v>
      </c>
      <c r="I686" s="59">
        <v>9000.0</v>
      </c>
      <c r="J686" s="65" t="s">
        <v>235</v>
      </c>
      <c r="K686" s="58" t="s">
        <v>236</v>
      </c>
      <c r="L686" s="65" t="s">
        <v>232</v>
      </c>
      <c r="M686" s="60">
        <v>2.1424</v>
      </c>
      <c r="N686" s="61"/>
      <c r="O686" s="58" t="s">
        <v>528</v>
      </c>
      <c r="P686" s="61">
        <v>2300.0</v>
      </c>
      <c r="Q686" s="61">
        <v>2293.0</v>
      </c>
      <c r="R686" s="78"/>
      <c r="S686" s="96">
        <v>125485.0</v>
      </c>
      <c r="T686" s="45">
        <v>1.13</v>
      </c>
      <c r="U686" s="96">
        <v>47.0</v>
      </c>
      <c r="V686" s="45">
        <f t="shared" si="52"/>
        <v>0.53</v>
      </c>
      <c r="W686" s="45">
        <f t="shared" si="53"/>
        <v>75152.9665</v>
      </c>
      <c r="X686" s="45">
        <f t="shared" si="54"/>
        <v>576.3</v>
      </c>
      <c r="Y686" s="45">
        <v>1.067</v>
      </c>
      <c r="Z686" s="45">
        <f t="shared" si="55"/>
        <v>80803.12736</v>
      </c>
      <c r="AA686" s="47">
        <f t="shared" si="56"/>
        <v>107737.5031</v>
      </c>
      <c r="AB686" s="143">
        <v>8945.0</v>
      </c>
      <c r="AC686" s="47">
        <f t="shared" si="57"/>
        <v>7621.453671</v>
      </c>
      <c r="AD686" s="79"/>
      <c r="AE686" s="64" t="str">
        <f t="shared" si="8"/>
        <v>ZF 9055 NR2B  Light Vertical Offset 2.1424</v>
      </c>
      <c r="AF686" s="65" t="str">
        <f t="shared" si="58"/>
        <v>3103 635 004</v>
      </c>
      <c r="AG686" s="66" t="s">
        <v>549</v>
      </c>
      <c r="AH686" s="52" t="str">
        <f t="shared" si="50"/>
        <v>3103 635 004</v>
      </c>
      <c r="AI686" s="67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  <c r="AV686" s="55"/>
      <c r="AW686" s="55"/>
      <c r="AX686" s="55"/>
      <c r="AY686" s="55"/>
      <c r="AZ686" s="55"/>
      <c r="BA686" s="13"/>
      <c r="BB686" s="13"/>
    </row>
    <row r="687" ht="14.25" customHeight="1">
      <c r="A687" s="54">
        <v>1010.0</v>
      </c>
      <c r="B687" s="14" t="s">
        <v>227</v>
      </c>
      <c r="C687" s="55"/>
      <c r="D687" s="14" t="str">
        <f t="shared" si="51"/>
        <v>ZF_9055_NR2B_2.099L</v>
      </c>
      <c r="E687" s="14" t="s">
        <v>46</v>
      </c>
      <c r="F687" s="72"/>
      <c r="G687" s="56"/>
      <c r="H687" s="65" t="s">
        <v>601</v>
      </c>
      <c r="I687" s="59">
        <v>9000.0</v>
      </c>
      <c r="J687" s="65" t="s">
        <v>235</v>
      </c>
      <c r="K687" s="58" t="s">
        <v>236</v>
      </c>
      <c r="L687" s="65" t="s">
        <v>232</v>
      </c>
      <c r="M687" s="60">
        <v>2.099</v>
      </c>
      <c r="N687" s="61"/>
      <c r="O687" s="58" t="s">
        <v>529</v>
      </c>
      <c r="P687" s="61">
        <v>2300.0</v>
      </c>
      <c r="Q687" s="61">
        <v>2293.0</v>
      </c>
      <c r="R687" s="78"/>
      <c r="S687" s="96">
        <v>125485.0</v>
      </c>
      <c r="T687" s="45">
        <v>1.13</v>
      </c>
      <c r="U687" s="96">
        <v>47.0</v>
      </c>
      <c r="V687" s="45">
        <f t="shared" si="52"/>
        <v>0.53</v>
      </c>
      <c r="W687" s="45">
        <f t="shared" si="53"/>
        <v>75152.9665</v>
      </c>
      <c r="X687" s="45">
        <f t="shared" si="54"/>
        <v>576.3</v>
      </c>
      <c r="Y687" s="45">
        <v>1.067</v>
      </c>
      <c r="Z687" s="45">
        <f t="shared" si="55"/>
        <v>80803.12736</v>
      </c>
      <c r="AA687" s="47">
        <f t="shared" si="56"/>
        <v>107737.5031</v>
      </c>
      <c r="AB687" s="143">
        <v>8945.0</v>
      </c>
      <c r="AC687" s="47">
        <f t="shared" si="57"/>
        <v>7621.453671</v>
      </c>
      <c r="AD687" s="79"/>
      <c r="AE687" s="64" t="str">
        <f t="shared" si="8"/>
        <v>ZF 9055 NR2B  Light Vertical Offset 2.099</v>
      </c>
      <c r="AF687" s="65" t="str">
        <f t="shared" si="58"/>
        <v>3103 635 004</v>
      </c>
      <c r="AG687" s="66" t="s">
        <v>549</v>
      </c>
      <c r="AH687" s="52" t="str">
        <f t="shared" si="50"/>
        <v>3103 635 004</v>
      </c>
      <c r="AI687" s="67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  <c r="AV687" s="55"/>
      <c r="AW687" s="55"/>
      <c r="AX687" s="55"/>
      <c r="AY687" s="55"/>
      <c r="AZ687" s="55"/>
      <c r="BA687" s="13"/>
      <c r="BB687" s="13"/>
    </row>
    <row r="688" ht="14.25" customHeight="1">
      <c r="A688" s="54">
        <v>1010.0</v>
      </c>
      <c r="B688" s="14" t="s">
        <v>227</v>
      </c>
      <c r="C688" s="55"/>
      <c r="D688" s="14" t="str">
        <f t="shared" si="51"/>
        <v>ZF_9055_NR2B_2.2261M</v>
      </c>
      <c r="E688" s="14" t="s">
        <v>46</v>
      </c>
      <c r="F688" s="72"/>
      <c r="G688" s="56"/>
      <c r="H688" s="65" t="s">
        <v>601</v>
      </c>
      <c r="I688" s="59">
        <v>9000.0</v>
      </c>
      <c r="J688" s="65" t="s">
        <v>238</v>
      </c>
      <c r="K688" s="58" t="s">
        <v>239</v>
      </c>
      <c r="L688" s="65" t="s">
        <v>232</v>
      </c>
      <c r="M688" s="60">
        <v>2.2261</v>
      </c>
      <c r="N688" s="61"/>
      <c r="O688" s="58" t="s">
        <v>526</v>
      </c>
      <c r="P688" s="61">
        <v>2300.0</v>
      </c>
      <c r="Q688" s="61">
        <v>2293.0</v>
      </c>
      <c r="R688" s="78"/>
      <c r="S688" s="96">
        <v>125485.0</v>
      </c>
      <c r="T688" s="45">
        <v>1.13</v>
      </c>
      <c r="U688" s="96">
        <v>47.0</v>
      </c>
      <c r="V688" s="45">
        <f t="shared" si="52"/>
        <v>0.53</v>
      </c>
      <c r="W688" s="45">
        <f t="shared" si="53"/>
        <v>75152.9665</v>
      </c>
      <c r="X688" s="45">
        <f t="shared" si="54"/>
        <v>576.3</v>
      </c>
      <c r="Y688" s="45">
        <v>1.067</v>
      </c>
      <c r="Z688" s="45">
        <f t="shared" si="55"/>
        <v>80803.12736</v>
      </c>
      <c r="AA688" s="47">
        <f t="shared" si="56"/>
        <v>107737.5031</v>
      </c>
      <c r="AB688" s="143">
        <v>8945.0</v>
      </c>
      <c r="AC688" s="47">
        <f t="shared" si="57"/>
        <v>7621.453671</v>
      </c>
      <c r="AD688" s="79"/>
      <c r="AE688" s="64" t="str">
        <f t="shared" si="8"/>
        <v>ZF 9055 NR2B  Medium Vertical Offset 2.2261</v>
      </c>
      <c r="AF688" s="65" t="str">
        <f t="shared" si="58"/>
        <v>3103 635 004</v>
      </c>
      <c r="AG688" s="66" t="s">
        <v>549</v>
      </c>
      <c r="AH688" s="52" t="str">
        <f t="shared" si="50"/>
        <v>3103 635 004</v>
      </c>
      <c r="AI688" s="67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  <c r="AV688" s="55"/>
      <c r="AW688" s="55"/>
      <c r="AX688" s="55"/>
      <c r="AY688" s="55"/>
      <c r="AZ688" s="55"/>
      <c r="BA688" s="13"/>
      <c r="BB688" s="13"/>
    </row>
    <row r="689" ht="14.25" customHeight="1">
      <c r="A689" s="54">
        <v>1010.0</v>
      </c>
      <c r="B689" s="14" t="s">
        <v>227</v>
      </c>
      <c r="C689" s="55"/>
      <c r="D689" s="14" t="str">
        <f t="shared" si="51"/>
        <v>ZF_9055_NR2B_2.0182M</v>
      </c>
      <c r="E689" s="14" t="s">
        <v>46</v>
      </c>
      <c r="F689" s="72"/>
      <c r="G689" s="56"/>
      <c r="H689" s="65" t="s">
        <v>601</v>
      </c>
      <c r="I689" s="59">
        <v>9000.0</v>
      </c>
      <c r="J689" s="65" t="s">
        <v>238</v>
      </c>
      <c r="K689" s="58" t="s">
        <v>239</v>
      </c>
      <c r="L689" s="65" t="s">
        <v>232</v>
      </c>
      <c r="M689" s="60">
        <v>2.0182</v>
      </c>
      <c r="N689" s="61"/>
      <c r="O689" s="58" t="s">
        <v>249</v>
      </c>
      <c r="P689" s="61">
        <v>2300.0</v>
      </c>
      <c r="Q689" s="61">
        <v>2293.0</v>
      </c>
      <c r="R689" s="78"/>
      <c r="S689" s="96">
        <v>125485.0</v>
      </c>
      <c r="T689" s="45">
        <v>1.13</v>
      </c>
      <c r="U689" s="96">
        <v>47.0</v>
      </c>
      <c r="V689" s="45">
        <f t="shared" si="52"/>
        <v>0.53</v>
      </c>
      <c r="W689" s="45">
        <f t="shared" si="53"/>
        <v>75152.9665</v>
      </c>
      <c r="X689" s="45">
        <f t="shared" si="54"/>
        <v>576.3</v>
      </c>
      <c r="Y689" s="45">
        <v>1.067</v>
      </c>
      <c r="Z689" s="45">
        <f t="shared" si="55"/>
        <v>80803.12736</v>
      </c>
      <c r="AA689" s="47">
        <f t="shared" si="56"/>
        <v>107737.5031</v>
      </c>
      <c r="AB689" s="143">
        <v>8945.0</v>
      </c>
      <c r="AC689" s="47">
        <f t="shared" si="57"/>
        <v>7621.453671</v>
      </c>
      <c r="AD689" s="79"/>
      <c r="AE689" s="64" t="str">
        <f t="shared" si="8"/>
        <v>ZF 9055 NR2B  Medium Vertical Offset 2.0182</v>
      </c>
      <c r="AF689" s="65" t="str">
        <f t="shared" si="58"/>
        <v>3103 635 004</v>
      </c>
      <c r="AG689" s="66" t="s">
        <v>549</v>
      </c>
      <c r="AH689" s="52" t="str">
        <f t="shared" si="50"/>
        <v>3103 635 004</v>
      </c>
      <c r="AI689" s="67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  <c r="AV689" s="55"/>
      <c r="AW689" s="55"/>
      <c r="AX689" s="55"/>
      <c r="AY689" s="55"/>
      <c r="AZ689" s="55"/>
      <c r="BA689" s="13"/>
      <c r="BB689" s="13"/>
    </row>
    <row r="690" ht="14.25" customHeight="1">
      <c r="A690" s="54">
        <v>1010.0</v>
      </c>
      <c r="B690" s="14" t="s">
        <v>227</v>
      </c>
      <c r="C690" s="55"/>
      <c r="D690" s="14" t="str">
        <f t="shared" si="51"/>
        <v>ZF_9055_NR2B_1.9512M</v>
      </c>
      <c r="E690" s="14" t="s">
        <v>46</v>
      </c>
      <c r="F690" s="72"/>
      <c r="G690" s="56"/>
      <c r="H690" s="65" t="s">
        <v>601</v>
      </c>
      <c r="I690" s="59">
        <v>9000.0</v>
      </c>
      <c r="J690" s="65" t="s">
        <v>238</v>
      </c>
      <c r="K690" s="58" t="s">
        <v>239</v>
      </c>
      <c r="L690" s="65" t="s">
        <v>232</v>
      </c>
      <c r="M690" s="60">
        <v>1.9512</v>
      </c>
      <c r="N690" s="61"/>
      <c r="O690" s="58" t="s">
        <v>528</v>
      </c>
      <c r="P690" s="61">
        <v>2300.0</v>
      </c>
      <c r="Q690" s="61">
        <v>2293.0</v>
      </c>
      <c r="R690" s="78"/>
      <c r="S690" s="96">
        <v>125485.0</v>
      </c>
      <c r="T690" s="45">
        <v>1.13</v>
      </c>
      <c r="U690" s="96">
        <v>47.0</v>
      </c>
      <c r="V690" s="45">
        <f t="shared" si="52"/>
        <v>0.53</v>
      </c>
      <c r="W690" s="45">
        <f t="shared" si="53"/>
        <v>75152.9665</v>
      </c>
      <c r="X690" s="45">
        <f t="shared" si="54"/>
        <v>576.3</v>
      </c>
      <c r="Y690" s="45">
        <v>1.067</v>
      </c>
      <c r="Z690" s="45">
        <f t="shared" si="55"/>
        <v>80803.12736</v>
      </c>
      <c r="AA690" s="47">
        <f t="shared" si="56"/>
        <v>107737.5031</v>
      </c>
      <c r="AB690" s="143">
        <v>8945.0</v>
      </c>
      <c r="AC690" s="47">
        <f t="shared" si="57"/>
        <v>7621.453671</v>
      </c>
      <c r="AD690" s="79"/>
      <c r="AE690" s="64" t="str">
        <f t="shared" si="8"/>
        <v>ZF 9055 NR2B  Medium Vertical Offset 1.9512</v>
      </c>
      <c r="AF690" s="65" t="str">
        <f t="shared" si="58"/>
        <v>3103 635 004</v>
      </c>
      <c r="AG690" s="66" t="s">
        <v>549</v>
      </c>
      <c r="AH690" s="52" t="str">
        <f t="shared" si="50"/>
        <v>3103 635 004</v>
      </c>
      <c r="AI690" s="67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5"/>
      <c r="AY690" s="55"/>
      <c r="AZ690" s="55"/>
      <c r="BA690" s="13"/>
      <c r="BB690" s="13"/>
    </row>
    <row r="691" ht="14.25" customHeight="1">
      <c r="A691" s="54">
        <v>1010.0</v>
      </c>
      <c r="B691" s="14" t="s">
        <v>227</v>
      </c>
      <c r="C691" s="55"/>
      <c r="D691" s="14" t="str">
        <f t="shared" si="51"/>
        <v>ZF_9055_NR2B_1.9002M</v>
      </c>
      <c r="E691" s="14" t="s">
        <v>46</v>
      </c>
      <c r="F691" s="72"/>
      <c r="G691" s="56"/>
      <c r="H691" s="65" t="s">
        <v>601</v>
      </c>
      <c r="I691" s="59">
        <v>9000.0</v>
      </c>
      <c r="J691" s="65" t="s">
        <v>238</v>
      </c>
      <c r="K691" s="58" t="s">
        <v>239</v>
      </c>
      <c r="L691" s="65" t="s">
        <v>232</v>
      </c>
      <c r="M691" s="60">
        <v>1.9002</v>
      </c>
      <c r="N691" s="61"/>
      <c r="O691" s="58" t="s">
        <v>529</v>
      </c>
      <c r="P691" s="61">
        <v>2300.0</v>
      </c>
      <c r="Q691" s="61">
        <v>2293.0</v>
      </c>
      <c r="R691" s="78"/>
      <c r="S691" s="96">
        <v>125485.0</v>
      </c>
      <c r="T691" s="45">
        <v>1.13</v>
      </c>
      <c r="U691" s="96">
        <v>47.0</v>
      </c>
      <c r="V691" s="45">
        <f t="shared" si="52"/>
        <v>0.53</v>
      </c>
      <c r="W691" s="45">
        <f t="shared" si="53"/>
        <v>75152.9665</v>
      </c>
      <c r="X691" s="45">
        <f t="shared" si="54"/>
        <v>576.3</v>
      </c>
      <c r="Y691" s="45">
        <v>1.067</v>
      </c>
      <c r="Z691" s="45">
        <f t="shared" si="55"/>
        <v>80803.12736</v>
      </c>
      <c r="AA691" s="47">
        <f t="shared" si="56"/>
        <v>107737.5031</v>
      </c>
      <c r="AB691" s="143">
        <v>8945.0</v>
      </c>
      <c r="AC691" s="47">
        <f t="shared" si="57"/>
        <v>7621.453671</v>
      </c>
      <c r="AD691" s="79"/>
      <c r="AE691" s="64" t="str">
        <f t="shared" si="8"/>
        <v>ZF 9055 NR2B  Medium Vertical Offset 1.9002</v>
      </c>
      <c r="AF691" s="65" t="str">
        <f t="shared" si="58"/>
        <v>3103 635 004</v>
      </c>
      <c r="AG691" s="66" t="s">
        <v>549</v>
      </c>
      <c r="AH691" s="52" t="str">
        <f t="shared" si="50"/>
        <v>3103 635 004</v>
      </c>
      <c r="AI691" s="67"/>
      <c r="AJ691" s="55"/>
      <c r="AK691" s="55"/>
      <c r="AL691" s="55"/>
      <c r="AM691" s="55"/>
      <c r="AN691" s="55"/>
      <c r="AO691" s="55"/>
      <c r="AP691" s="55"/>
      <c r="AQ691" s="55"/>
      <c r="AR691" s="55"/>
      <c r="AS691" s="55"/>
      <c r="AT691" s="55"/>
      <c r="AU691" s="55"/>
      <c r="AV691" s="55"/>
      <c r="AW691" s="55"/>
      <c r="AX691" s="55"/>
      <c r="AY691" s="55"/>
      <c r="AZ691" s="55"/>
      <c r="BA691" s="13"/>
      <c r="BB691" s="13"/>
    </row>
    <row r="692" ht="14.25" customHeight="1">
      <c r="A692" s="54">
        <v>1010.0</v>
      </c>
      <c r="B692" s="14" t="s">
        <v>227</v>
      </c>
      <c r="C692" s="55"/>
      <c r="D692" s="14" t="str">
        <f t="shared" si="51"/>
        <v>ZF_9055_NR2H_2.3595P</v>
      </c>
      <c r="E692" s="14" t="s">
        <v>46</v>
      </c>
      <c r="F692" s="72"/>
      <c r="G692" s="56"/>
      <c r="H692" s="65" t="s">
        <v>602</v>
      </c>
      <c r="I692" s="59">
        <v>9000.0</v>
      </c>
      <c r="J692" s="65" t="s">
        <v>230</v>
      </c>
      <c r="K692" s="58" t="s">
        <v>231</v>
      </c>
      <c r="L692" s="65" t="s">
        <v>387</v>
      </c>
      <c r="M692" s="60">
        <v>2.3595</v>
      </c>
      <c r="N692" s="61"/>
      <c r="O692" s="58" t="s">
        <v>526</v>
      </c>
      <c r="P692" s="61">
        <v>2300.0</v>
      </c>
      <c r="Q692" s="61">
        <v>2293.0</v>
      </c>
      <c r="R692" s="78"/>
      <c r="S692" s="96">
        <v>121720.0</v>
      </c>
      <c r="T692" s="45">
        <v>1.13</v>
      </c>
      <c r="U692" s="96">
        <v>47.0</v>
      </c>
      <c r="V692" s="45">
        <f t="shared" si="52"/>
        <v>0.53</v>
      </c>
      <c r="W692" s="45">
        <f t="shared" si="53"/>
        <v>72898.108</v>
      </c>
      <c r="X692" s="45">
        <f t="shared" si="54"/>
        <v>576.3</v>
      </c>
      <c r="Y692" s="45">
        <v>1.067</v>
      </c>
      <c r="Z692" s="45">
        <f t="shared" si="55"/>
        <v>78397.19334</v>
      </c>
      <c r="AA692" s="47">
        <f t="shared" si="56"/>
        <v>104529.5911</v>
      </c>
      <c r="AB692" s="143">
        <v>8945.0</v>
      </c>
      <c r="AC692" s="47">
        <f t="shared" si="57"/>
        <v>7621.453671</v>
      </c>
      <c r="AD692" s="79">
        <v>9.0</v>
      </c>
      <c r="AE692" s="64" t="str">
        <f t="shared" si="8"/>
        <v>ZF 9055 NR2H Pleasure Horizontal Offset 2.3595</v>
      </c>
      <c r="AF692" s="65" t="str">
        <f t="shared" si="58"/>
        <v>3103 632 003 left</v>
      </c>
      <c r="AG692" s="66" t="s">
        <v>552</v>
      </c>
      <c r="AH692" s="52" t="str">
        <f t="shared" si="50"/>
        <v>3103 632 003 left</v>
      </c>
      <c r="AI692" s="67"/>
      <c r="AJ692" s="55"/>
      <c r="AK692" s="55"/>
      <c r="AL692" s="55"/>
      <c r="AM692" s="55"/>
      <c r="AN692" s="55"/>
      <c r="AO692" s="55"/>
      <c r="AP692" s="55"/>
      <c r="AQ692" s="55"/>
      <c r="AR692" s="55"/>
      <c r="AS692" s="55"/>
      <c r="AT692" s="55"/>
      <c r="AU692" s="55"/>
      <c r="AV692" s="55"/>
      <c r="AW692" s="55"/>
      <c r="AX692" s="55"/>
      <c r="AY692" s="55"/>
      <c r="AZ692" s="55"/>
      <c r="BA692" s="13"/>
      <c r="BB692" s="13"/>
    </row>
    <row r="693" ht="14.25" customHeight="1">
      <c r="A693" s="54">
        <v>1010.0</v>
      </c>
      <c r="B693" s="14" t="s">
        <v>227</v>
      </c>
      <c r="C693" s="55"/>
      <c r="D693" s="14" t="str">
        <f t="shared" si="51"/>
        <v>ZF_9055_NR2H_2.2222P</v>
      </c>
      <c r="E693" s="14" t="s">
        <v>46</v>
      </c>
      <c r="F693" s="72"/>
      <c r="G693" s="56"/>
      <c r="H693" s="65" t="s">
        <v>602</v>
      </c>
      <c r="I693" s="59">
        <v>9000.0</v>
      </c>
      <c r="J693" s="65" t="s">
        <v>230</v>
      </c>
      <c r="K693" s="58" t="s">
        <v>231</v>
      </c>
      <c r="L693" s="65" t="s">
        <v>387</v>
      </c>
      <c r="M693" s="60">
        <v>2.2222</v>
      </c>
      <c r="N693" s="61"/>
      <c r="O693" s="58" t="s">
        <v>249</v>
      </c>
      <c r="P693" s="61">
        <v>2300.0</v>
      </c>
      <c r="Q693" s="61">
        <v>2293.0</v>
      </c>
      <c r="R693" s="78"/>
      <c r="S693" s="96">
        <v>121720.0</v>
      </c>
      <c r="T693" s="45">
        <v>1.13</v>
      </c>
      <c r="U693" s="96">
        <v>47.0</v>
      </c>
      <c r="V693" s="45">
        <f t="shared" si="52"/>
        <v>0.53</v>
      </c>
      <c r="W693" s="45">
        <f t="shared" si="53"/>
        <v>72898.108</v>
      </c>
      <c r="X693" s="45">
        <f t="shared" si="54"/>
        <v>576.3</v>
      </c>
      <c r="Y693" s="45">
        <v>1.067</v>
      </c>
      <c r="Z693" s="45">
        <f t="shared" si="55"/>
        <v>78397.19334</v>
      </c>
      <c r="AA693" s="47">
        <f t="shared" si="56"/>
        <v>104529.5911</v>
      </c>
      <c r="AB693" s="143">
        <v>8945.0</v>
      </c>
      <c r="AC693" s="47">
        <f t="shared" si="57"/>
        <v>7621.453671</v>
      </c>
      <c r="AD693" s="79">
        <v>9.0</v>
      </c>
      <c r="AE693" s="64" t="str">
        <f t="shared" si="8"/>
        <v>ZF 9055 NR2H Pleasure Horizontal Offset 2.2222</v>
      </c>
      <c r="AF693" s="65" t="str">
        <f t="shared" si="58"/>
        <v>3103 632 003 left</v>
      </c>
      <c r="AG693" s="66" t="s">
        <v>552</v>
      </c>
      <c r="AH693" s="52" t="str">
        <f t="shared" si="50"/>
        <v>3103 632 003 left</v>
      </c>
      <c r="AI693" s="67"/>
      <c r="AJ693" s="55"/>
      <c r="AK693" s="55"/>
      <c r="AL693" s="55"/>
      <c r="AM693" s="55"/>
      <c r="AN693" s="55"/>
      <c r="AO693" s="55"/>
      <c r="AP693" s="55"/>
      <c r="AQ693" s="55"/>
      <c r="AR693" s="55"/>
      <c r="AS693" s="55"/>
      <c r="AT693" s="55"/>
      <c r="AU693" s="55"/>
      <c r="AV693" s="55"/>
      <c r="AW693" s="55"/>
      <c r="AX693" s="55"/>
      <c r="AY693" s="55"/>
      <c r="AZ693" s="55"/>
      <c r="BA693" s="13"/>
      <c r="BB693" s="13"/>
    </row>
    <row r="694" ht="14.25" customHeight="1">
      <c r="A694" s="54">
        <v>1010.0</v>
      </c>
      <c r="B694" s="14" t="s">
        <v>227</v>
      </c>
      <c r="C694" s="55"/>
      <c r="D694" s="14" t="str">
        <f t="shared" si="51"/>
        <v>ZF_9055_NR2H_2.1711P</v>
      </c>
      <c r="E694" s="14" t="s">
        <v>46</v>
      </c>
      <c r="F694" s="72"/>
      <c r="G694" s="56"/>
      <c r="H694" s="65" t="s">
        <v>602</v>
      </c>
      <c r="I694" s="59">
        <v>9000.0</v>
      </c>
      <c r="J694" s="65" t="s">
        <v>230</v>
      </c>
      <c r="K694" s="58" t="s">
        <v>231</v>
      </c>
      <c r="L694" s="65" t="s">
        <v>387</v>
      </c>
      <c r="M694" s="60">
        <v>2.1711</v>
      </c>
      <c r="N694" s="61"/>
      <c r="O694" s="58" t="s">
        <v>528</v>
      </c>
      <c r="P694" s="61">
        <v>2300.0</v>
      </c>
      <c r="Q694" s="61">
        <v>2293.0</v>
      </c>
      <c r="R694" s="78"/>
      <c r="S694" s="96">
        <v>121720.0</v>
      </c>
      <c r="T694" s="45">
        <v>1.13</v>
      </c>
      <c r="U694" s="96">
        <v>47.0</v>
      </c>
      <c r="V694" s="45">
        <f t="shared" si="52"/>
        <v>0.53</v>
      </c>
      <c r="W694" s="45">
        <f t="shared" si="53"/>
        <v>72898.108</v>
      </c>
      <c r="X694" s="45">
        <f t="shared" si="54"/>
        <v>576.3</v>
      </c>
      <c r="Y694" s="45">
        <v>1.067</v>
      </c>
      <c r="Z694" s="45">
        <f t="shared" si="55"/>
        <v>78397.19334</v>
      </c>
      <c r="AA694" s="47">
        <f t="shared" si="56"/>
        <v>104529.5911</v>
      </c>
      <c r="AB694" s="143">
        <v>8945.0</v>
      </c>
      <c r="AC694" s="47">
        <f t="shared" si="57"/>
        <v>7621.453671</v>
      </c>
      <c r="AD694" s="79">
        <v>9.0</v>
      </c>
      <c r="AE694" s="64" t="str">
        <f t="shared" si="8"/>
        <v>ZF 9055 NR2H Pleasure Horizontal Offset 2.1711</v>
      </c>
      <c r="AF694" s="65" t="str">
        <f t="shared" si="58"/>
        <v>3103 632 003 left</v>
      </c>
      <c r="AG694" s="66" t="s">
        <v>552</v>
      </c>
      <c r="AH694" s="52" t="str">
        <f t="shared" si="50"/>
        <v>3103 632 003 left</v>
      </c>
      <c r="AI694" s="67"/>
      <c r="AJ694" s="55"/>
      <c r="AK694" s="55"/>
      <c r="AL694" s="55"/>
      <c r="AM694" s="55"/>
      <c r="AN694" s="55"/>
      <c r="AO694" s="55"/>
      <c r="AP694" s="55"/>
      <c r="AQ694" s="55"/>
      <c r="AR694" s="55"/>
      <c r="AS694" s="55"/>
      <c r="AT694" s="55"/>
      <c r="AU694" s="55"/>
      <c r="AV694" s="55"/>
      <c r="AW694" s="55"/>
      <c r="AX694" s="55"/>
      <c r="AY694" s="55"/>
      <c r="AZ694" s="55"/>
      <c r="BA694" s="13"/>
      <c r="BB694" s="13"/>
    </row>
    <row r="695" ht="14.25" customHeight="1">
      <c r="A695" s="54">
        <v>1010.0</v>
      </c>
      <c r="B695" s="14" t="s">
        <v>227</v>
      </c>
      <c r="C695" s="55"/>
      <c r="D695" s="14" t="str">
        <f t="shared" si="51"/>
        <v>ZF_9055_NR2H_2.1232P</v>
      </c>
      <c r="E695" s="14" t="s">
        <v>46</v>
      </c>
      <c r="F695" s="72"/>
      <c r="G695" s="56"/>
      <c r="H695" s="65" t="s">
        <v>602</v>
      </c>
      <c r="I695" s="59">
        <v>9000.0</v>
      </c>
      <c r="J695" s="65" t="s">
        <v>230</v>
      </c>
      <c r="K695" s="58" t="s">
        <v>231</v>
      </c>
      <c r="L695" s="65" t="s">
        <v>387</v>
      </c>
      <c r="M695" s="60">
        <v>2.1232</v>
      </c>
      <c r="N695" s="61"/>
      <c r="O695" s="58" t="s">
        <v>529</v>
      </c>
      <c r="P695" s="61">
        <v>2300.0</v>
      </c>
      <c r="Q695" s="61">
        <v>2293.0</v>
      </c>
      <c r="R695" s="78"/>
      <c r="S695" s="96">
        <v>121720.0</v>
      </c>
      <c r="T695" s="45">
        <v>1.13</v>
      </c>
      <c r="U695" s="96">
        <v>47.0</v>
      </c>
      <c r="V695" s="45">
        <f t="shared" si="52"/>
        <v>0.53</v>
      </c>
      <c r="W695" s="45">
        <f t="shared" si="53"/>
        <v>72898.108</v>
      </c>
      <c r="X695" s="45">
        <f t="shared" si="54"/>
        <v>576.3</v>
      </c>
      <c r="Y695" s="45">
        <v>1.067</v>
      </c>
      <c r="Z695" s="45">
        <f t="shared" si="55"/>
        <v>78397.19334</v>
      </c>
      <c r="AA695" s="47">
        <f t="shared" si="56"/>
        <v>104529.5911</v>
      </c>
      <c r="AB695" s="143">
        <v>8945.0</v>
      </c>
      <c r="AC695" s="47">
        <f t="shared" si="57"/>
        <v>7621.453671</v>
      </c>
      <c r="AD695" s="79">
        <v>9.0</v>
      </c>
      <c r="AE695" s="64" t="str">
        <f t="shared" si="8"/>
        <v>ZF 9055 NR2H Pleasure Horizontal Offset 2.1232</v>
      </c>
      <c r="AF695" s="65" t="str">
        <f t="shared" si="58"/>
        <v>3103 632 003 left</v>
      </c>
      <c r="AG695" s="66" t="s">
        <v>552</v>
      </c>
      <c r="AH695" s="52" t="str">
        <f t="shared" si="50"/>
        <v>3103 632 003 left</v>
      </c>
      <c r="AI695" s="67"/>
      <c r="AJ695" s="55"/>
      <c r="AK695" s="55"/>
      <c r="AL695" s="55"/>
      <c r="AM695" s="55"/>
      <c r="AN695" s="55"/>
      <c r="AO695" s="55"/>
      <c r="AP695" s="55"/>
      <c r="AQ695" s="55"/>
      <c r="AR695" s="55"/>
      <c r="AS695" s="55"/>
      <c r="AT695" s="55"/>
      <c r="AU695" s="55"/>
      <c r="AV695" s="55"/>
      <c r="AW695" s="55"/>
      <c r="AX695" s="55"/>
      <c r="AY695" s="55"/>
      <c r="AZ695" s="55"/>
      <c r="BA695" s="13"/>
      <c r="BB695" s="13"/>
    </row>
    <row r="696" ht="14.25" customHeight="1">
      <c r="A696" s="54">
        <v>1010.0</v>
      </c>
      <c r="B696" s="14" t="s">
        <v>227</v>
      </c>
      <c r="C696" s="55"/>
      <c r="D696" s="14" t="str">
        <f t="shared" si="51"/>
        <v>ZF_9055_NR2H_2.3308L</v>
      </c>
      <c r="E696" s="14" t="s">
        <v>46</v>
      </c>
      <c r="F696" s="72"/>
      <c r="G696" s="56"/>
      <c r="H696" s="65" t="s">
        <v>602</v>
      </c>
      <c r="I696" s="59">
        <v>9000.0</v>
      </c>
      <c r="J696" s="65" t="s">
        <v>235</v>
      </c>
      <c r="K696" s="58" t="s">
        <v>236</v>
      </c>
      <c r="L696" s="65" t="s">
        <v>387</v>
      </c>
      <c r="M696" s="60">
        <v>2.3308</v>
      </c>
      <c r="N696" s="61"/>
      <c r="O696" s="58" t="s">
        <v>526</v>
      </c>
      <c r="P696" s="61">
        <v>2300.0</v>
      </c>
      <c r="Q696" s="61">
        <v>2293.0</v>
      </c>
      <c r="R696" s="78"/>
      <c r="S696" s="96">
        <v>121720.0</v>
      </c>
      <c r="T696" s="45">
        <v>1.13</v>
      </c>
      <c r="U696" s="96">
        <v>47.0</v>
      </c>
      <c r="V696" s="45">
        <f t="shared" si="52"/>
        <v>0.53</v>
      </c>
      <c r="W696" s="45">
        <f t="shared" si="53"/>
        <v>72898.108</v>
      </c>
      <c r="X696" s="45">
        <f t="shared" si="54"/>
        <v>576.3</v>
      </c>
      <c r="Y696" s="45">
        <v>1.067</v>
      </c>
      <c r="Z696" s="45">
        <f t="shared" si="55"/>
        <v>78397.19334</v>
      </c>
      <c r="AA696" s="47">
        <f t="shared" si="56"/>
        <v>104529.5911</v>
      </c>
      <c r="AB696" s="143">
        <v>8945.0</v>
      </c>
      <c r="AC696" s="47">
        <f t="shared" si="57"/>
        <v>7621.453671</v>
      </c>
      <c r="AD696" s="79">
        <v>9.0</v>
      </c>
      <c r="AE696" s="64" t="str">
        <f t="shared" si="8"/>
        <v>ZF 9055 NR2H Light Horizontal Offset 2.3308</v>
      </c>
      <c r="AF696" s="65" t="str">
        <f t="shared" si="58"/>
        <v>3103 632 003 left</v>
      </c>
      <c r="AG696" s="66" t="s">
        <v>552</v>
      </c>
      <c r="AH696" s="52" t="str">
        <f t="shared" si="50"/>
        <v>3103 632 003 left</v>
      </c>
      <c r="AI696" s="67"/>
      <c r="AJ696" s="55"/>
      <c r="AK696" s="55"/>
      <c r="AL696" s="55"/>
      <c r="AM696" s="55"/>
      <c r="AN696" s="55"/>
      <c r="AO696" s="55"/>
      <c r="AP696" s="55"/>
      <c r="AQ696" s="55"/>
      <c r="AR696" s="55"/>
      <c r="AS696" s="55"/>
      <c r="AT696" s="55"/>
      <c r="AU696" s="55"/>
      <c r="AV696" s="55"/>
      <c r="AW696" s="55"/>
      <c r="AX696" s="55"/>
      <c r="AY696" s="55"/>
      <c r="AZ696" s="55"/>
      <c r="BA696" s="13"/>
      <c r="BB696" s="13"/>
    </row>
    <row r="697" ht="14.25" customHeight="1">
      <c r="A697" s="54">
        <v>1010.0</v>
      </c>
      <c r="B697" s="14" t="s">
        <v>227</v>
      </c>
      <c r="C697" s="55"/>
      <c r="D697" s="14" t="str">
        <f t="shared" si="51"/>
        <v>ZF_9055_NR2H_2.1967L</v>
      </c>
      <c r="E697" s="14" t="s">
        <v>46</v>
      </c>
      <c r="F697" s="72"/>
      <c r="G697" s="56"/>
      <c r="H697" s="65" t="s">
        <v>602</v>
      </c>
      <c r="I697" s="59">
        <v>9000.0</v>
      </c>
      <c r="J697" s="65" t="s">
        <v>235</v>
      </c>
      <c r="K697" s="58" t="s">
        <v>236</v>
      </c>
      <c r="L697" s="65" t="s">
        <v>387</v>
      </c>
      <c r="M697" s="60">
        <v>2.1967</v>
      </c>
      <c r="N697" s="61"/>
      <c r="O697" s="58" t="s">
        <v>249</v>
      </c>
      <c r="P697" s="61">
        <v>2300.0</v>
      </c>
      <c r="Q697" s="61">
        <v>2293.0</v>
      </c>
      <c r="R697" s="78"/>
      <c r="S697" s="96">
        <v>121720.0</v>
      </c>
      <c r="T697" s="45">
        <v>1.13</v>
      </c>
      <c r="U697" s="96">
        <v>47.0</v>
      </c>
      <c r="V697" s="45">
        <f t="shared" si="52"/>
        <v>0.53</v>
      </c>
      <c r="W697" s="45">
        <f t="shared" si="53"/>
        <v>72898.108</v>
      </c>
      <c r="X697" s="45">
        <f t="shared" si="54"/>
        <v>576.3</v>
      </c>
      <c r="Y697" s="45">
        <v>1.067</v>
      </c>
      <c r="Z697" s="45">
        <f t="shared" si="55"/>
        <v>78397.19334</v>
      </c>
      <c r="AA697" s="47">
        <f t="shared" si="56"/>
        <v>104529.5911</v>
      </c>
      <c r="AB697" s="143">
        <v>8945.0</v>
      </c>
      <c r="AC697" s="47">
        <f t="shared" si="57"/>
        <v>7621.453671</v>
      </c>
      <c r="AD697" s="79">
        <v>9.0</v>
      </c>
      <c r="AE697" s="64" t="str">
        <f t="shared" si="8"/>
        <v>ZF 9055 NR2H Light Horizontal Offset 2.1967</v>
      </c>
      <c r="AF697" s="65" t="str">
        <f t="shared" si="58"/>
        <v>3103 632 003 left</v>
      </c>
      <c r="AG697" s="66" t="s">
        <v>552</v>
      </c>
      <c r="AH697" s="52" t="str">
        <f t="shared" si="50"/>
        <v>3103 632 003 left</v>
      </c>
      <c r="AI697" s="67"/>
      <c r="AJ697" s="55"/>
      <c r="AK697" s="55"/>
      <c r="AL697" s="55"/>
      <c r="AM697" s="55"/>
      <c r="AN697" s="55"/>
      <c r="AO697" s="55"/>
      <c r="AP697" s="55"/>
      <c r="AQ697" s="55"/>
      <c r="AR697" s="55"/>
      <c r="AS697" s="55"/>
      <c r="AT697" s="55"/>
      <c r="AU697" s="55"/>
      <c r="AV697" s="55"/>
      <c r="AW697" s="55"/>
      <c r="AX697" s="55"/>
      <c r="AY697" s="55"/>
      <c r="AZ697" s="55"/>
      <c r="BA697" s="13"/>
      <c r="BB697" s="13"/>
    </row>
    <row r="698" ht="14.25" customHeight="1">
      <c r="A698" s="54">
        <v>1010.0</v>
      </c>
      <c r="B698" s="14" t="s">
        <v>227</v>
      </c>
      <c r="C698" s="55"/>
      <c r="D698" s="14" t="str">
        <f t="shared" si="51"/>
        <v>ZF_9055_NR2H_2.1424L</v>
      </c>
      <c r="E698" s="14" t="s">
        <v>46</v>
      </c>
      <c r="F698" s="72"/>
      <c r="G698" s="56"/>
      <c r="H698" s="65" t="s">
        <v>602</v>
      </c>
      <c r="I698" s="59">
        <v>9000.0</v>
      </c>
      <c r="J698" s="65" t="s">
        <v>235</v>
      </c>
      <c r="K698" s="58" t="s">
        <v>236</v>
      </c>
      <c r="L698" s="65" t="s">
        <v>387</v>
      </c>
      <c r="M698" s="60">
        <v>2.1424</v>
      </c>
      <c r="N698" s="61"/>
      <c r="O698" s="58" t="s">
        <v>528</v>
      </c>
      <c r="P698" s="61">
        <v>2300.0</v>
      </c>
      <c r="Q698" s="61">
        <v>2293.0</v>
      </c>
      <c r="R698" s="78"/>
      <c r="S698" s="96">
        <v>121720.0</v>
      </c>
      <c r="T698" s="45">
        <v>1.13</v>
      </c>
      <c r="U698" s="96">
        <v>47.0</v>
      </c>
      <c r="V698" s="45">
        <f t="shared" si="52"/>
        <v>0.53</v>
      </c>
      <c r="W698" s="45">
        <f t="shared" si="53"/>
        <v>72898.108</v>
      </c>
      <c r="X698" s="45">
        <f t="shared" si="54"/>
        <v>576.3</v>
      </c>
      <c r="Y698" s="45">
        <v>1.067</v>
      </c>
      <c r="Z698" s="45">
        <f t="shared" si="55"/>
        <v>78397.19334</v>
      </c>
      <c r="AA698" s="47">
        <f t="shared" si="56"/>
        <v>104529.5911</v>
      </c>
      <c r="AB698" s="143">
        <v>8945.0</v>
      </c>
      <c r="AC698" s="47">
        <f t="shared" si="57"/>
        <v>7621.453671</v>
      </c>
      <c r="AD698" s="79">
        <v>9.0</v>
      </c>
      <c r="AE698" s="64" t="str">
        <f t="shared" si="8"/>
        <v>ZF 9055 NR2H Light Horizontal Offset 2.1424</v>
      </c>
      <c r="AF698" s="65" t="str">
        <f t="shared" si="58"/>
        <v>3103 632 003 left</v>
      </c>
      <c r="AG698" s="66" t="s">
        <v>552</v>
      </c>
      <c r="AH698" s="52" t="str">
        <f t="shared" si="50"/>
        <v>3103 632 003 left</v>
      </c>
      <c r="AI698" s="67"/>
      <c r="AJ698" s="55"/>
      <c r="AK698" s="55"/>
      <c r="AL698" s="55"/>
      <c r="AM698" s="55"/>
      <c r="AN698" s="55"/>
      <c r="AO698" s="55"/>
      <c r="AP698" s="55"/>
      <c r="AQ698" s="55"/>
      <c r="AR698" s="55"/>
      <c r="AS698" s="55"/>
      <c r="AT698" s="55"/>
      <c r="AU698" s="55"/>
      <c r="AV698" s="55"/>
      <c r="AW698" s="55"/>
      <c r="AX698" s="55"/>
      <c r="AY698" s="55"/>
      <c r="AZ698" s="55"/>
      <c r="BA698" s="13"/>
      <c r="BB698" s="13"/>
    </row>
    <row r="699" ht="14.25" customHeight="1">
      <c r="A699" s="54">
        <v>1010.0</v>
      </c>
      <c r="B699" s="14" t="s">
        <v>227</v>
      </c>
      <c r="C699" s="55"/>
      <c r="D699" s="14" t="str">
        <f t="shared" si="51"/>
        <v>ZF_9055_NR2H_2.099L</v>
      </c>
      <c r="E699" s="14" t="s">
        <v>46</v>
      </c>
      <c r="F699" s="72"/>
      <c r="G699" s="56"/>
      <c r="H699" s="65" t="s">
        <v>602</v>
      </c>
      <c r="I699" s="59">
        <v>9000.0</v>
      </c>
      <c r="J699" s="65" t="s">
        <v>235</v>
      </c>
      <c r="K699" s="58" t="s">
        <v>236</v>
      </c>
      <c r="L699" s="65" t="s">
        <v>387</v>
      </c>
      <c r="M699" s="60">
        <v>2.099</v>
      </c>
      <c r="N699" s="61"/>
      <c r="O699" s="58" t="s">
        <v>529</v>
      </c>
      <c r="P699" s="61">
        <v>2300.0</v>
      </c>
      <c r="Q699" s="61">
        <v>2293.0</v>
      </c>
      <c r="R699" s="78"/>
      <c r="S699" s="96">
        <v>121720.0</v>
      </c>
      <c r="T699" s="45">
        <v>1.13</v>
      </c>
      <c r="U699" s="96">
        <v>47.0</v>
      </c>
      <c r="V699" s="45">
        <f t="shared" si="52"/>
        <v>0.53</v>
      </c>
      <c r="W699" s="45">
        <f t="shared" si="53"/>
        <v>72898.108</v>
      </c>
      <c r="X699" s="45">
        <f t="shared" si="54"/>
        <v>576.3</v>
      </c>
      <c r="Y699" s="45">
        <v>1.067</v>
      </c>
      <c r="Z699" s="45">
        <f t="shared" si="55"/>
        <v>78397.19334</v>
      </c>
      <c r="AA699" s="47">
        <f t="shared" si="56"/>
        <v>104529.5911</v>
      </c>
      <c r="AB699" s="143">
        <v>8945.0</v>
      </c>
      <c r="AC699" s="47">
        <f t="shared" si="57"/>
        <v>7621.453671</v>
      </c>
      <c r="AD699" s="79">
        <v>9.0</v>
      </c>
      <c r="AE699" s="64" t="str">
        <f t="shared" si="8"/>
        <v>ZF 9055 NR2H Light Horizontal Offset 2.099</v>
      </c>
      <c r="AF699" s="65" t="str">
        <f t="shared" si="58"/>
        <v>3103 632 003 left</v>
      </c>
      <c r="AG699" s="66" t="s">
        <v>552</v>
      </c>
      <c r="AH699" s="52" t="str">
        <f t="shared" si="50"/>
        <v>3103 632 003 left</v>
      </c>
      <c r="AI699" s="67"/>
      <c r="AJ699" s="55"/>
      <c r="AK699" s="55"/>
      <c r="AL699" s="55"/>
      <c r="AM699" s="55"/>
      <c r="AN699" s="55"/>
      <c r="AO699" s="55"/>
      <c r="AP699" s="55"/>
      <c r="AQ699" s="55"/>
      <c r="AR699" s="55"/>
      <c r="AS699" s="55"/>
      <c r="AT699" s="55"/>
      <c r="AU699" s="55"/>
      <c r="AV699" s="55"/>
      <c r="AW699" s="55"/>
      <c r="AX699" s="55"/>
      <c r="AY699" s="55"/>
      <c r="AZ699" s="55"/>
      <c r="BA699" s="13"/>
      <c r="BB699" s="13"/>
    </row>
    <row r="700" ht="14.25" customHeight="1">
      <c r="A700" s="54">
        <v>1010.0</v>
      </c>
      <c r="B700" s="14" t="s">
        <v>227</v>
      </c>
      <c r="C700" s="55"/>
      <c r="D700" s="14" t="str">
        <f t="shared" si="51"/>
        <v>ZF_9055_NR2H_2.2261M</v>
      </c>
      <c r="E700" s="14" t="s">
        <v>46</v>
      </c>
      <c r="F700" s="72"/>
      <c r="G700" s="56"/>
      <c r="H700" s="65" t="s">
        <v>602</v>
      </c>
      <c r="I700" s="59">
        <v>9000.0</v>
      </c>
      <c r="J700" s="65" t="s">
        <v>238</v>
      </c>
      <c r="K700" s="58" t="s">
        <v>239</v>
      </c>
      <c r="L700" s="65" t="s">
        <v>387</v>
      </c>
      <c r="M700" s="60">
        <v>2.2261</v>
      </c>
      <c r="N700" s="61"/>
      <c r="O700" s="58" t="s">
        <v>526</v>
      </c>
      <c r="P700" s="61">
        <v>2300.0</v>
      </c>
      <c r="Q700" s="61">
        <v>2293.0</v>
      </c>
      <c r="R700" s="78"/>
      <c r="S700" s="96">
        <v>121720.0</v>
      </c>
      <c r="T700" s="45">
        <v>1.13</v>
      </c>
      <c r="U700" s="96">
        <v>47.0</v>
      </c>
      <c r="V700" s="45">
        <f t="shared" si="52"/>
        <v>0.53</v>
      </c>
      <c r="W700" s="45">
        <f t="shared" si="53"/>
        <v>72898.108</v>
      </c>
      <c r="X700" s="45">
        <f t="shared" si="54"/>
        <v>576.3</v>
      </c>
      <c r="Y700" s="45">
        <v>1.067</v>
      </c>
      <c r="Z700" s="45">
        <f t="shared" si="55"/>
        <v>78397.19334</v>
      </c>
      <c r="AA700" s="47">
        <f t="shared" si="56"/>
        <v>104529.5911</v>
      </c>
      <c r="AB700" s="143">
        <v>8945.0</v>
      </c>
      <c r="AC700" s="47">
        <f t="shared" si="57"/>
        <v>7621.453671</v>
      </c>
      <c r="AD700" s="79">
        <v>9.0</v>
      </c>
      <c r="AE700" s="64" t="str">
        <f t="shared" si="8"/>
        <v>ZF 9055 NR2H Medium Horizontal Offset 2.2261</v>
      </c>
      <c r="AF700" s="65" t="str">
        <f t="shared" si="58"/>
        <v>3103 632 003 left</v>
      </c>
      <c r="AG700" s="66" t="s">
        <v>552</v>
      </c>
      <c r="AH700" s="52" t="str">
        <f t="shared" si="50"/>
        <v>3103 632 003 left</v>
      </c>
      <c r="AI700" s="67"/>
      <c r="AJ700" s="55"/>
      <c r="AK700" s="55"/>
      <c r="AL700" s="55"/>
      <c r="AM700" s="55"/>
      <c r="AN700" s="55"/>
      <c r="AO700" s="55"/>
      <c r="AP700" s="55"/>
      <c r="AQ700" s="55"/>
      <c r="AR700" s="55"/>
      <c r="AS700" s="55"/>
      <c r="AT700" s="55"/>
      <c r="AU700" s="55"/>
      <c r="AV700" s="55"/>
      <c r="AW700" s="55"/>
      <c r="AX700" s="55"/>
      <c r="AY700" s="55"/>
      <c r="AZ700" s="55"/>
      <c r="BA700" s="13"/>
      <c r="BB700" s="13"/>
    </row>
    <row r="701" ht="14.25" customHeight="1">
      <c r="A701" s="54">
        <v>1010.0</v>
      </c>
      <c r="B701" s="14" t="s">
        <v>227</v>
      </c>
      <c r="C701" s="55"/>
      <c r="D701" s="14" t="str">
        <f t="shared" si="51"/>
        <v>ZF_9055_NR2H_2.0182M</v>
      </c>
      <c r="E701" s="14" t="s">
        <v>46</v>
      </c>
      <c r="F701" s="72"/>
      <c r="G701" s="56"/>
      <c r="H701" s="65" t="s">
        <v>602</v>
      </c>
      <c r="I701" s="59">
        <v>9000.0</v>
      </c>
      <c r="J701" s="65" t="s">
        <v>238</v>
      </c>
      <c r="K701" s="58" t="s">
        <v>239</v>
      </c>
      <c r="L701" s="65" t="s">
        <v>387</v>
      </c>
      <c r="M701" s="60">
        <v>2.0182</v>
      </c>
      <c r="N701" s="61"/>
      <c r="O701" s="58" t="s">
        <v>249</v>
      </c>
      <c r="P701" s="61">
        <v>2300.0</v>
      </c>
      <c r="Q701" s="61">
        <v>2293.0</v>
      </c>
      <c r="R701" s="78"/>
      <c r="S701" s="96">
        <v>121720.0</v>
      </c>
      <c r="T701" s="45">
        <v>1.13</v>
      </c>
      <c r="U701" s="96">
        <v>47.0</v>
      </c>
      <c r="V701" s="45">
        <f t="shared" si="52"/>
        <v>0.53</v>
      </c>
      <c r="W701" s="45">
        <f t="shared" si="53"/>
        <v>72898.108</v>
      </c>
      <c r="X701" s="45">
        <f t="shared" si="54"/>
        <v>576.3</v>
      </c>
      <c r="Y701" s="45">
        <v>1.067</v>
      </c>
      <c r="Z701" s="45">
        <f t="shared" si="55"/>
        <v>78397.19334</v>
      </c>
      <c r="AA701" s="47">
        <f t="shared" si="56"/>
        <v>104529.5911</v>
      </c>
      <c r="AB701" s="143">
        <v>8945.0</v>
      </c>
      <c r="AC701" s="47">
        <f t="shared" si="57"/>
        <v>7621.453671</v>
      </c>
      <c r="AD701" s="79">
        <v>9.0</v>
      </c>
      <c r="AE701" s="64" t="str">
        <f t="shared" si="8"/>
        <v>ZF 9055 NR2H Medium Horizontal Offset 2.0182</v>
      </c>
      <c r="AF701" s="65" t="str">
        <f t="shared" si="58"/>
        <v>3103 632 003 left</v>
      </c>
      <c r="AG701" s="66" t="s">
        <v>552</v>
      </c>
      <c r="AH701" s="52" t="str">
        <f t="shared" si="50"/>
        <v>3103 632 003 left</v>
      </c>
      <c r="AI701" s="67"/>
      <c r="AJ701" s="55"/>
      <c r="AK701" s="55"/>
      <c r="AL701" s="55"/>
      <c r="AM701" s="55"/>
      <c r="AN701" s="55"/>
      <c r="AO701" s="55"/>
      <c r="AP701" s="55"/>
      <c r="AQ701" s="55"/>
      <c r="AR701" s="55"/>
      <c r="AS701" s="55"/>
      <c r="AT701" s="55"/>
      <c r="AU701" s="55"/>
      <c r="AV701" s="55"/>
      <c r="AW701" s="55"/>
      <c r="AX701" s="55"/>
      <c r="AY701" s="55"/>
      <c r="AZ701" s="55"/>
      <c r="BA701" s="13"/>
      <c r="BB701" s="13"/>
    </row>
    <row r="702" ht="14.25" customHeight="1">
      <c r="A702" s="54">
        <v>1010.0</v>
      </c>
      <c r="B702" s="14" t="s">
        <v>227</v>
      </c>
      <c r="C702" s="55"/>
      <c r="D702" s="14" t="str">
        <f t="shared" si="51"/>
        <v>ZF_9055_NR2H_1.9512M</v>
      </c>
      <c r="E702" s="14" t="s">
        <v>46</v>
      </c>
      <c r="F702" s="72"/>
      <c r="G702" s="56"/>
      <c r="H702" s="65" t="s">
        <v>602</v>
      </c>
      <c r="I702" s="59">
        <v>9000.0</v>
      </c>
      <c r="J702" s="65" t="s">
        <v>238</v>
      </c>
      <c r="K702" s="58" t="s">
        <v>239</v>
      </c>
      <c r="L702" s="65" t="s">
        <v>387</v>
      </c>
      <c r="M702" s="60">
        <v>1.9512</v>
      </c>
      <c r="N702" s="61"/>
      <c r="O702" s="58" t="s">
        <v>528</v>
      </c>
      <c r="P702" s="61">
        <v>2300.0</v>
      </c>
      <c r="Q702" s="61">
        <v>2293.0</v>
      </c>
      <c r="R702" s="78"/>
      <c r="S702" s="96">
        <v>121720.0</v>
      </c>
      <c r="T702" s="45">
        <v>1.13</v>
      </c>
      <c r="U702" s="96">
        <v>47.0</v>
      </c>
      <c r="V702" s="45">
        <f t="shared" si="52"/>
        <v>0.53</v>
      </c>
      <c r="W702" s="45">
        <f t="shared" si="53"/>
        <v>72898.108</v>
      </c>
      <c r="X702" s="45">
        <f t="shared" si="54"/>
        <v>576.3</v>
      </c>
      <c r="Y702" s="45">
        <v>1.067</v>
      </c>
      <c r="Z702" s="45">
        <f t="shared" si="55"/>
        <v>78397.19334</v>
      </c>
      <c r="AA702" s="47">
        <f t="shared" si="56"/>
        <v>104529.5911</v>
      </c>
      <c r="AB702" s="143">
        <v>8945.0</v>
      </c>
      <c r="AC702" s="47">
        <f t="shared" si="57"/>
        <v>7621.453671</v>
      </c>
      <c r="AD702" s="79">
        <v>9.0</v>
      </c>
      <c r="AE702" s="64" t="str">
        <f t="shared" si="8"/>
        <v>ZF 9055 NR2H Medium Horizontal Offset 1.9512</v>
      </c>
      <c r="AF702" s="65" t="str">
        <f t="shared" si="58"/>
        <v>3103 632 003 left</v>
      </c>
      <c r="AG702" s="66" t="s">
        <v>552</v>
      </c>
      <c r="AH702" s="52" t="str">
        <f t="shared" si="50"/>
        <v>3103 632 003 left</v>
      </c>
      <c r="AI702" s="67"/>
      <c r="AJ702" s="55"/>
      <c r="AK702" s="55"/>
      <c r="AL702" s="55"/>
      <c r="AM702" s="55"/>
      <c r="AN702" s="55"/>
      <c r="AO702" s="55"/>
      <c r="AP702" s="55"/>
      <c r="AQ702" s="55"/>
      <c r="AR702" s="55"/>
      <c r="AS702" s="55"/>
      <c r="AT702" s="55"/>
      <c r="AU702" s="55"/>
      <c r="AV702" s="55"/>
      <c r="AW702" s="55"/>
      <c r="AX702" s="55"/>
      <c r="AY702" s="55"/>
      <c r="AZ702" s="55"/>
      <c r="BA702" s="13"/>
      <c r="BB702" s="13"/>
    </row>
    <row r="703" ht="14.25" customHeight="1">
      <c r="A703" s="54">
        <v>1010.0</v>
      </c>
      <c r="B703" s="14" t="s">
        <v>227</v>
      </c>
      <c r="C703" s="55"/>
      <c r="D703" s="14" t="str">
        <f t="shared" si="51"/>
        <v>ZF_9055_NR2H_1.9002M</v>
      </c>
      <c r="E703" s="14" t="s">
        <v>46</v>
      </c>
      <c r="F703" s="72"/>
      <c r="G703" s="56"/>
      <c r="H703" s="65" t="s">
        <v>602</v>
      </c>
      <c r="I703" s="59">
        <v>9000.0</v>
      </c>
      <c r="J703" s="65" t="s">
        <v>238</v>
      </c>
      <c r="K703" s="58" t="s">
        <v>239</v>
      </c>
      <c r="L703" s="65" t="s">
        <v>387</v>
      </c>
      <c r="M703" s="60">
        <v>1.9002</v>
      </c>
      <c r="N703" s="61"/>
      <c r="O703" s="58" t="s">
        <v>529</v>
      </c>
      <c r="P703" s="61">
        <v>2300.0</v>
      </c>
      <c r="Q703" s="61">
        <v>2293.0</v>
      </c>
      <c r="R703" s="78"/>
      <c r="S703" s="96">
        <v>121720.0</v>
      </c>
      <c r="T703" s="45">
        <v>1.13</v>
      </c>
      <c r="U703" s="96">
        <v>47.0</v>
      </c>
      <c r="V703" s="45">
        <f t="shared" si="52"/>
        <v>0.53</v>
      </c>
      <c r="W703" s="45">
        <f t="shared" si="53"/>
        <v>72898.108</v>
      </c>
      <c r="X703" s="45">
        <f t="shared" si="54"/>
        <v>576.3</v>
      </c>
      <c r="Y703" s="45">
        <v>1.067</v>
      </c>
      <c r="Z703" s="45">
        <f t="shared" si="55"/>
        <v>78397.19334</v>
      </c>
      <c r="AA703" s="47">
        <f t="shared" si="56"/>
        <v>104529.5911</v>
      </c>
      <c r="AB703" s="143">
        <v>8945.0</v>
      </c>
      <c r="AC703" s="47">
        <f t="shared" si="57"/>
        <v>7621.453671</v>
      </c>
      <c r="AD703" s="79">
        <v>9.0</v>
      </c>
      <c r="AE703" s="64" t="str">
        <f t="shared" si="8"/>
        <v>ZF 9055 NR2H Medium Horizontal Offset 1.9002</v>
      </c>
      <c r="AF703" s="65" t="str">
        <f t="shared" si="58"/>
        <v>3103 632 003 left</v>
      </c>
      <c r="AG703" s="66" t="s">
        <v>552</v>
      </c>
      <c r="AH703" s="52" t="str">
        <f t="shared" si="50"/>
        <v>3103 632 003 left</v>
      </c>
      <c r="AI703" s="67"/>
      <c r="AJ703" s="55"/>
      <c r="AK703" s="55"/>
      <c r="AL703" s="55"/>
      <c r="AM703" s="55"/>
      <c r="AN703" s="55"/>
      <c r="AO703" s="55"/>
      <c r="AP703" s="55"/>
      <c r="AQ703" s="55"/>
      <c r="AR703" s="55"/>
      <c r="AS703" s="55"/>
      <c r="AT703" s="55"/>
      <c r="AU703" s="55"/>
      <c r="AV703" s="55"/>
      <c r="AW703" s="55"/>
      <c r="AX703" s="55"/>
      <c r="AY703" s="55"/>
      <c r="AZ703" s="55"/>
      <c r="BA703" s="13"/>
      <c r="BB703" s="13"/>
    </row>
    <row r="704" ht="14.25" customHeight="1">
      <c r="A704" s="54">
        <v>1010.0</v>
      </c>
      <c r="B704" s="14" t="s">
        <v>227</v>
      </c>
      <c r="C704" s="55"/>
      <c r="D704" s="14" t="str">
        <f t="shared" si="51"/>
        <v>ZF_9055_V_2.3595P</v>
      </c>
      <c r="E704" s="14" t="s">
        <v>46</v>
      </c>
      <c r="F704" s="72"/>
      <c r="G704" s="57" t="s">
        <v>553</v>
      </c>
      <c r="H704" s="65" t="s">
        <v>603</v>
      </c>
      <c r="I704" s="59">
        <v>9000.0</v>
      </c>
      <c r="J704" s="65" t="s">
        <v>230</v>
      </c>
      <c r="K704" s="58" t="s">
        <v>231</v>
      </c>
      <c r="L704" s="65" t="s">
        <v>253</v>
      </c>
      <c r="M704" s="60">
        <v>2.3595</v>
      </c>
      <c r="N704" s="61"/>
      <c r="O704" s="58" t="s">
        <v>532</v>
      </c>
      <c r="P704" s="61">
        <v>2300.0</v>
      </c>
      <c r="Q704" s="61">
        <v>3086.0</v>
      </c>
      <c r="R704" s="80" t="s">
        <v>604</v>
      </c>
      <c r="S704" s="96">
        <v>151195.0</v>
      </c>
      <c r="T704" s="45">
        <v>1.13</v>
      </c>
      <c r="U704" s="96">
        <v>47.0</v>
      </c>
      <c r="V704" s="45">
        <f t="shared" si="52"/>
        <v>0.53</v>
      </c>
      <c r="W704" s="45">
        <f t="shared" si="53"/>
        <v>90550.6855</v>
      </c>
      <c r="X704" s="45">
        <f t="shared" si="54"/>
        <v>576.3</v>
      </c>
      <c r="Y704" s="45">
        <v>1.067</v>
      </c>
      <c r="Z704" s="45">
        <f t="shared" si="55"/>
        <v>97232.49353</v>
      </c>
      <c r="AA704" s="47">
        <f t="shared" si="56"/>
        <v>129643.3247</v>
      </c>
      <c r="AB704" s="143">
        <v>10280.0</v>
      </c>
      <c r="AC704" s="47">
        <f t="shared" si="57"/>
        <v>8758.920485</v>
      </c>
      <c r="AD704" s="79"/>
      <c r="AE704" s="64" t="str">
        <f t="shared" si="8"/>
        <v>ZF 9055 V  Pleasure V-Drive 2.3595</v>
      </c>
      <c r="AF704" s="65" t="str">
        <f t="shared" si="58"/>
        <v>3103 613 003</v>
      </c>
      <c r="AG704" s="66" t="s">
        <v>556</v>
      </c>
      <c r="AH704" s="52" t="str">
        <f t="shared" si="50"/>
        <v>3103 613 003</v>
      </c>
      <c r="AI704" s="67"/>
      <c r="AJ704" s="55"/>
      <c r="AK704" s="55"/>
      <c r="AL704" s="55"/>
      <c r="AM704" s="55"/>
      <c r="AN704" s="55"/>
      <c r="AO704" s="55"/>
      <c r="AP704" s="55"/>
      <c r="AQ704" s="55"/>
      <c r="AR704" s="55"/>
      <c r="AS704" s="55"/>
      <c r="AT704" s="55"/>
      <c r="AU704" s="55"/>
      <c r="AV704" s="55"/>
      <c r="AW704" s="55"/>
      <c r="AX704" s="55"/>
      <c r="AY704" s="55"/>
      <c r="AZ704" s="55"/>
      <c r="BA704" s="13"/>
      <c r="BB704" s="13"/>
    </row>
    <row r="705" ht="14.25" customHeight="1">
      <c r="A705" s="54">
        <v>1010.0</v>
      </c>
      <c r="B705" s="14" t="s">
        <v>227</v>
      </c>
      <c r="C705" s="55"/>
      <c r="D705" s="14" t="str">
        <f t="shared" si="51"/>
        <v>ZF_9055_V_2.2222P</v>
      </c>
      <c r="E705" s="14" t="s">
        <v>46</v>
      </c>
      <c r="F705" s="72"/>
      <c r="G705" s="57" t="s">
        <v>553</v>
      </c>
      <c r="H705" s="65" t="s">
        <v>603</v>
      </c>
      <c r="I705" s="59">
        <v>9000.0</v>
      </c>
      <c r="J705" s="65" t="s">
        <v>230</v>
      </c>
      <c r="K705" s="58" t="s">
        <v>231</v>
      </c>
      <c r="L705" s="65" t="s">
        <v>253</v>
      </c>
      <c r="M705" s="60">
        <v>2.2222</v>
      </c>
      <c r="N705" s="61"/>
      <c r="O705" s="58" t="s">
        <v>535</v>
      </c>
      <c r="P705" s="61">
        <v>2300.0</v>
      </c>
      <c r="Q705" s="61">
        <v>3086.0</v>
      </c>
      <c r="R705" s="80" t="s">
        <v>605</v>
      </c>
      <c r="S705" s="96">
        <v>151195.0</v>
      </c>
      <c r="T705" s="45">
        <v>1.13</v>
      </c>
      <c r="U705" s="96">
        <v>47.0</v>
      </c>
      <c r="V705" s="45">
        <f t="shared" si="52"/>
        <v>0.53</v>
      </c>
      <c r="W705" s="45">
        <f t="shared" si="53"/>
        <v>90550.6855</v>
      </c>
      <c r="X705" s="45">
        <f t="shared" si="54"/>
        <v>576.3</v>
      </c>
      <c r="Y705" s="45">
        <v>1.067</v>
      </c>
      <c r="Z705" s="45">
        <f t="shared" si="55"/>
        <v>97232.49353</v>
      </c>
      <c r="AA705" s="47">
        <f t="shared" si="56"/>
        <v>129643.3247</v>
      </c>
      <c r="AB705" s="143">
        <v>10280.0</v>
      </c>
      <c r="AC705" s="47">
        <f t="shared" si="57"/>
        <v>8758.920485</v>
      </c>
      <c r="AD705" s="79"/>
      <c r="AE705" s="64" t="str">
        <f t="shared" si="8"/>
        <v>ZF 9055 V  Pleasure V-Drive 2.2222</v>
      </c>
      <c r="AF705" s="65" t="str">
        <f t="shared" si="58"/>
        <v>3103 613 003</v>
      </c>
      <c r="AG705" s="66" t="s">
        <v>556</v>
      </c>
      <c r="AH705" s="52" t="str">
        <f t="shared" si="50"/>
        <v>3103 613 003</v>
      </c>
      <c r="AI705" s="67"/>
      <c r="AJ705" s="55"/>
      <c r="AK705" s="55"/>
      <c r="AL705" s="55"/>
      <c r="AM705" s="55"/>
      <c r="AN705" s="55"/>
      <c r="AO705" s="55"/>
      <c r="AP705" s="55"/>
      <c r="AQ705" s="55"/>
      <c r="AR705" s="55"/>
      <c r="AS705" s="55"/>
      <c r="AT705" s="55"/>
      <c r="AU705" s="55"/>
      <c r="AV705" s="55"/>
      <c r="AW705" s="55"/>
      <c r="AX705" s="55"/>
      <c r="AY705" s="55"/>
      <c r="AZ705" s="55"/>
      <c r="BA705" s="13"/>
      <c r="BB705" s="13"/>
    </row>
    <row r="706" ht="14.25" customHeight="1">
      <c r="A706" s="54">
        <v>1010.0</v>
      </c>
      <c r="B706" s="14" t="s">
        <v>227</v>
      </c>
      <c r="C706" s="55"/>
      <c r="D706" s="14" t="str">
        <f t="shared" si="51"/>
        <v>ZF_9055_V_2.1232P</v>
      </c>
      <c r="E706" s="14" t="s">
        <v>46</v>
      </c>
      <c r="F706" s="72"/>
      <c r="G706" s="57" t="s">
        <v>553</v>
      </c>
      <c r="H706" s="65" t="s">
        <v>603</v>
      </c>
      <c r="I706" s="59">
        <v>9000.0</v>
      </c>
      <c r="J706" s="65" t="s">
        <v>230</v>
      </c>
      <c r="K706" s="58" t="s">
        <v>231</v>
      </c>
      <c r="L706" s="65" t="s">
        <v>253</v>
      </c>
      <c r="M706" s="60">
        <v>2.1232</v>
      </c>
      <c r="N706" s="61"/>
      <c r="O706" s="58" t="s">
        <v>537</v>
      </c>
      <c r="P706" s="61">
        <v>2300.0</v>
      </c>
      <c r="Q706" s="61">
        <v>3086.0</v>
      </c>
      <c r="R706" s="80" t="s">
        <v>606</v>
      </c>
      <c r="S706" s="96">
        <v>151195.0</v>
      </c>
      <c r="T706" s="45">
        <v>1.13</v>
      </c>
      <c r="U706" s="96">
        <v>47.0</v>
      </c>
      <c r="V706" s="45">
        <f t="shared" si="52"/>
        <v>0.53</v>
      </c>
      <c r="W706" s="45">
        <f t="shared" si="53"/>
        <v>90550.6855</v>
      </c>
      <c r="X706" s="45">
        <f t="shared" si="54"/>
        <v>576.3</v>
      </c>
      <c r="Y706" s="45">
        <v>1.067</v>
      </c>
      <c r="Z706" s="45">
        <f t="shared" si="55"/>
        <v>97232.49353</v>
      </c>
      <c r="AA706" s="47">
        <f t="shared" si="56"/>
        <v>129643.3247</v>
      </c>
      <c r="AB706" s="143">
        <v>10280.0</v>
      </c>
      <c r="AC706" s="47">
        <f t="shared" si="57"/>
        <v>8758.920485</v>
      </c>
      <c r="AD706" s="79"/>
      <c r="AE706" s="64" t="str">
        <f t="shared" si="8"/>
        <v>ZF 9055 V  Pleasure V-Drive 2.1232</v>
      </c>
      <c r="AF706" s="65" t="str">
        <f t="shared" si="58"/>
        <v>3103 613 003</v>
      </c>
      <c r="AG706" s="66" t="s">
        <v>556</v>
      </c>
      <c r="AH706" s="52" t="str">
        <f t="shared" si="50"/>
        <v>3103 613 003</v>
      </c>
      <c r="AI706" s="67"/>
      <c r="AJ706" s="55"/>
      <c r="AK706" s="55"/>
      <c r="AL706" s="55"/>
      <c r="AM706" s="55"/>
      <c r="AN706" s="55"/>
      <c r="AO706" s="55"/>
      <c r="AP706" s="55"/>
      <c r="AQ706" s="55"/>
      <c r="AR706" s="55"/>
      <c r="AS706" s="55"/>
      <c r="AT706" s="55"/>
      <c r="AU706" s="55"/>
      <c r="AV706" s="55"/>
      <c r="AW706" s="55"/>
      <c r="AX706" s="55"/>
      <c r="AY706" s="55"/>
      <c r="AZ706" s="55"/>
      <c r="BA706" s="13"/>
      <c r="BB706" s="13"/>
    </row>
    <row r="707" ht="14.25" customHeight="1">
      <c r="A707" s="54">
        <v>1010.0</v>
      </c>
      <c r="B707" s="14" t="s">
        <v>227</v>
      </c>
      <c r="C707" s="55"/>
      <c r="D707" s="14" t="str">
        <f t="shared" si="51"/>
        <v>ZF_9055_V_2.3308L</v>
      </c>
      <c r="E707" s="14" t="s">
        <v>46</v>
      </c>
      <c r="F707" s="72"/>
      <c r="G707" s="57" t="s">
        <v>553</v>
      </c>
      <c r="H707" s="65" t="s">
        <v>603</v>
      </c>
      <c r="I707" s="59">
        <v>9000.0</v>
      </c>
      <c r="J707" s="65" t="s">
        <v>235</v>
      </c>
      <c r="K707" s="58" t="s">
        <v>236</v>
      </c>
      <c r="L707" s="65" t="s">
        <v>253</v>
      </c>
      <c r="M707" s="60">
        <v>2.3308</v>
      </c>
      <c r="N707" s="61"/>
      <c r="O707" s="58" t="s">
        <v>532</v>
      </c>
      <c r="P707" s="61">
        <v>2300.0</v>
      </c>
      <c r="Q707" s="61">
        <v>3086.0</v>
      </c>
      <c r="R707" s="80" t="s">
        <v>607</v>
      </c>
      <c r="S707" s="96">
        <v>151195.0</v>
      </c>
      <c r="T707" s="45">
        <v>1.13</v>
      </c>
      <c r="U707" s="96">
        <v>47.0</v>
      </c>
      <c r="V707" s="45">
        <f t="shared" si="52"/>
        <v>0.53</v>
      </c>
      <c r="W707" s="45">
        <f t="shared" si="53"/>
        <v>90550.6855</v>
      </c>
      <c r="X707" s="45">
        <f t="shared" si="54"/>
        <v>576.3</v>
      </c>
      <c r="Y707" s="45">
        <v>1.067</v>
      </c>
      <c r="Z707" s="45">
        <f t="shared" si="55"/>
        <v>97232.49353</v>
      </c>
      <c r="AA707" s="47">
        <f t="shared" si="56"/>
        <v>129643.3247</v>
      </c>
      <c r="AB707" s="143">
        <v>10280.0</v>
      </c>
      <c r="AC707" s="47">
        <f t="shared" si="57"/>
        <v>8758.920485</v>
      </c>
      <c r="AD707" s="79"/>
      <c r="AE707" s="64" t="str">
        <f t="shared" si="8"/>
        <v>ZF 9055 V  Light V-Drive 2.3308</v>
      </c>
      <c r="AF707" s="65" t="str">
        <f t="shared" si="58"/>
        <v>3103 613 003</v>
      </c>
      <c r="AG707" s="66" t="s">
        <v>556</v>
      </c>
      <c r="AH707" s="52" t="str">
        <f t="shared" si="50"/>
        <v>3103 613 003</v>
      </c>
      <c r="AI707" s="67"/>
      <c r="AJ707" s="55"/>
      <c r="AK707" s="55"/>
      <c r="AL707" s="55"/>
      <c r="AM707" s="55"/>
      <c r="AN707" s="55"/>
      <c r="AO707" s="55"/>
      <c r="AP707" s="55"/>
      <c r="AQ707" s="55"/>
      <c r="AR707" s="55"/>
      <c r="AS707" s="55"/>
      <c r="AT707" s="55"/>
      <c r="AU707" s="55"/>
      <c r="AV707" s="55"/>
      <c r="AW707" s="55"/>
      <c r="AX707" s="55"/>
      <c r="AY707" s="55"/>
      <c r="AZ707" s="55"/>
      <c r="BA707" s="13"/>
      <c r="BB707" s="13"/>
    </row>
    <row r="708" ht="14.25" customHeight="1">
      <c r="A708" s="54">
        <v>1010.0</v>
      </c>
      <c r="B708" s="14" t="s">
        <v>227</v>
      </c>
      <c r="C708" s="55"/>
      <c r="D708" s="14" t="str">
        <f t="shared" si="51"/>
        <v>ZF_9055_V_2.1967L</v>
      </c>
      <c r="E708" s="14" t="s">
        <v>46</v>
      </c>
      <c r="F708" s="72"/>
      <c r="G708" s="57" t="s">
        <v>553</v>
      </c>
      <c r="H708" s="65" t="s">
        <v>603</v>
      </c>
      <c r="I708" s="59">
        <v>9000.0</v>
      </c>
      <c r="J708" s="65" t="s">
        <v>235</v>
      </c>
      <c r="K708" s="58" t="s">
        <v>236</v>
      </c>
      <c r="L708" s="65" t="s">
        <v>253</v>
      </c>
      <c r="M708" s="60">
        <v>2.1967</v>
      </c>
      <c r="N708" s="61"/>
      <c r="O708" s="58" t="s">
        <v>535</v>
      </c>
      <c r="P708" s="61">
        <v>2300.0</v>
      </c>
      <c r="Q708" s="61">
        <v>3086.0</v>
      </c>
      <c r="R708" s="80" t="s">
        <v>608</v>
      </c>
      <c r="S708" s="96">
        <v>151195.0</v>
      </c>
      <c r="T708" s="45">
        <v>1.13</v>
      </c>
      <c r="U708" s="96">
        <v>47.0</v>
      </c>
      <c r="V708" s="45">
        <f t="shared" si="52"/>
        <v>0.53</v>
      </c>
      <c r="W708" s="45">
        <f t="shared" si="53"/>
        <v>90550.6855</v>
      </c>
      <c r="X708" s="45">
        <f t="shared" si="54"/>
        <v>576.3</v>
      </c>
      <c r="Y708" s="45">
        <v>1.067</v>
      </c>
      <c r="Z708" s="45">
        <f t="shared" si="55"/>
        <v>97232.49353</v>
      </c>
      <c r="AA708" s="47">
        <f t="shared" si="56"/>
        <v>129643.3247</v>
      </c>
      <c r="AB708" s="143">
        <v>10280.0</v>
      </c>
      <c r="AC708" s="47">
        <f t="shared" si="57"/>
        <v>8758.920485</v>
      </c>
      <c r="AD708" s="79"/>
      <c r="AE708" s="64" t="str">
        <f t="shared" si="8"/>
        <v>ZF 9055 V  Light V-Drive 2.1967</v>
      </c>
      <c r="AF708" s="65" t="str">
        <f t="shared" si="58"/>
        <v>3103 613 003</v>
      </c>
      <c r="AG708" s="66" t="s">
        <v>556</v>
      </c>
      <c r="AH708" s="52" t="str">
        <f t="shared" si="50"/>
        <v>3103 613 003</v>
      </c>
      <c r="AI708" s="67"/>
      <c r="AJ708" s="55"/>
      <c r="AK708" s="55"/>
      <c r="AL708" s="55"/>
      <c r="AM708" s="55"/>
      <c r="AN708" s="55"/>
      <c r="AO708" s="55"/>
      <c r="AP708" s="55"/>
      <c r="AQ708" s="55"/>
      <c r="AR708" s="55"/>
      <c r="AS708" s="55"/>
      <c r="AT708" s="55"/>
      <c r="AU708" s="55"/>
      <c r="AV708" s="55"/>
      <c r="AW708" s="55"/>
      <c r="AX708" s="55"/>
      <c r="AY708" s="55"/>
      <c r="AZ708" s="55"/>
      <c r="BA708" s="13"/>
      <c r="BB708" s="13"/>
    </row>
    <row r="709" ht="14.25" customHeight="1">
      <c r="A709" s="54">
        <v>1010.0</v>
      </c>
      <c r="B709" s="14" t="s">
        <v>227</v>
      </c>
      <c r="C709" s="55"/>
      <c r="D709" s="14" t="str">
        <f t="shared" si="51"/>
        <v>ZF_9055_V_2.099L</v>
      </c>
      <c r="E709" s="14" t="s">
        <v>46</v>
      </c>
      <c r="F709" s="72"/>
      <c r="G709" s="57" t="s">
        <v>553</v>
      </c>
      <c r="H709" s="65" t="s">
        <v>603</v>
      </c>
      <c r="I709" s="59">
        <v>9000.0</v>
      </c>
      <c r="J709" s="65" t="s">
        <v>235</v>
      </c>
      <c r="K709" s="58" t="s">
        <v>236</v>
      </c>
      <c r="L709" s="65" t="s">
        <v>253</v>
      </c>
      <c r="M709" s="60">
        <v>2.099</v>
      </c>
      <c r="N709" s="61"/>
      <c r="O709" s="58" t="s">
        <v>537</v>
      </c>
      <c r="P709" s="61">
        <v>2300.0</v>
      </c>
      <c r="Q709" s="61">
        <v>3086.0</v>
      </c>
      <c r="R709" s="80" t="s">
        <v>609</v>
      </c>
      <c r="S709" s="96">
        <v>151195.0</v>
      </c>
      <c r="T709" s="45">
        <v>1.13</v>
      </c>
      <c r="U709" s="96">
        <v>47.0</v>
      </c>
      <c r="V709" s="45">
        <f t="shared" si="52"/>
        <v>0.53</v>
      </c>
      <c r="W709" s="45">
        <f t="shared" si="53"/>
        <v>90550.6855</v>
      </c>
      <c r="X709" s="45">
        <f t="shared" si="54"/>
        <v>576.3</v>
      </c>
      <c r="Y709" s="45">
        <v>1.067</v>
      </c>
      <c r="Z709" s="45">
        <f t="shared" si="55"/>
        <v>97232.49353</v>
      </c>
      <c r="AA709" s="47">
        <f t="shared" si="56"/>
        <v>129643.3247</v>
      </c>
      <c r="AB709" s="143">
        <v>10280.0</v>
      </c>
      <c r="AC709" s="47">
        <f t="shared" si="57"/>
        <v>8758.920485</v>
      </c>
      <c r="AD709" s="79"/>
      <c r="AE709" s="64" t="str">
        <f t="shared" si="8"/>
        <v>ZF 9055 V  Light V-Drive 2.099</v>
      </c>
      <c r="AF709" s="65" t="str">
        <f t="shared" si="58"/>
        <v>3103 613 003</v>
      </c>
      <c r="AG709" s="66" t="s">
        <v>556</v>
      </c>
      <c r="AH709" s="52" t="str">
        <f t="shared" si="50"/>
        <v>3103 613 003</v>
      </c>
      <c r="AI709" s="67"/>
      <c r="AJ709" s="55"/>
      <c r="AK709" s="55"/>
      <c r="AL709" s="55"/>
      <c r="AM709" s="55"/>
      <c r="AN709" s="55"/>
      <c r="AO709" s="55"/>
      <c r="AP709" s="55"/>
      <c r="AQ709" s="55"/>
      <c r="AR709" s="55"/>
      <c r="AS709" s="55"/>
      <c r="AT709" s="55"/>
      <c r="AU709" s="55"/>
      <c r="AV709" s="55"/>
      <c r="AW709" s="55"/>
      <c r="AX709" s="55"/>
      <c r="AY709" s="55"/>
      <c r="AZ709" s="55"/>
      <c r="BA709" s="13"/>
      <c r="BB709" s="13"/>
    </row>
    <row r="710" ht="14.25" customHeight="1">
      <c r="A710" s="54">
        <v>1010.0</v>
      </c>
      <c r="B710" s="14" t="s">
        <v>227</v>
      </c>
      <c r="C710" s="55"/>
      <c r="D710" s="14" t="str">
        <f t="shared" si="51"/>
        <v>ZF_9055_V_2.2261M</v>
      </c>
      <c r="E710" s="14" t="s">
        <v>46</v>
      </c>
      <c r="F710" s="72"/>
      <c r="G710" s="57" t="s">
        <v>553</v>
      </c>
      <c r="H710" s="65" t="s">
        <v>603</v>
      </c>
      <c r="I710" s="59">
        <v>9000.0</v>
      </c>
      <c r="J710" s="65" t="s">
        <v>238</v>
      </c>
      <c r="K710" s="58" t="s">
        <v>239</v>
      </c>
      <c r="L710" s="65" t="s">
        <v>253</v>
      </c>
      <c r="M710" s="60">
        <v>2.2261</v>
      </c>
      <c r="N710" s="61"/>
      <c r="O710" s="58" t="s">
        <v>532</v>
      </c>
      <c r="P710" s="61">
        <v>2300.0</v>
      </c>
      <c r="Q710" s="61">
        <v>3086.0</v>
      </c>
      <c r="R710" s="80" t="s">
        <v>610</v>
      </c>
      <c r="S710" s="96">
        <v>151195.0</v>
      </c>
      <c r="T710" s="45">
        <v>1.13</v>
      </c>
      <c r="U710" s="96">
        <v>47.0</v>
      </c>
      <c r="V710" s="45">
        <f t="shared" si="52"/>
        <v>0.53</v>
      </c>
      <c r="W710" s="45">
        <f t="shared" si="53"/>
        <v>90550.6855</v>
      </c>
      <c r="X710" s="45">
        <f t="shared" si="54"/>
        <v>576.3</v>
      </c>
      <c r="Y710" s="45">
        <v>1.067</v>
      </c>
      <c r="Z710" s="45">
        <f t="shared" si="55"/>
        <v>97232.49353</v>
      </c>
      <c r="AA710" s="47">
        <f t="shared" si="56"/>
        <v>129643.3247</v>
      </c>
      <c r="AB710" s="143">
        <v>10280.0</v>
      </c>
      <c r="AC710" s="47">
        <f t="shared" si="57"/>
        <v>8758.920485</v>
      </c>
      <c r="AD710" s="79"/>
      <c r="AE710" s="64" t="str">
        <f t="shared" si="8"/>
        <v>ZF 9055 V  Medium V-Drive 2.2261</v>
      </c>
      <c r="AF710" s="65" t="str">
        <f t="shared" si="58"/>
        <v>3103 613 003</v>
      </c>
      <c r="AG710" s="66" t="s">
        <v>556</v>
      </c>
      <c r="AH710" s="52" t="str">
        <f t="shared" si="50"/>
        <v>3103 613 003</v>
      </c>
      <c r="AI710" s="67"/>
      <c r="AJ710" s="55"/>
      <c r="AK710" s="55"/>
      <c r="AL710" s="55"/>
      <c r="AM710" s="55"/>
      <c r="AN710" s="55"/>
      <c r="AO710" s="55"/>
      <c r="AP710" s="55"/>
      <c r="AQ710" s="55"/>
      <c r="AR710" s="55"/>
      <c r="AS710" s="55"/>
      <c r="AT710" s="55"/>
      <c r="AU710" s="55"/>
      <c r="AV710" s="55"/>
      <c r="AW710" s="55"/>
      <c r="AX710" s="55"/>
      <c r="AY710" s="55"/>
      <c r="AZ710" s="55"/>
      <c r="BA710" s="13"/>
      <c r="BB710" s="13"/>
    </row>
    <row r="711" ht="14.25" customHeight="1">
      <c r="A711" s="54">
        <v>1010.0</v>
      </c>
      <c r="B711" s="14" t="s">
        <v>227</v>
      </c>
      <c r="C711" s="55"/>
      <c r="D711" s="14" t="str">
        <f t="shared" si="51"/>
        <v>ZF_9055_V_2.0182M</v>
      </c>
      <c r="E711" s="14" t="s">
        <v>46</v>
      </c>
      <c r="F711" s="72"/>
      <c r="G711" s="57" t="s">
        <v>553</v>
      </c>
      <c r="H711" s="65" t="s">
        <v>603</v>
      </c>
      <c r="I711" s="59">
        <v>9000.0</v>
      </c>
      <c r="J711" s="65" t="s">
        <v>238</v>
      </c>
      <c r="K711" s="58" t="s">
        <v>239</v>
      </c>
      <c r="L711" s="65" t="s">
        <v>253</v>
      </c>
      <c r="M711" s="60">
        <v>2.0182</v>
      </c>
      <c r="N711" s="61"/>
      <c r="O711" s="58" t="s">
        <v>535</v>
      </c>
      <c r="P711" s="61">
        <v>2300.0</v>
      </c>
      <c r="Q711" s="61">
        <v>3086.0</v>
      </c>
      <c r="R711" s="80" t="s">
        <v>611</v>
      </c>
      <c r="S711" s="96">
        <v>151195.0</v>
      </c>
      <c r="T711" s="45">
        <v>1.13</v>
      </c>
      <c r="U711" s="96">
        <v>47.0</v>
      </c>
      <c r="V711" s="45">
        <f t="shared" si="52"/>
        <v>0.53</v>
      </c>
      <c r="W711" s="45">
        <f t="shared" si="53"/>
        <v>90550.6855</v>
      </c>
      <c r="X711" s="45">
        <f t="shared" si="54"/>
        <v>576.3</v>
      </c>
      <c r="Y711" s="45">
        <v>1.067</v>
      </c>
      <c r="Z711" s="45">
        <f t="shared" si="55"/>
        <v>97232.49353</v>
      </c>
      <c r="AA711" s="47">
        <f t="shared" si="56"/>
        <v>129643.3247</v>
      </c>
      <c r="AB711" s="143">
        <v>10280.0</v>
      </c>
      <c r="AC711" s="47">
        <f t="shared" si="57"/>
        <v>8758.920485</v>
      </c>
      <c r="AD711" s="79"/>
      <c r="AE711" s="64" t="str">
        <f t="shared" si="8"/>
        <v>ZF 9055 V  Medium V-Drive 2.0182</v>
      </c>
      <c r="AF711" s="65" t="str">
        <f t="shared" si="58"/>
        <v>3103 613 003</v>
      </c>
      <c r="AG711" s="66" t="s">
        <v>556</v>
      </c>
      <c r="AH711" s="52" t="str">
        <f t="shared" si="50"/>
        <v>3103 613 003</v>
      </c>
      <c r="AI711" s="67"/>
      <c r="AJ711" s="55"/>
      <c r="AK711" s="55"/>
      <c r="AL711" s="55"/>
      <c r="AM711" s="55"/>
      <c r="AN711" s="55"/>
      <c r="AO711" s="55"/>
      <c r="AP711" s="55"/>
      <c r="AQ711" s="55"/>
      <c r="AR711" s="55"/>
      <c r="AS711" s="55"/>
      <c r="AT711" s="55"/>
      <c r="AU711" s="55"/>
      <c r="AV711" s="55"/>
      <c r="AW711" s="55"/>
      <c r="AX711" s="55"/>
      <c r="AY711" s="55"/>
      <c r="AZ711" s="55"/>
      <c r="BA711" s="13"/>
      <c r="BB711" s="13"/>
    </row>
    <row r="712" ht="14.25" customHeight="1">
      <c r="A712" s="54">
        <v>1010.0</v>
      </c>
      <c r="B712" s="14" t="s">
        <v>227</v>
      </c>
      <c r="C712" s="55"/>
      <c r="D712" s="14" t="str">
        <f t="shared" si="51"/>
        <v>ZF_9055_V_1.9002M</v>
      </c>
      <c r="E712" s="14" t="s">
        <v>46</v>
      </c>
      <c r="F712" s="72"/>
      <c r="G712" s="57" t="s">
        <v>553</v>
      </c>
      <c r="H712" s="65" t="s">
        <v>603</v>
      </c>
      <c r="I712" s="59">
        <v>9000.0</v>
      </c>
      <c r="J712" s="65" t="s">
        <v>238</v>
      </c>
      <c r="K712" s="58" t="s">
        <v>239</v>
      </c>
      <c r="L712" s="65" t="s">
        <v>253</v>
      </c>
      <c r="M712" s="60">
        <v>1.9002</v>
      </c>
      <c r="N712" s="61"/>
      <c r="O712" s="58" t="s">
        <v>537</v>
      </c>
      <c r="P712" s="61">
        <v>2300.0</v>
      </c>
      <c r="Q712" s="61">
        <v>3086.0</v>
      </c>
      <c r="R712" s="80" t="s">
        <v>612</v>
      </c>
      <c r="S712" s="96">
        <v>151195.0</v>
      </c>
      <c r="T712" s="45">
        <v>1.13</v>
      </c>
      <c r="U712" s="96">
        <v>47.0</v>
      </c>
      <c r="V712" s="45">
        <f t="shared" si="52"/>
        <v>0.53</v>
      </c>
      <c r="W712" s="45">
        <f t="shared" si="53"/>
        <v>90550.6855</v>
      </c>
      <c r="X712" s="45">
        <f t="shared" si="54"/>
        <v>576.3</v>
      </c>
      <c r="Y712" s="45">
        <v>1.067</v>
      </c>
      <c r="Z712" s="45">
        <f t="shared" si="55"/>
        <v>97232.49353</v>
      </c>
      <c r="AA712" s="47">
        <f t="shared" si="56"/>
        <v>129643.3247</v>
      </c>
      <c r="AB712" s="143">
        <v>10280.0</v>
      </c>
      <c r="AC712" s="47">
        <f t="shared" si="57"/>
        <v>8758.920485</v>
      </c>
      <c r="AD712" s="79"/>
      <c r="AE712" s="64" t="str">
        <f t="shared" si="8"/>
        <v>ZF 9055 V  Medium V-Drive 1.9002</v>
      </c>
      <c r="AF712" s="65" t="str">
        <f t="shared" si="58"/>
        <v>3103 613 003</v>
      </c>
      <c r="AG712" s="66" t="s">
        <v>556</v>
      </c>
      <c r="AH712" s="52" t="str">
        <f t="shared" si="50"/>
        <v>3103 613 003</v>
      </c>
      <c r="AI712" s="67"/>
      <c r="AJ712" s="55"/>
      <c r="AK712" s="55"/>
      <c r="AL712" s="55"/>
      <c r="AM712" s="55"/>
      <c r="AN712" s="55"/>
      <c r="AO712" s="55"/>
      <c r="AP712" s="55"/>
      <c r="AQ712" s="55"/>
      <c r="AR712" s="55"/>
      <c r="AS712" s="55"/>
      <c r="AT712" s="55"/>
      <c r="AU712" s="55"/>
      <c r="AV712" s="55"/>
      <c r="AW712" s="55"/>
      <c r="AX712" s="55"/>
      <c r="AY712" s="55"/>
      <c r="AZ712" s="55"/>
      <c r="BA712" s="13"/>
      <c r="BB712" s="13"/>
    </row>
    <row r="713" ht="14.25" customHeight="1">
      <c r="A713" s="54">
        <v>1010.0</v>
      </c>
      <c r="B713" s="14" t="s">
        <v>227</v>
      </c>
      <c r="C713" s="55"/>
      <c r="D713" s="14" t="str">
        <f t="shared" si="51"/>
        <v>ZF_9060_2.493P</v>
      </c>
      <c r="E713" s="14" t="s">
        <v>46</v>
      </c>
      <c r="F713" s="72"/>
      <c r="G713" s="57" t="s">
        <v>524</v>
      </c>
      <c r="H713" s="65" t="s">
        <v>613</v>
      </c>
      <c r="I713" s="59">
        <v>9000.0</v>
      </c>
      <c r="J713" s="65" t="s">
        <v>230</v>
      </c>
      <c r="K713" s="58" t="s">
        <v>231</v>
      </c>
      <c r="L713" s="65" t="s">
        <v>232</v>
      </c>
      <c r="M713" s="60">
        <v>2.493</v>
      </c>
      <c r="N713" s="61"/>
      <c r="O713" s="58" t="s">
        <v>526</v>
      </c>
      <c r="P713" s="61">
        <v>2300.0</v>
      </c>
      <c r="Q713" s="61">
        <v>3086.0</v>
      </c>
      <c r="R713" s="78"/>
      <c r="S713" s="96">
        <v>152055.0</v>
      </c>
      <c r="T713" s="45">
        <v>1.13</v>
      </c>
      <c r="U713" s="96">
        <v>47.0</v>
      </c>
      <c r="V713" s="45">
        <f t="shared" si="52"/>
        <v>0.53</v>
      </c>
      <c r="W713" s="45">
        <f t="shared" si="53"/>
        <v>91065.7395</v>
      </c>
      <c r="X713" s="45">
        <f t="shared" si="54"/>
        <v>576.3</v>
      </c>
      <c r="Y713" s="45">
        <v>1.067</v>
      </c>
      <c r="Z713" s="45">
        <f t="shared" si="55"/>
        <v>97782.05615</v>
      </c>
      <c r="AA713" s="47">
        <f t="shared" si="56"/>
        <v>130376.0749</v>
      </c>
      <c r="AB713" s="143">
        <v>8945.0</v>
      </c>
      <c r="AC713" s="47">
        <f t="shared" si="57"/>
        <v>7621.453671</v>
      </c>
      <c r="AD713" s="79"/>
      <c r="AE713" s="64" t="str">
        <f t="shared" si="8"/>
        <v>ZF 9060  Pleasure Vertical Offset 2.493</v>
      </c>
      <c r="AF713" s="65" t="str">
        <f t="shared" si="58"/>
        <v>3103 601 003</v>
      </c>
      <c r="AG713" s="66" t="s">
        <v>527</v>
      </c>
      <c r="AH713" s="52" t="str">
        <f t="shared" si="50"/>
        <v>3103 601 003</v>
      </c>
      <c r="AI713" s="67"/>
      <c r="AJ713" s="55"/>
      <c r="AK713" s="55"/>
      <c r="AL713" s="55"/>
      <c r="AM713" s="55"/>
      <c r="AN713" s="55"/>
      <c r="AO713" s="55"/>
      <c r="AP713" s="55"/>
      <c r="AQ713" s="55"/>
      <c r="AR713" s="55"/>
      <c r="AS713" s="55"/>
      <c r="AT713" s="55"/>
      <c r="AU713" s="55"/>
      <c r="AV713" s="55"/>
      <c r="AW713" s="55"/>
      <c r="AX713" s="55"/>
      <c r="AY713" s="55"/>
      <c r="AZ713" s="55"/>
      <c r="BA713" s="13"/>
      <c r="BB713" s="13"/>
    </row>
    <row r="714" ht="14.25" customHeight="1">
      <c r="A714" s="54">
        <v>1010.0</v>
      </c>
      <c r="B714" s="14" t="s">
        <v>227</v>
      </c>
      <c r="C714" s="55"/>
      <c r="D714" s="14" t="str">
        <f t="shared" si="51"/>
        <v>ZF_9060_2.3308P</v>
      </c>
      <c r="E714" s="14" t="s">
        <v>46</v>
      </c>
      <c r="F714" s="72"/>
      <c r="G714" s="57" t="s">
        <v>524</v>
      </c>
      <c r="H714" s="65" t="s">
        <v>613</v>
      </c>
      <c r="I714" s="59">
        <v>9000.0</v>
      </c>
      <c r="J714" s="65" t="s">
        <v>230</v>
      </c>
      <c r="K714" s="58" t="s">
        <v>231</v>
      </c>
      <c r="L714" s="65" t="s">
        <v>232</v>
      </c>
      <c r="M714" s="60">
        <v>2.3308</v>
      </c>
      <c r="N714" s="61"/>
      <c r="O714" s="58" t="s">
        <v>249</v>
      </c>
      <c r="P714" s="61">
        <v>2300.0</v>
      </c>
      <c r="Q714" s="61">
        <v>3086.0</v>
      </c>
      <c r="R714" s="78"/>
      <c r="S714" s="96">
        <v>152055.0</v>
      </c>
      <c r="T714" s="45">
        <v>1.13</v>
      </c>
      <c r="U714" s="96">
        <v>47.0</v>
      </c>
      <c r="V714" s="45">
        <f t="shared" si="52"/>
        <v>0.53</v>
      </c>
      <c r="W714" s="45">
        <f t="shared" si="53"/>
        <v>91065.7395</v>
      </c>
      <c r="X714" s="45">
        <f t="shared" si="54"/>
        <v>576.3</v>
      </c>
      <c r="Y714" s="45">
        <v>1.067</v>
      </c>
      <c r="Z714" s="45">
        <f t="shared" si="55"/>
        <v>97782.05615</v>
      </c>
      <c r="AA714" s="47">
        <f t="shared" si="56"/>
        <v>130376.0749</v>
      </c>
      <c r="AB714" s="143">
        <v>8945.0</v>
      </c>
      <c r="AC714" s="47">
        <f t="shared" si="57"/>
        <v>7621.453671</v>
      </c>
      <c r="AD714" s="79"/>
      <c r="AE714" s="64" t="str">
        <f t="shared" si="8"/>
        <v>ZF 9060  Pleasure Vertical Offset 2.3308</v>
      </c>
      <c r="AF714" s="65" t="str">
        <f t="shared" si="58"/>
        <v>3103 601 003</v>
      </c>
      <c r="AG714" s="66" t="s">
        <v>527</v>
      </c>
      <c r="AH714" s="52" t="str">
        <f t="shared" si="50"/>
        <v>3103 601 003</v>
      </c>
      <c r="AI714" s="67"/>
      <c r="AJ714" s="55"/>
      <c r="AK714" s="55"/>
      <c r="AL714" s="55"/>
      <c r="AM714" s="55"/>
      <c r="AN714" s="55"/>
      <c r="AO714" s="55"/>
      <c r="AP714" s="55"/>
      <c r="AQ714" s="55"/>
      <c r="AR714" s="55"/>
      <c r="AS714" s="55"/>
      <c r="AT714" s="55"/>
      <c r="AU714" s="55"/>
      <c r="AV714" s="55"/>
      <c r="AW714" s="55"/>
      <c r="AX714" s="55"/>
      <c r="AY714" s="55"/>
      <c r="AZ714" s="55"/>
      <c r="BA714" s="13"/>
      <c r="BB714" s="13"/>
    </row>
    <row r="715" ht="14.25" customHeight="1">
      <c r="A715" s="54">
        <v>1010.0</v>
      </c>
      <c r="B715" s="14" t="s">
        <v>227</v>
      </c>
      <c r="C715" s="55"/>
      <c r="D715" s="14" t="str">
        <f t="shared" si="51"/>
        <v>ZF_9060_2.2543P</v>
      </c>
      <c r="E715" s="14" t="s">
        <v>46</v>
      </c>
      <c r="F715" s="72"/>
      <c r="G715" s="57" t="s">
        <v>524</v>
      </c>
      <c r="H715" s="65" t="s">
        <v>613</v>
      </c>
      <c r="I715" s="59">
        <v>9000.0</v>
      </c>
      <c r="J715" s="65" t="s">
        <v>230</v>
      </c>
      <c r="K715" s="58" t="s">
        <v>231</v>
      </c>
      <c r="L715" s="65" t="s">
        <v>232</v>
      </c>
      <c r="M715" s="60">
        <v>2.2543</v>
      </c>
      <c r="N715" s="61"/>
      <c r="O715" s="58" t="s">
        <v>528</v>
      </c>
      <c r="P715" s="61">
        <v>2300.0</v>
      </c>
      <c r="Q715" s="61">
        <v>3086.0</v>
      </c>
      <c r="R715" s="78"/>
      <c r="S715" s="96">
        <v>152055.0</v>
      </c>
      <c r="T715" s="45">
        <v>1.13</v>
      </c>
      <c r="U715" s="96">
        <v>47.0</v>
      </c>
      <c r="V715" s="45">
        <f t="shared" si="52"/>
        <v>0.53</v>
      </c>
      <c r="W715" s="45">
        <f t="shared" si="53"/>
        <v>91065.7395</v>
      </c>
      <c r="X715" s="45">
        <f t="shared" si="54"/>
        <v>576.3</v>
      </c>
      <c r="Y715" s="45">
        <v>1.067</v>
      </c>
      <c r="Z715" s="45">
        <f t="shared" si="55"/>
        <v>97782.05615</v>
      </c>
      <c r="AA715" s="47">
        <f t="shared" si="56"/>
        <v>130376.0749</v>
      </c>
      <c r="AB715" s="143">
        <v>8945.0</v>
      </c>
      <c r="AC715" s="47">
        <f t="shared" si="57"/>
        <v>7621.453671</v>
      </c>
      <c r="AD715" s="79"/>
      <c r="AE715" s="64" t="str">
        <f t="shared" si="8"/>
        <v>ZF 9060  Pleasure Vertical Offset 2.2543</v>
      </c>
      <c r="AF715" s="65" t="str">
        <f t="shared" si="58"/>
        <v>3103 601 003</v>
      </c>
      <c r="AG715" s="66" t="s">
        <v>527</v>
      </c>
      <c r="AH715" s="52" t="str">
        <f t="shared" si="50"/>
        <v>3103 601 003</v>
      </c>
      <c r="AI715" s="67"/>
      <c r="AJ715" s="55"/>
      <c r="AK715" s="55"/>
      <c r="AL715" s="55"/>
      <c r="AM715" s="55"/>
      <c r="AN715" s="55"/>
      <c r="AO715" s="55"/>
      <c r="AP715" s="55"/>
      <c r="AQ715" s="55"/>
      <c r="AR715" s="55"/>
      <c r="AS715" s="55"/>
      <c r="AT715" s="55"/>
      <c r="AU715" s="55"/>
      <c r="AV715" s="55"/>
      <c r="AW715" s="55"/>
      <c r="AX715" s="55"/>
      <c r="AY715" s="55"/>
      <c r="AZ715" s="55"/>
      <c r="BA715" s="13"/>
      <c r="BB715" s="13"/>
    </row>
    <row r="716" ht="14.25" customHeight="1">
      <c r="A716" s="54">
        <v>1010.0</v>
      </c>
      <c r="B716" s="14" t="s">
        <v>227</v>
      </c>
      <c r="C716" s="55"/>
      <c r="D716" s="14" t="str">
        <f t="shared" si="51"/>
        <v>ZF_9060_2.1967P</v>
      </c>
      <c r="E716" s="14" t="s">
        <v>46</v>
      </c>
      <c r="F716" s="72"/>
      <c r="G716" s="57" t="s">
        <v>524</v>
      </c>
      <c r="H716" s="65" t="s">
        <v>613</v>
      </c>
      <c r="I716" s="59">
        <v>9000.0</v>
      </c>
      <c r="J716" s="65" t="s">
        <v>230</v>
      </c>
      <c r="K716" s="58" t="s">
        <v>231</v>
      </c>
      <c r="L716" s="65" t="s">
        <v>232</v>
      </c>
      <c r="M716" s="60">
        <v>2.1967</v>
      </c>
      <c r="N716" s="61"/>
      <c r="O716" s="58" t="s">
        <v>529</v>
      </c>
      <c r="P716" s="61">
        <v>2300.0</v>
      </c>
      <c r="Q716" s="61">
        <v>3086.0</v>
      </c>
      <c r="R716" s="78"/>
      <c r="S716" s="96">
        <v>152055.0</v>
      </c>
      <c r="T716" s="45">
        <v>1.13</v>
      </c>
      <c r="U716" s="96">
        <v>47.0</v>
      </c>
      <c r="V716" s="45">
        <f t="shared" si="52"/>
        <v>0.53</v>
      </c>
      <c r="W716" s="45">
        <f t="shared" si="53"/>
        <v>91065.7395</v>
      </c>
      <c r="X716" s="45">
        <f t="shared" si="54"/>
        <v>576.3</v>
      </c>
      <c r="Y716" s="45">
        <v>1.067</v>
      </c>
      <c r="Z716" s="45">
        <f t="shared" si="55"/>
        <v>97782.05615</v>
      </c>
      <c r="AA716" s="47">
        <f t="shared" si="56"/>
        <v>130376.0749</v>
      </c>
      <c r="AB716" s="143">
        <v>8945.0</v>
      </c>
      <c r="AC716" s="47">
        <f t="shared" si="57"/>
        <v>7621.453671</v>
      </c>
      <c r="AD716" s="79"/>
      <c r="AE716" s="64" t="str">
        <f t="shared" si="8"/>
        <v>ZF 9060  Pleasure Vertical Offset 2.1967</v>
      </c>
      <c r="AF716" s="65" t="str">
        <f t="shared" si="58"/>
        <v>3103 601 003</v>
      </c>
      <c r="AG716" s="66" t="s">
        <v>527</v>
      </c>
      <c r="AH716" s="52" t="str">
        <f t="shared" si="50"/>
        <v>3103 601 003</v>
      </c>
      <c r="AI716" s="67"/>
      <c r="AJ716" s="55"/>
      <c r="AK716" s="55"/>
      <c r="AL716" s="55"/>
      <c r="AM716" s="55"/>
      <c r="AN716" s="55"/>
      <c r="AO716" s="55"/>
      <c r="AP716" s="55"/>
      <c r="AQ716" s="55"/>
      <c r="AR716" s="55"/>
      <c r="AS716" s="55"/>
      <c r="AT716" s="55"/>
      <c r="AU716" s="55"/>
      <c r="AV716" s="55"/>
      <c r="AW716" s="55"/>
      <c r="AX716" s="55"/>
      <c r="AY716" s="55"/>
      <c r="AZ716" s="55"/>
      <c r="BA716" s="13"/>
      <c r="BB716" s="13"/>
    </row>
    <row r="717" ht="14.25" customHeight="1">
      <c r="A717" s="54">
        <v>1010.0</v>
      </c>
      <c r="B717" s="14" t="s">
        <v>227</v>
      </c>
      <c r="C717" s="55"/>
      <c r="D717" s="14" t="str">
        <f t="shared" si="51"/>
        <v>ZF_9060_2.493L</v>
      </c>
      <c r="E717" s="14" t="s">
        <v>46</v>
      </c>
      <c r="F717" s="72"/>
      <c r="G717" s="57" t="s">
        <v>524</v>
      </c>
      <c r="H717" s="65" t="s">
        <v>613</v>
      </c>
      <c r="I717" s="59">
        <v>9000.0</v>
      </c>
      <c r="J717" s="65" t="s">
        <v>235</v>
      </c>
      <c r="K717" s="58" t="s">
        <v>236</v>
      </c>
      <c r="L717" s="65" t="s">
        <v>232</v>
      </c>
      <c r="M717" s="60">
        <v>2.493</v>
      </c>
      <c r="N717" s="61"/>
      <c r="O717" s="58" t="s">
        <v>526</v>
      </c>
      <c r="P717" s="61">
        <v>2300.0</v>
      </c>
      <c r="Q717" s="61">
        <v>3086.0</v>
      </c>
      <c r="R717" s="78"/>
      <c r="S717" s="96">
        <v>152055.0</v>
      </c>
      <c r="T717" s="45">
        <v>1.13</v>
      </c>
      <c r="U717" s="96">
        <v>47.0</v>
      </c>
      <c r="V717" s="45">
        <f t="shared" si="52"/>
        <v>0.53</v>
      </c>
      <c r="W717" s="45">
        <f t="shared" si="53"/>
        <v>91065.7395</v>
      </c>
      <c r="X717" s="45">
        <f t="shared" si="54"/>
        <v>576.3</v>
      </c>
      <c r="Y717" s="45">
        <v>1.067</v>
      </c>
      <c r="Z717" s="45">
        <f t="shared" si="55"/>
        <v>97782.05615</v>
      </c>
      <c r="AA717" s="47">
        <f t="shared" si="56"/>
        <v>130376.0749</v>
      </c>
      <c r="AB717" s="143">
        <v>8945.0</v>
      </c>
      <c r="AC717" s="47">
        <f t="shared" si="57"/>
        <v>7621.453671</v>
      </c>
      <c r="AD717" s="79"/>
      <c r="AE717" s="64" t="str">
        <f t="shared" si="8"/>
        <v>ZF 9060  Light Vertical Offset 2.493</v>
      </c>
      <c r="AF717" s="65" t="str">
        <f t="shared" si="58"/>
        <v>3103 601 003</v>
      </c>
      <c r="AG717" s="66" t="s">
        <v>527</v>
      </c>
      <c r="AH717" s="52" t="str">
        <f t="shared" si="50"/>
        <v>3103 601 003</v>
      </c>
      <c r="AI717" s="67"/>
      <c r="AJ717" s="55"/>
      <c r="AK717" s="55"/>
      <c r="AL717" s="55"/>
      <c r="AM717" s="55"/>
      <c r="AN717" s="55"/>
      <c r="AO717" s="55"/>
      <c r="AP717" s="55"/>
      <c r="AQ717" s="55"/>
      <c r="AR717" s="55"/>
      <c r="AS717" s="55"/>
      <c r="AT717" s="55"/>
      <c r="AU717" s="55"/>
      <c r="AV717" s="55"/>
      <c r="AW717" s="55"/>
      <c r="AX717" s="55"/>
      <c r="AY717" s="55"/>
      <c r="AZ717" s="55"/>
      <c r="BA717" s="13"/>
      <c r="BB717" s="13"/>
    </row>
    <row r="718" ht="14.25" customHeight="1">
      <c r="A718" s="54">
        <v>1010.0</v>
      </c>
      <c r="B718" s="14" t="s">
        <v>227</v>
      </c>
      <c r="C718" s="55"/>
      <c r="D718" s="14" t="str">
        <f t="shared" si="51"/>
        <v>ZF_9060_2.3308L</v>
      </c>
      <c r="E718" s="14" t="s">
        <v>46</v>
      </c>
      <c r="F718" s="72"/>
      <c r="G718" s="57" t="s">
        <v>524</v>
      </c>
      <c r="H718" s="65" t="s">
        <v>613</v>
      </c>
      <c r="I718" s="59">
        <v>9000.0</v>
      </c>
      <c r="J718" s="65" t="s">
        <v>235</v>
      </c>
      <c r="K718" s="58" t="s">
        <v>236</v>
      </c>
      <c r="L718" s="65" t="s">
        <v>232</v>
      </c>
      <c r="M718" s="60">
        <v>2.3308</v>
      </c>
      <c r="N718" s="61"/>
      <c r="O718" s="58" t="s">
        <v>249</v>
      </c>
      <c r="P718" s="61">
        <v>2300.0</v>
      </c>
      <c r="Q718" s="61">
        <v>3086.0</v>
      </c>
      <c r="R718" s="78"/>
      <c r="S718" s="96">
        <v>152055.0</v>
      </c>
      <c r="T718" s="45">
        <v>1.13</v>
      </c>
      <c r="U718" s="96">
        <v>47.0</v>
      </c>
      <c r="V718" s="45">
        <f t="shared" si="52"/>
        <v>0.53</v>
      </c>
      <c r="W718" s="45">
        <f t="shared" si="53"/>
        <v>91065.7395</v>
      </c>
      <c r="X718" s="45">
        <f t="shared" si="54"/>
        <v>576.3</v>
      </c>
      <c r="Y718" s="45">
        <v>1.067</v>
      </c>
      <c r="Z718" s="45">
        <f t="shared" si="55"/>
        <v>97782.05615</v>
      </c>
      <c r="AA718" s="47">
        <f t="shared" si="56"/>
        <v>130376.0749</v>
      </c>
      <c r="AB718" s="143">
        <v>8945.0</v>
      </c>
      <c r="AC718" s="47">
        <f t="shared" si="57"/>
        <v>7621.453671</v>
      </c>
      <c r="AD718" s="79"/>
      <c r="AE718" s="64" t="str">
        <f t="shared" si="8"/>
        <v>ZF 9060  Light Vertical Offset 2.3308</v>
      </c>
      <c r="AF718" s="65" t="str">
        <f t="shared" si="58"/>
        <v>3103 601 003</v>
      </c>
      <c r="AG718" s="66" t="s">
        <v>527</v>
      </c>
      <c r="AH718" s="52" t="str">
        <f t="shared" si="50"/>
        <v>3103 601 003</v>
      </c>
      <c r="AI718" s="67"/>
      <c r="AJ718" s="55"/>
      <c r="AK718" s="55"/>
      <c r="AL718" s="55"/>
      <c r="AM718" s="55"/>
      <c r="AN718" s="55"/>
      <c r="AO718" s="55"/>
      <c r="AP718" s="55"/>
      <c r="AQ718" s="55"/>
      <c r="AR718" s="55"/>
      <c r="AS718" s="55"/>
      <c r="AT718" s="55"/>
      <c r="AU718" s="55"/>
      <c r="AV718" s="55"/>
      <c r="AW718" s="55"/>
      <c r="AX718" s="55"/>
      <c r="AY718" s="55"/>
      <c r="AZ718" s="55"/>
      <c r="BA718" s="13"/>
      <c r="BB718" s="13"/>
    </row>
    <row r="719" ht="14.25" customHeight="1">
      <c r="A719" s="54">
        <v>1010.0</v>
      </c>
      <c r="B719" s="14" t="s">
        <v>227</v>
      </c>
      <c r="C719" s="55"/>
      <c r="D719" s="14" t="str">
        <f t="shared" si="51"/>
        <v>ZF_9060_2.2543L</v>
      </c>
      <c r="E719" s="14" t="s">
        <v>46</v>
      </c>
      <c r="F719" s="72"/>
      <c r="G719" s="57" t="s">
        <v>524</v>
      </c>
      <c r="H719" s="65" t="s">
        <v>613</v>
      </c>
      <c r="I719" s="59">
        <v>9000.0</v>
      </c>
      <c r="J719" s="65" t="s">
        <v>235</v>
      </c>
      <c r="K719" s="58" t="s">
        <v>236</v>
      </c>
      <c r="L719" s="65" t="s">
        <v>232</v>
      </c>
      <c r="M719" s="60">
        <v>2.2543</v>
      </c>
      <c r="N719" s="61"/>
      <c r="O719" s="58" t="s">
        <v>528</v>
      </c>
      <c r="P719" s="61">
        <v>2300.0</v>
      </c>
      <c r="Q719" s="61">
        <v>3086.0</v>
      </c>
      <c r="R719" s="78"/>
      <c r="S719" s="96">
        <v>152055.0</v>
      </c>
      <c r="T719" s="45">
        <v>1.13</v>
      </c>
      <c r="U719" s="96">
        <v>47.0</v>
      </c>
      <c r="V719" s="45">
        <f t="shared" si="52"/>
        <v>0.53</v>
      </c>
      <c r="W719" s="45">
        <f t="shared" si="53"/>
        <v>91065.7395</v>
      </c>
      <c r="X719" s="45">
        <f t="shared" si="54"/>
        <v>576.3</v>
      </c>
      <c r="Y719" s="45">
        <v>1.067</v>
      </c>
      <c r="Z719" s="45">
        <f t="shared" si="55"/>
        <v>97782.05615</v>
      </c>
      <c r="AA719" s="47">
        <f t="shared" si="56"/>
        <v>130376.0749</v>
      </c>
      <c r="AB719" s="143">
        <v>8945.0</v>
      </c>
      <c r="AC719" s="47">
        <f t="shared" si="57"/>
        <v>7621.453671</v>
      </c>
      <c r="AD719" s="79"/>
      <c r="AE719" s="64" t="str">
        <f t="shared" si="8"/>
        <v>ZF 9060  Light Vertical Offset 2.2543</v>
      </c>
      <c r="AF719" s="65" t="str">
        <f t="shared" si="58"/>
        <v>3103 601 003</v>
      </c>
      <c r="AG719" s="66" t="s">
        <v>527</v>
      </c>
      <c r="AH719" s="52" t="str">
        <f t="shared" si="50"/>
        <v>3103 601 003</v>
      </c>
      <c r="AI719" s="67"/>
      <c r="AJ719" s="55"/>
      <c r="AK719" s="55"/>
      <c r="AL719" s="55"/>
      <c r="AM719" s="55"/>
      <c r="AN719" s="55"/>
      <c r="AO719" s="55"/>
      <c r="AP719" s="55"/>
      <c r="AQ719" s="55"/>
      <c r="AR719" s="55"/>
      <c r="AS719" s="55"/>
      <c r="AT719" s="55"/>
      <c r="AU719" s="55"/>
      <c r="AV719" s="55"/>
      <c r="AW719" s="55"/>
      <c r="AX719" s="55"/>
      <c r="AY719" s="55"/>
      <c r="AZ719" s="55"/>
      <c r="BA719" s="13"/>
      <c r="BB719" s="13"/>
    </row>
    <row r="720" ht="14.25" customHeight="1">
      <c r="A720" s="54">
        <v>1010.0</v>
      </c>
      <c r="B720" s="14" t="s">
        <v>227</v>
      </c>
      <c r="C720" s="55"/>
      <c r="D720" s="14" t="str">
        <f t="shared" si="51"/>
        <v>ZF_9060_2.1967L</v>
      </c>
      <c r="E720" s="14" t="s">
        <v>46</v>
      </c>
      <c r="F720" s="72"/>
      <c r="G720" s="57" t="s">
        <v>524</v>
      </c>
      <c r="H720" s="65" t="s">
        <v>613</v>
      </c>
      <c r="I720" s="59">
        <v>9000.0</v>
      </c>
      <c r="J720" s="65" t="s">
        <v>235</v>
      </c>
      <c r="K720" s="58" t="s">
        <v>236</v>
      </c>
      <c r="L720" s="65" t="s">
        <v>232</v>
      </c>
      <c r="M720" s="60">
        <v>2.1967</v>
      </c>
      <c r="N720" s="61"/>
      <c r="O720" s="58" t="s">
        <v>529</v>
      </c>
      <c r="P720" s="61">
        <v>2300.0</v>
      </c>
      <c r="Q720" s="61">
        <v>3086.0</v>
      </c>
      <c r="R720" s="78"/>
      <c r="S720" s="96">
        <v>152055.0</v>
      </c>
      <c r="T720" s="45">
        <v>1.13</v>
      </c>
      <c r="U720" s="96">
        <v>47.0</v>
      </c>
      <c r="V720" s="45">
        <f t="shared" si="52"/>
        <v>0.53</v>
      </c>
      <c r="W720" s="45">
        <f t="shared" si="53"/>
        <v>91065.7395</v>
      </c>
      <c r="X720" s="45">
        <f t="shared" si="54"/>
        <v>576.3</v>
      </c>
      <c r="Y720" s="45">
        <v>1.067</v>
      </c>
      <c r="Z720" s="45">
        <f t="shared" si="55"/>
        <v>97782.05615</v>
      </c>
      <c r="AA720" s="47">
        <f t="shared" si="56"/>
        <v>130376.0749</v>
      </c>
      <c r="AB720" s="143">
        <v>8945.0</v>
      </c>
      <c r="AC720" s="47">
        <f t="shared" si="57"/>
        <v>7621.453671</v>
      </c>
      <c r="AD720" s="79"/>
      <c r="AE720" s="64" t="str">
        <f t="shared" si="8"/>
        <v>ZF 9060  Light Vertical Offset 2.1967</v>
      </c>
      <c r="AF720" s="65" t="str">
        <f t="shared" si="58"/>
        <v>3103 601 003</v>
      </c>
      <c r="AG720" s="66" t="s">
        <v>527</v>
      </c>
      <c r="AH720" s="52" t="str">
        <f t="shared" si="50"/>
        <v>3103 601 003</v>
      </c>
      <c r="AI720" s="67"/>
      <c r="AJ720" s="55"/>
      <c r="AK720" s="55"/>
      <c r="AL720" s="55"/>
      <c r="AM720" s="55"/>
      <c r="AN720" s="55"/>
      <c r="AO720" s="55"/>
      <c r="AP720" s="55"/>
      <c r="AQ720" s="55"/>
      <c r="AR720" s="55"/>
      <c r="AS720" s="55"/>
      <c r="AT720" s="55"/>
      <c r="AU720" s="55"/>
      <c r="AV720" s="55"/>
      <c r="AW720" s="55"/>
      <c r="AX720" s="55"/>
      <c r="AY720" s="55"/>
      <c r="AZ720" s="55"/>
      <c r="BA720" s="13"/>
      <c r="BB720" s="13"/>
    </row>
    <row r="721" ht="14.25" customHeight="1">
      <c r="A721" s="54">
        <v>1010.0</v>
      </c>
      <c r="B721" s="14" t="s">
        <v>227</v>
      </c>
      <c r="C721" s="55"/>
      <c r="D721" s="14" t="str">
        <f t="shared" si="51"/>
        <v>ZF_9060_A_2.493P</v>
      </c>
      <c r="E721" s="14" t="s">
        <v>46</v>
      </c>
      <c r="F721" s="72"/>
      <c r="G721" s="57" t="s">
        <v>530</v>
      </c>
      <c r="H721" s="65" t="s">
        <v>614</v>
      </c>
      <c r="I721" s="59">
        <v>9000.0</v>
      </c>
      <c r="J721" s="65" t="s">
        <v>230</v>
      </c>
      <c r="K721" s="58" t="s">
        <v>231</v>
      </c>
      <c r="L721" s="65" t="s">
        <v>211</v>
      </c>
      <c r="M721" s="60">
        <v>2.493</v>
      </c>
      <c r="N721" s="61"/>
      <c r="O721" s="58" t="s">
        <v>532</v>
      </c>
      <c r="P721" s="61">
        <v>2300.0</v>
      </c>
      <c r="Q721" s="61">
        <v>3042.0</v>
      </c>
      <c r="R721" s="80" t="s">
        <v>615</v>
      </c>
      <c r="S721" s="96">
        <v>160290.0</v>
      </c>
      <c r="T721" s="45">
        <v>1.13</v>
      </c>
      <c r="U721" s="96">
        <v>47.0</v>
      </c>
      <c r="V721" s="45">
        <f t="shared" si="52"/>
        <v>0.53</v>
      </c>
      <c r="W721" s="45">
        <f t="shared" si="53"/>
        <v>95997.681</v>
      </c>
      <c r="X721" s="45">
        <f t="shared" si="54"/>
        <v>576.3</v>
      </c>
      <c r="Y721" s="45">
        <v>1.067</v>
      </c>
      <c r="Z721" s="45">
        <f t="shared" si="55"/>
        <v>103044.4377</v>
      </c>
      <c r="AA721" s="47">
        <f t="shared" si="56"/>
        <v>137392.5836</v>
      </c>
      <c r="AB721" s="143">
        <v>10280.0</v>
      </c>
      <c r="AC721" s="47">
        <f t="shared" si="57"/>
        <v>8758.920485</v>
      </c>
      <c r="AD721" s="79"/>
      <c r="AE721" s="64" t="str">
        <f t="shared" si="8"/>
        <v>ZF 9060 A  Pleasure Down Angle 2.493</v>
      </c>
      <c r="AF721" s="65" t="str">
        <f t="shared" si="58"/>
        <v>3103 607 003</v>
      </c>
      <c r="AG721" s="66" t="s">
        <v>534</v>
      </c>
      <c r="AH721" s="52" t="str">
        <f t="shared" si="50"/>
        <v>3103 607 003</v>
      </c>
      <c r="AI721" s="67"/>
      <c r="AJ721" s="55"/>
      <c r="AK721" s="55"/>
      <c r="AL721" s="55"/>
      <c r="AM721" s="55"/>
      <c r="AN721" s="55"/>
      <c r="AO721" s="55"/>
      <c r="AP721" s="55"/>
      <c r="AQ721" s="55"/>
      <c r="AR721" s="55"/>
      <c r="AS721" s="55"/>
      <c r="AT721" s="55"/>
      <c r="AU721" s="55"/>
      <c r="AV721" s="55"/>
      <c r="AW721" s="55"/>
      <c r="AX721" s="55"/>
      <c r="AY721" s="55"/>
      <c r="AZ721" s="55"/>
      <c r="BA721" s="13"/>
      <c r="BB721" s="13"/>
    </row>
    <row r="722" ht="14.25" customHeight="1">
      <c r="A722" s="54">
        <v>1010.0</v>
      </c>
      <c r="B722" s="14" t="s">
        <v>227</v>
      </c>
      <c r="C722" s="55"/>
      <c r="D722" s="14" t="str">
        <f t="shared" si="51"/>
        <v>ZF_9060_A_2.3308P</v>
      </c>
      <c r="E722" s="14" t="s">
        <v>46</v>
      </c>
      <c r="F722" s="72"/>
      <c r="G722" s="57" t="s">
        <v>530</v>
      </c>
      <c r="H722" s="65" t="s">
        <v>614</v>
      </c>
      <c r="I722" s="59">
        <v>9000.0</v>
      </c>
      <c r="J722" s="65" t="s">
        <v>230</v>
      </c>
      <c r="K722" s="58" t="s">
        <v>231</v>
      </c>
      <c r="L722" s="65" t="s">
        <v>211</v>
      </c>
      <c r="M722" s="60">
        <v>2.3308</v>
      </c>
      <c r="N722" s="61"/>
      <c r="O722" s="58" t="s">
        <v>535</v>
      </c>
      <c r="P722" s="61">
        <v>2300.0</v>
      </c>
      <c r="Q722" s="61">
        <v>3042.0</v>
      </c>
      <c r="R722" s="80" t="s">
        <v>616</v>
      </c>
      <c r="S722" s="96">
        <v>160290.0</v>
      </c>
      <c r="T722" s="45">
        <v>1.13</v>
      </c>
      <c r="U722" s="96">
        <v>47.0</v>
      </c>
      <c r="V722" s="45">
        <f t="shared" si="52"/>
        <v>0.53</v>
      </c>
      <c r="W722" s="45">
        <f t="shared" si="53"/>
        <v>95997.681</v>
      </c>
      <c r="X722" s="45">
        <f t="shared" si="54"/>
        <v>576.3</v>
      </c>
      <c r="Y722" s="45">
        <v>1.067</v>
      </c>
      <c r="Z722" s="45">
        <f t="shared" si="55"/>
        <v>103044.4377</v>
      </c>
      <c r="AA722" s="47">
        <f t="shared" si="56"/>
        <v>137392.5836</v>
      </c>
      <c r="AB722" s="143">
        <v>10280.0</v>
      </c>
      <c r="AC722" s="47">
        <f t="shared" si="57"/>
        <v>8758.920485</v>
      </c>
      <c r="AD722" s="79"/>
      <c r="AE722" s="64" t="str">
        <f t="shared" si="8"/>
        <v>ZF 9060 A  Pleasure Down Angle 2.3308</v>
      </c>
      <c r="AF722" s="65" t="str">
        <f t="shared" si="58"/>
        <v>3103 607 003</v>
      </c>
      <c r="AG722" s="66" t="s">
        <v>534</v>
      </c>
      <c r="AH722" s="52" t="str">
        <f t="shared" si="50"/>
        <v>3103 607 003</v>
      </c>
      <c r="AI722" s="67"/>
      <c r="AJ722" s="55"/>
      <c r="AK722" s="55"/>
      <c r="AL722" s="55"/>
      <c r="AM722" s="55"/>
      <c r="AN722" s="55"/>
      <c r="AO722" s="55"/>
      <c r="AP722" s="55"/>
      <c r="AQ722" s="55"/>
      <c r="AR722" s="55"/>
      <c r="AS722" s="55"/>
      <c r="AT722" s="55"/>
      <c r="AU722" s="55"/>
      <c r="AV722" s="55"/>
      <c r="AW722" s="55"/>
      <c r="AX722" s="55"/>
      <c r="AY722" s="55"/>
      <c r="AZ722" s="55"/>
      <c r="BA722" s="13"/>
      <c r="BB722" s="13"/>
    </row>
    <row r="723" ht="14.25" customHeight="1">
      <c r="A723" s="54">
        <v>1010.0</v>
      </c>
      <c r="B723" s="14" t="s">
        <v>227</v>
      </c>
      <c r="C723" s="55"/>
      <c r="D723" s="14" t="str">
        <f t="shared" si="51"/>
        <v>ZF_9060_A_2.1967P</v>
      </c>
      <c r="E723" s="14" t="s">
        <v>46</v>
      </c>
      <c r="F723" s="72"/>
      <c r="G723" s="57" t="s">
        <v>530</v>
      </c>
      <c r="H723" s="65" t="s">
        <v>614</v>
      </c>
      <c r="I723" s="59">
        <v>9000.0</v>
      </c>
      <c r="J723" s="65" t="s">
        <v>230</v>
      </c>
      <c r="K723" s="58" t="s">
        <v>231</v>
      </c>
      <c r="L723" s="65" t="s">
        <v>211</v>
      </c>
      <c r="M723" s="60">
        <v>2.1967</v>
      </c>
      <c r="N723" s="61"/>
      <c r="O723" s="58" t="s">
        <v>537</v>
      </c>
      <c r="P723" s="61">
        <v>2300.0</v>
      </c>
      <c r="Q723" s="61">
        <v>3042.0</v>
      </c>
      <c r="R723" s="80" t="s">
        <v>617</v>
      </c>
      <c r="S723" s="96">
        <v>160290.0</v>
      </c>
      <c r="T723" s="45">
        <v>1.13</v>
      </c>
      <c r="U723" s="96">
        <v>47.0</v>
      </c>
      <c r="V723" s="45">
        <f t="shared" si="52"/>
        <v>0.53</v>
      </c>
      <c r="W723" s="45">
        <f t="shared" si="53"/>
        <v>95997.681</v>
      </c>
      <c r="X723" s="45">
        <f t="shared" si="54"/>
        <v>576.3</v>
      </c>
      <c r="Y723" s="45">
        <v>1.067</v>
      </c>
      <c r="Z723" s="45">
        <f t="shared" si="55"/>
        <v>103044.4377</v>
      </c>
      <c r="AA723" s="47">
        <f t="shared" si="56"/>
        <v>137392.5836</v>
      </c>
      <c r="AB723" s="143">
        <v>10280.0</v>
      </c>
      <c r="AC723" s="47">
        <f t="shared" si="57"/>
        <v>8758.920485</v>
      </c>
      <c r="AD723" s="79"/>
      <c r="AE723" s="64" t="str">
        <f t="shared" si="8"/>
        <v>ZF 9060 A  Pleasure Down Angle 2.1967</v>
      </c>
      <c r="AF723" s="65" t="str">
        <f t="shared" si="58"/>
        <v>3103 607 003</v>
      </c>
      <c r="AG723" s="66" t="s">
        <v>534</v>
      </c>
      <c r="AH723" s="52" t="str">
        <f t="shared" si="50"/>
        <v>3103 607 003</v>
      </c>
      <c r="AI723" s="67"/>
      <c r="AJ723" s="55"/>
      <c r="AK723" s="55"/>
      <c r="AL723" s="55"/>
      <c r="AM723" s="55"/>
      <c r="AN723" s="55"/>
      <c r="AO723" s="55"/>
      <c r="AP723" s="55"/>
      <c r="AQ723" s="55"/>
      <c r="AR723" s="55"/>
      <c r="AS723" s="55"/>
      <c r="AT723" s="55"/>
      <c r="AU723" s="55"/>
      <c r="AV723" s="55"/>
      <c r="AW723" s="55"/>
      <c r="AX723" s="55"/>
      <c r="AY723" s="55"/>
      <c r="AZ723" s="55"/>
      <c r="BA723" s="13"/>
      <c r="BB723" s="13"/>
    </row>
    <row r="724" ht="14.25" customHeight="1">
      <c r="A724" s="54">
        <v>1010.0</v>
      </c>
      <c r="B724" s="14" t="s">
        <v>227</v>
      </c>
      <c r="C724" s="55"/>
      <c r="D724" s="14" t="str">
        <f t="shared" si="51"/>
        <v>ZF_9060_A_2.493L</v>
      </c>
      <c r="E724" s="14" t="s">
        <v>46</v>
      </c>
      <c r="F724" s="72"/>
      <c r="G724" s="57" t="s">
        <v>530</v>
      </c>
      <c r="H724" s="65" t="s">
        <v>614</v>
      </c>
      <c r="I724" s="59">
        <v>9000.0</v>
      </c>
      <c r="J724" s="65" t="s">
        <v>235</v>
      </c>
      <c r="K724" s="58" t="s">
        <v>236</v>
      </c>
      <c r="L724" s="65" t="s">
        <v>211</v>
      </c>
      <c r="M724" s="60">
        <v>2.493</v>
      </c>
      <c r="N724" s="61"/>
      <c r="O724" s="58" t="s">
        <v>532</v>
      </c>
      <c r="P724" s="61">
        <v>2300.0</v>
      </c>
      <c r="Q724" s="61">
        <v>3042.0</v>
      </c>
      <c r="R724" s="80" t="s">
        <v>618</v>
      </c>
      <c r="S724" s="96">
        <v>160290.0</v>
      </c>
      <c r="T724" s="45">
        <v>1.13</v>
      </c>
      <c r="U724" s="96">
        <v>47.0</v>
      </c>
      <c r="V724" s="45">
        <f t="shared" si="52"/>
        <v>0.53</v>
      </c>
      <c r="W724" s="45">
        <f t="shared" si="53"/>
        <v>95997.681</v>
      </c>
      <c r="X724" s="45">
        <f t="shared" si="54"/>
        <v>576.3</v>
      </c>
      <c r="Y724" s="45">
        <v>1.067</v>
      </c>
      <c r="Z724" s="45">
        <f t="shared" si="55"/>
        <v>103044.4377</v>
      </c>
      <c r="AA724" s="47">
        <f t="shared" si="56"/>
        <v>137392.5836</v>
      </c>
      <c r="AB724" s="143">
        <v>10280.0</v>
      </c>
      <c r="AC724" s="47">
        <f t="shared" si="57"/>
        <v>8758.920485</v>
      </c>
      <c r="AD724" s="79"/>
      <c r="AE724" s="64" t="str">
        <f t="shared" si="8"/>
        <v>ZF 9060 A  Light Down Angle 2.493</v>
      </c>
      <c r="AF724" s="65" t="str">
        <f t="shared" si="58"/>
        <v>3103 607 003</v>
      </c>
      <c r="AG724" s="66" t="s">
        <v>534</v>
      </c>
      <c r="AH724" s="52" t="str">
        <f t="shared" si="50"/>
        <v>3103 607 003</v>
      </c>
      <c r="AI724" s="67"/>
      <c r="AJ724" s="55"/>
      <c r="AK724" s="55"/>
      <c r="AL724" s="55"/>
      <c r="AM724" s="55"/>
      <c r="AN724" s="55"/>
      <c r="AO724" s="55"/>
      <c r="AP724" s="55"/>
      <c r="AQ724" s="55"/>
      <c r="AR724" s="55"/>
      <c r="AS724" s="55"/>
      <c r="AT724" s="55"/>
      <c r="AU724" s="55"/>
      <c r="AV724" s="55"/>
      <c r="AW724" s="55"/>
      <c r="AX724" s="55"/>
      <c r="AY724" s="55"/>
      <c r="AZ724" s="55"/>
      <c r="BA724" s="13"/>
      <c r="BB724" s="13"/>
    </row>
    <row r="725" ht="14.25" customHeight="1">
      <c r="A725" s="54">
        <v>1010.0</v>
      </c>
      <c r="B725" s="14" t="s">
        <v>227</v>
      </c>
      <c r="C725" s="55"/>
      <c r="D725" s="14" t="str">
        <f t="shared" si="51"/>
        <v>ZF_9060_A_2.3308L</v>
      </c>
      <c r="E725" s="14" t="s">
        <v>46</v>
      </c>
      <c r="F725" s="72"/>
      <c r="G725" s="57" t="s">
        <v>530</v>
      </c>
      <c r="H725" s="65" t="s">
        <v>614</v>
      </c>
      <c r="I725" s="59">
        <v>9000.0</v>
      </c>
      <c r="J725" s="65" t="s">
        <v>235</v>
      </c>
      <c r="K725" s="58" t="s">
        <v>236</v>
      </c>
      <c r="L725" s="65" t="s">
        <v>211</v>
      </c>
      <c r="M725" s="60">
        <v>2.3308</v>
      </c>
      <c r="N725" s="61"/>
      <c r="O725" s="58" t="s">
        <v>535</v>
      </c>
      <c r="P725" s="61">
        <v>2300.0</v>
      </c>
      <c r="Q725" s="61">
        <v>3042.0</v>
      </c>
      <c r="R725" s="80" t="s">
        <v>619</v>
      </c>
      <c r="S725" s="96">
        <v>160290.0</v>
      </c>
      <c r="T725" s="45">
        <v>1.13</v>
      </c>
      <c r="U725" s="96">
        <v>47.0</v>
      </c>
      <c r="V725" s="45">
        <f t="shared" si="52"/>
        <v>0.53</v>
      </c>
      <c r="W725" s="45">
        <f t="shared" si="53"/>
        <v>95997.681</v>
      </c>
      <c r="X725" s="45">
        <f t="shared" si="54"/>
        <v>576.3</v>
      </c>
      <c r="Y725" s="45">
        <v>1.067</v>
      </c>
      <c r="Z725" s="45">
        <f t="shared" si="55"/>
        <v>103044.4377</v>
      </c>
      <c r="AA725" s="47">
        <f t="shared" si="56"/>
        <v>137392.5836</v>
      </c>
      <c r="AB725" s="143">
        <v>10280.0</v>
      </c>
      <c r="AC725" s="47">
        <f t="shared" si="57"/>
        <v>8758.920485</v>
      </c>
      <c r="AD725" s="79"/>
      <c r="AE725" s="64" t="str">
        <f t="shared" si="8"/>
        <v>ZF 9060 A  Light Down Angle 2.3308</v>
      </c>
      <c r="AF725" s="65" t="str">
        <f t="shared" si="58"/>
        <v>3103 607 003</v>
      </c>
      <c r="AG725" s="66" t="s">
        <v>534</v>
      </c>
      <c r="AH725" s="52" t="str">
        <f t="shared" si="50"/>
        <v>3103 607 003</v>
      </c>
      <c r="AI725" s="67"/>
      <c r="AJ725" s="55"/>
      <c r="AK725" s="55"/>
      <c r="AL725" s="55"/>
      <c r="AM725" s="55"/>
      <c r="AN725" s="55"/>
      <c r="AO725" s="55"/>
      <c r="AP725" s="55"/>
      <c r="AQ725" s="55"/>
      <c r="AR725" s="55"/>
      <c r="AS725" s="55"/>
      <c r="AT725" s="55"/>
      <c r="AU725" s="55"/>
      <c r="AV725" s="55"/>
      <c r="AW725" s="55"/>
      <c r="AX725" s="55"/>
      <c r="AY725" s="55"/>
      <c r="AZ725" s="55"/>
      <c r="BA725" s="13"/>
      <c r="BB725" s="13"/>
    </row>
    <row r="726" ht="14.25" customHeight="1">
      <c r="A726" s="54">
        <v>1010.0</v>
      </c>
      <c r="B726" s="14" t="s">
        <v>227</v>
      </c>
      <c r="C726" s="55"/>
      <c r="D726" s="14" t="str">
        <f t="shared" si="51"/>
        <v>ZF_9060_A_2.1967L</v>
      </c>
      <c r="E726" s="14" t="s">
        <v>46</v>
      </c>
      <c r="F726" s="72"/>
      <c r="G726" s="57" t="s">
        <v>530</v>
      </c>
      <c r="H726" s="65" t="s">
        <v>614</v>
      </c>
      <c r="I726" s="59">
        <v>9000.0</v>
      </c>
      <c r="J726" s="65" t="s">
        <v>235</v>
      </c>
      <c r="K726" s="58" t="s">
        <v>236</v>
      </c>
      <c r="L726" s="65" t="s">
        <v>211</v>
      </c>
      <c r="M726" s="60">
        <v>2.1967</v>
      </c>
      <c r="N726" s="61"/>
      <c r="O726" s="58" t="s">
        <v>537</v>
      </c>
      <c r="P726" s="61">
        <v>2300.0</v>
      </c>
      <c r="Q726" s="61">
        <v>3042.0</v>
      </c>
      <c r="R726" s="80" t="s">
        <v>620</v>
      </c>
      <c r="S726" s="96">
        <v>160290.0</v>
      </c>
      <c r="T726" s="45">
        <v>1.13</v>
      </c>
      <c r="U726" s="96">
        <v>47.0</v>
      </c>
      <c r="V726" s="45">
        <f t="shared" si="52"/>
        <v>0.53</v>
      </c>
      <c r="W726" s="45">
        <f t="shared" si="53"/>
        <v>95997.681</v>
      </c>
      <c r="X726" s="45">
        <f t="shared" si="54"/>
        <v>576.3</v>
      </c>
      <c r="Y726" s="45">
        <v>1.067</v>
      </c>
      <c r="Z726" s="45">
        <f t="shared" si="55"/>
        <v>103044.4377</v>
      </c>
      <c r="AA726" s="47">
        <f t="shared" si="56"/>
        <v>137392.5836</v>
      </c>
      <c r="AB726" s="143">
        <v>10280.0</v>
      </c>
      <c r="AC726" s="47">
        <f t="shared" si="57"/>
        <v>8758.920485</v>
      </c>
      <c r="AD726" s="79"/>
      <c r="AE726" s="64" t="str">
        <f t="shared" si="8"/>
        <v>ZF 9060 A  Light Down Angle 2.1967</v>
      </c>
      <c r="AF726" s="65" t="str">
        <f t="shared" si="58"/>
        <v>3103 607 003</v>
      </c>
      <c r="AG726" s="66" t="s">
        <v>534</v>
      </c>
      <c r="AH726" s="52" t="str">
        <f t="shared" si="50"/>
        <v>3103 607 003</v>
      </c>
      <c r="AI726" s="67"/>
      <c r="AJ726" s="55"/>
      <c r="AK726" s="55"/>
      <c r="AL726" s="55"/>
      <c r="AM726" s="55"/>
      <c r="AN726" s="55"/>
      <c r="AO726" s="55"/>
      <c r="AP726" s="55"/>
      <c r="AQ726" s="55"/>
      <c r="AR726" s="55"/>
      <c r="AS726" s="55"/>
      <c r="AT726" s="55"/>
      <c r="AU726" s="55"/>
      <c r="AV726" s="55"/>
      <c r="AW726" s="55"/>
      <c r="AX726" s="55"/>
      <c r="AY726" s="55"/>
      <c r="AZ726" s="55"/>
      <c r="BA726" s="13"/>
      <c r="BB726" s="13"/>
    </row>
    <row r="727" ht="14.25" customHeight="1">
      <c r="A727" s="54">
        <v>1010.0</v>
      </c>
      <c r="B727" s="14" t="s">
        <v>227</v>
      </c>
      <c r="C727" s="55"/>
      <c r="D727" s="14" t="str">
        <f t="shared" si="51"/>
        <v>ZF_9060_NR2_2.493P</v>
      </c>
      <c r="E727" s="14" t="s">
        <v>46</v>
      </c>
      <c r="F727" s="72"/>
      <c r="G727" s="57" t="s">
        <v>545</v>
      </c>
      <c r="H727" s="65" t="s">
        <v>621</v>
      </c>
      <c r="I727" s="59">
        <v>9000.0</v>
      </c>
      <c r="J727" s="65" t="s">
        <v>230</v>
      </c>
      <c r="K727" s="58" t="s">
        <v>231</v>
      </c>
      <c r="L727" s="65" t="s">
        <v>232</v>
      </c>
      <c r="M727" s="60">
        <v>2.493</v>
      </c>
      <c r="N727" s="61"/>
      <c r="O727" s="58" t="s">
        <v>526</v>
      </c>
      <c r="P727" s="61">
        <v>2300.0</v>
      </c>
      <c r="Q727" s="61">
        <v>2293.0</v>
      </c>
      <c r="R727" s="78"/>
      <c r="S727" s="96">
        <v>134260.0</v>
      </c>
      <c r="T727" s="45">
        <v>1.13</v>
      </c>
      <c r="U727" s="96">
        <v>47.0</v>
      </c>
      <c r="V727" s="45">
        <f t="shared" si="52"/>
        <v>0.53</v>
      </c>
      <c r="W727" s="45">
        <f t="shared" si="53"/>
        <v>80408.314</v>
      </c>
      <c r="X727" s="45">
        <f t="shared" si="54"/>
        <v>576.3</v>
      </c>
      <c r="Y727" s="45">
        <v>1.067</v>
      </c>
      <c r="Z727" s="45">
        <f t="shared" si="55"/>
        <v>86410.58314</v>
      </c>
      <c r="AA727" s="47">
        <f t="shared" si="56"/>
        <v>115214.1109</v>
      </c>
      <c r="AB727" s="143">
        <v>8945.0</v>
      </c>
      <c r="AC727" s="47">
        <f t="shared" si="57"/>
        <v>7621.453671</v>
      </c>
      <c r="AD727" s="79"/>
      <c r="AE727" s="64" t="str">
        <f t="shared" si="8"/>
        <v>ZF 9060 NR2  Pleasure Vertical Offset 2.493</v>
      </c>
      <c r="AF727" s="65" t="str">
        <f t="shared" si="58"/>
        <v>3103 634 005</v>
      </c>
      <c r="AG727" s="66" t="s">
        <v>547</v>
      </c>
      <c r="AH727" s="52" t="str">
        <f t="shared" si="50"/>
        <v>3103 634 005</v>
      </c>
      <c r="AI727" s="67"/>
      <c r="AJ727" s="55"/>
      <c r="AK727" s="55"/>
      <c r="AL727" s="55"/>
      <c r="AM727" s="55"/>
      <c r="AN727" s="55"/>
      <c r="AO727" s="55"/>
      <c r="AP727" s="55"/>
      <c r="AQ727" s="55"/>
      <c r="AR727" s="55"/>
      <c r="AS727" s="55"/>
      <c r="AT727" s="55"/>
      <c r="AU727" s="55"/>
      <c r="AV727" s="55"/>
      <c r="AW727" s="55"/>
      <c r="AX727" s="55"/>
      <c r="AY727" s="55"/>
      <c r="AZ727" s="55"/>
      <c r="BA727" s="13"/>
      <c r="BB727" s="13"/>
    </row>
    <row r="728" ht="14.25" customHeight="1">
      <c r="A728" s="54">
        <v>1010.0</v>
      </c>
      <c r="B728" s="14" t="s">
        <v>227</v>
      </c>
      <c r="C728" s="55"/>
      <c r="D728" s="14" t="str">
        <f t="shared" si="51"/>
        <v>ZF_9060_NR2_2.3308P</v>
      </c>
      <c r="E728" s="14" t="s">
        <v>46</v>
      </c>
      <c r="F728" s="72"/>
      <c r="G728" s="57" t="s">
        <v>545</v>
      </c>
      <c r="H728" s="65" t="s">
        <v>621</v>
      </c>
      <c r="I728" s="59">
        <v>9000.0</v>
      </c>
      <c r="J728" s="65" t="s">
        <v>230</v>
      </c>
      <c r="K728" s="58" t="s">
        <v>231</v>
      </c>
      <c r="L728" s="65" t="s">
        <v>232</v>
      </c>
      <c r="M728" s="60">
        <v>2.3308</v>
      </c>
      <c r="N728" s="61"/>
      <c r="O728" s="58" t="s">
        <v>249</v>
      </c>
      <c r="P728" s="61">
        <v>2300.0</v>
      </c>
      <c r="Q728" s="61">
        <v>2293.0</v>
      </c>
      <c r="R728" s="78"/>
      <c r="S728" s="96">
        <v>134260.0</v>
      </c>
      <c r="T728" s="45">
        <v>1.13</v>
      </c>
      <c r="U728" s="96">
        <v>47.0</v>
      </c>
      <c r="V728" s="45">
        <f t="shared" si="52"/>
        <v>0.53</v>
      </c>
      <c r="W728" s="45">
        <f t="shared" si="53"/>
        <v>80408.314</v>
      </c>
      <c r="X728" s="45">
        <f t="shared" si="54"/>
        <v>576.3</v>
      </c>
      <c r="Y728" s="45">
        <v>1.067</v>
      </c>
      <c r="Z728" s="45">
        <f t="shared" si="55"/>
        <v>86410.58314</v>
      </c>
      <c r="AA728" s="47">
        <f t="shared" si="56"/>
        <v>115214.1109</v>
      </c>
      <c r="AB728" s="143">
        <v>8945.0</v>
      </c>
      <c r="AC728" s="47">
        <f t="shared" si="57"/>
        <v>7621.453671</v>
      </c>
      <c r="AD728" s="79"/>
      <c r="AE728" s="64" t="str">
        <f t="shared" si="8"/>
        <v>ZF 9060 NR2  Pleasure Vertical Offset 2.3308</v>
      </c>
      <c r="AF728" s="65" t="str">
        <f t="shared" si="58"/>
        <v>3103 634 005</v>
      </c>
      <c r="AG728" s="66" t="s">
        <v>547</v>
      </c>
      <c r="AH728" s="52" t="str">
        <f t="shared" si="50"/>
        <v>3103 634 005</v>
      </c>
      <c r="AI728" s="67"/>
      <c r="AJ728" s="55"/>
      <c r="AK728" s="55"/>
      <c r="AL728" s="55"/>
      <c r="AM728" s="55"/>
      <c r="AN728" s="55"/>
      <c r="AO728" s="55"/>
      <c r="AP728" s="55"/>
      <c r="AQ728" s="55"/>
      <c r="AR728" s="55"/>
      <c r="AS728" s="55"/>
      <c r="AT728" s="55"/>
      <c r="AU728" s="55"/>
      <c r="AV728" s="55"/>
      <c r="AW728" s="55"/>
      <c r="AX728" s="55"/>
      <c r="AY728" s="55"/>
      <c r="AZ728" s="55"/>
      <c r="BA728" s="13"/>
      <c r="BB728" s="13"/>
    </row>
    <row r="729" ht="14.25" customHeight="1">
      <c r="A729" s="54">
        <v>1010.0</v>
      </c>
      <c r="B729" s="14" t="s">
        <v>227</v>
      </c>
      <c r="C729" s="55"/>
      <c r="D729" s="14" t="str">
        <f t="shared" si="51"/>
        <v>ZF_9060_NR2_2.2543P</v>
      </c>
      <c r="E729" s="14" t="s">
        <v>46</v>
      </c>
      <c r="F729" s="72"/>
      <c r="G729" s="57" t="s">
        <v>545</v>
      </c>
      <c r="H729" s="65" t="s">
        <v>621</v>
      </c>
      <c r="I729" s="59">
        <v>9000.0</v>
      </c>
      <c r="J729" s="65" t="s">
        <v>230</v>
      </c>
      <c r="K729" s="58" t="s">
        <v>231</v>
      </c>
      <c r="L729" s="65" t="s">
        <v>232</v>
      </c>
      <c r="M729" s="60">
        <v>2.2543</v>
      </c>
      <c r="N729" s="61"/>
      <c r="O729" s="58" t="s">
        <v>528</v>
      </c>
      <c r="P729" s="61">
        <v>2300.0</v>
      </c>
      <c r="Q729" s="61">
        <v>2293.0</v>
      </c>
      <c r="R729" s="78"/>
      <c r="S729" s="96">
        <v>134260.0</v>
      </c>
      <c r="T729" s="45">
        <v>1.13</v>
      </c>
      <c r="U729" s="96">
        <v>47.0</v>
      </c>
      <c r="V729" s="45">
        <f t="shared" si="52"/>
        <v>0.53</v>
      </c>
      <c r="W729" s="45">
        <f t="shared" si="53"/>
        <v>80408.314</v>
      </c>
      <c r="X729" s="45">
        <f t="shared" si="54"/>
        <v>576.3</v>
      </c>
      <c r="Y729" s="45">
        <v>1.067</v>
      </c>
      <c r="Z729" s="45">
        <f t="shared" si="55"/>
        <v>86410.58314</v>
      </c>
      <c r="AA729" s="47">
        <f t="shared" si="56"/>
        <v>115214.1109</v>
      </c>
      <c r="AB729" s="143">
        <v>8945.0</v>
      </c>
      <c r="AC729" s="47">
        <f t="shared" si="57"/>
        <v>7621.453671</v>
      </c>
      <c r="AD729" s="79"/>
      <c r="AE729" s="64" t="str">
        <f t="shared" si="8"/>
        <v>ZF 9060 NR2  Pleasure Vertical Offset 2.2543</v>
      </c>
      <c r="AF729" s="65" t="str">
        <f t="shared" si="58"/>
        <v>3103 634 005</v>
      </c>
      <c r="AG729" s="66" t="s">
        <v>547</v>
      </c>
      <c r="AH729" s="52" t="str">
        <f t="shared" si="50"/>
        <v>3103 634 005</v>
      </c>
      <c r="AI729" s="67"/>
      <c r="AJ729" s="55"/>
      <c r="AK729" s="55"/>
      <c r="AL729" s="55"/>
      <c r="AM729" s="55"/>
      <c r="AN729" s="55"/>
      <c r="AO729" s="55"/>
      <c r="AP729" s="55"/>
      <c r="AQ729" s="55"/>
      <c r="AR729" s="55"/>
      <c r="AS729" s="55"/>
      <c r="AT729" s="55"/>
      <c r="AU729" s="55"/>
      <c r="AV729" s="55"/>
      <c r="AW729" s="55"/>
      <c r="AX729" s="55"/>
      <c r="AY729" s="55"/>
      <c r="AZ729" s="55"/>
      <c r="BA729" s="13"/>
      <c r="BB729" s="13"/>
    </row>
    <row r="730" ht="14.25" customHeight="1">
      <c r="A730" s="54">
        <v>1010.0</v>
      </c>
      <c r="B730" s="14" t="s">
        <v>227</v>
      </c>
      <c r="C730" s="55"/>
      <c r="D730" s="14" t="str">
        <f t="shared" si="51"/>
        <v>ZF_9060_NR2_2.1967P</v>
      </c>
      <c r="E730" s="14" t="s">
        <v>46</v>
      </c>
      <c r="F730" s="72"/>
      <c r="G730" s="57" t="s">
        <v>545</v>
      </c>
      <c r="H730" s="65" t="s">
        <v>621</v>
      </c>
      <c r="I730" s="59">
        <v>9000.0</v>
      </c>
      <c r="J730" s="65" t="s">
        <v>230</v>
      </c>
      <c r="K730" s="58" t="s">
        <v>231</v>
      </c>
      <c r="L730" s="65" t="s">
        <v>232</v>
      </c>
      <c r="M730" s="60">
        <v>2.1967</v>
      </c>
      <c r="N730" s="61"/>
      <c r="O730" s="58" t="s">
        <v>529</v>
      </c>
      <c r="P730" s="61">
        <v>2300.0</v>
      </c>
      <c r="Q730" s="61">
        <v>2293.0</v>
      </c>
      <c r="R730" s="78"/>
      <c r="S730" s="96">
        <v>134260.0</v>
      </c>
      <c r="T730" s="45">
        <v>1.13</v>
      </c>
      <c r="U730" s="96">
        <v>47.0</v>
      </c>
      <c r="V730" s="45">
        <f t="shared" si="52"/>
        <v>0.53</v>
      </c>
      <c r="W730" s="45">
        <f t="shared" si="53"/>
        <v>80408.314</v>
      </c>
      <c r="X730" s="45">
        <f t="shared" si="54"/>
        <v>576.3</v>
      </c>
      <c r="Y730" s="45">
        <v>1.067</v>
      </c>
      <c r="Z730" s="45">
        <f t="shared" si="55"/>
        <v>86410.58314</v>
      </c>
      <c r="AA730" s="47">
        <f t="shared" si="56"/>
        <v>115214.1109</v>
      </c>
      <c r="AB730" s="143">
        <v>8945.0</v>
      </c>
      <c r="AC730" s="47">
        <f t="shared" si="57"/>
        <v>7621.453671</v>
      </c>
      <c r="AD730" s="79"/>
      <c r="AE730" s="64" t="str">
        <f t="shared" si="8"/>
        <v>ZF 9060 NR2  Pleasure Vertical Offset 2.1967</v>
      </c>
      <c r="AF730" s="65" t="str">
        <f t="shared" si="58"/>
        <v>3103 634 005</v>
      </c>
      <c r="AG730" s="66" t="s">
        <v>547</v>
      </c>
      <c r="AH730" s="52" t="str">
        <f t="shared" si="50"/>
        <v>3103 634 005</v>
      </c>
      <c r="AI730" s="67"/>
      <c r="AJ730" s="55"/>
      <c r="AK730" s="55"/>
      <c r="AL730" s="55"/>
      <c r="AM730" s="55"/>
      <c r="AN730" s="55"/>
      <c r="AO730" s="55"/>
      <c r="AP730" s="55"/>
      <c r="AQ730" s="55"/>
      <c r="AR730" s="55"/>
      <c r="AS730" s="55"/>
      <c r="AT730" s="55"/>
      <c r="AU730" s="55"/>
      <c r="AV730" s="55"/>
      <c r="AW730" s="55"/>
      <c r="AX730" s="55"/>
      <c r="AY730" s="55"/>
      <c r="AZ730" s="55"/>
      <c r="BA730" s="13"/>
      <c r="BB730" s="13"/>
    </row>
    <row r="731" ht="14.25" customHeight="1">
      <c r="A731" s="54">
        <v>1010.0</v>
      </c>
      <c r="B731" s="14" t="s">
        <v>227</v>
      </c>
      <c r="C731" s="55"/>
      <c r="D731" s="14" t="str">
        <f t="shared" si="51"/>
        <v>ZF_9060_NR2_2.493L</v>
      </c>
      <c r="E731" s="14" t="s">
        <v>46</v>
      </c>
      <c r="F731" s="72"/>
      <c r="G731" s="57" t="s">
        <v>545</v>
      </c>
      <c r="H731" s="65" t="s">
        <v>621</v>
      </c>
      <c r="I731" s="59">
        <v>9000.0</v>
      </c>
      <c r="J731" s="65" t="s">
        <v>235</v>
      </c>
      <c r="K731" s="58" t="s">
        <v>236</v>
      </c>
      <c r="L731" s="65" t="s">
        <v>232</v>
      </c>
      <c r="M731" s="60">
        <v>2.493</v>
      </c>
      <c r="N731" s="61"/>
      <c r="O731" s="58" t="s">
        <v>526</v>
      </c>
      <c r="P731" s="61">
        <v>2300.0</v>
      </c>
      <c r="Q731" s="61">
        <v>2293.0</v>
      </c>
      <c r="R731" s="78"/>
      <c r="S731" s="96">
        <v>134260.0</v>
      </c>
      <c r="T731" s="45">
        <v>1.13</v>
      </c>
      <c r="U731" s="96">
        <v>47.0</v>
      </c>
      <c r="V731" s="45">
        <f t="shared" si="52"/>
        <v>0.53</v>
      </c>
      <c r="W731" s="45">
        <f t="shared" si="53"/>
        <v>80408.314</v>
      </c>
      <c r="X731" s="45">
        <f t="shared" si="54"/>
        <v>576.3</v>
      </c>
      <c r="Y731" s="45">
        <v>1.067</v>
      </c>
      <c r="Z731" s="45">
        <f t="shared" si="55"/>
        <v>86410.58314</v>
      </c>
      <c r="AA731" s="47">
        <f t="shared" si="56"/>
        <v>115214.1109</v>
      </c>
      <c r="AB731" s="143">
        <v>8945.0</v>
      </c>
      <c r="AC731" s="47">
        <f t="shared" si="57"/>
        <v>7621.453671</v>
      </c>
      <c r="AD731" s="79"/>
      <c r="AE731" s="64" t="str">
        <f t="shared" si="8"/>
        <v>ZF 9060 NR2  Light Vertical Offset 2.493</v>
      </c>
      <c r="AF731" s="65" t="str">
        <f t="shared" si="58"/>
        <v>3103 634 005</v>
      </c>
      <c r="AG731" s="66" t="s">
        <v>547</v>
      </c>
      <c r="AH731" s="52" t="str">
        <f t="shared" si="50"/>
        <v>3103 634 005</v>
      </c>
      <c r="AI731" s="67"/>
      <c r="AJ731" s="55"/>
      <c r="AK731" s="55"/>
      <c r="AL731" s="55"/>
      <c r="AM731" s="55"/>
      <c r="AN731" s="55"/>
      <c r="AO731" s="55"/>
      <c r="AP731" s="55"/>
      <c r="AQ731" s="55"/>
      <c r="AR731" s="55"/>
      <c r="AS731" s="55"/>
      <c r="AT731" s="55"/>
      <c r="AU731" s="55"/>
      <c r="AV731" s="55"/>
      <c r="AW731" s="55"/>
      <c r="AX731" s="55"/>
      <c r="AY731" s="55"/>
      <c r="AZ731" s="55"/>
      <c r="BA731" s="13"/>
      <c r="BB731" s="13"/>
    </row>
    <row r="732" ht="14.25" customHeight="1">
      <c r="A732" s="54">
        <v>1010.0</v>
      </c>
      <c r="B732" s="14" t="s">
        <v>227</v>
      </c>
      <c r="C732" s="55"/>
      <c r="D732" s="14" t="str">
        <f t="shared" si="51"/>
        <v>ZF_9060_NR2_2.3308L</v>
      </c>
      <c r="E732" s="14" t="s">
        <v>46</v>
      </c>
      <c r="F732" s="72"/>
      <c r="G732" s="57" t="s">
        <v>545</v>
      </c>
      <c r="H732" s="65" t="s">
        <v>621</v>
      </c>
      <c r="I732" s="59">
        <v>9000.0</v>
      </c>
      <c r="J732" s="65" t="s">
        <v>235</v>
      </c>
      <c r="K732" s="58" t="s">
        <v>236</v>
      </c>
      <c r="L732" s="65" t="s">
        <v>232</v>
      </c>
      <c r="M732" s="60">
        <v>2.3308</v>
      </c>
      <c r="N732" s="61"/>
      <c r="O732" s="58" t="s">
        <v>249</v>
      </c>
      <c r="P732" s="61">
        <v>2300.0</v>
      </c>
      <c r="Q732" s="61">
        <v>2293.0</v>
      </c>
      <c r="R732" s="78"/>
      <c r="S732" s="96">
        <v>134260.0</v>
      </c>
      <c r="T732" s="45">
        <v>1.13</v>
      </c>
      <c r="U732" s="96">
        <v>47.0</v>
      </c>
      <c r="V732" s="45">
        <f t="shared" si="52"/>
        <v>0.53</v>
      </c>
      <c r="W732" s="45">
        <f t="shared" si="53"/>
        <v>80408.314</v>
      </c>
      <c r="X732" s="45">
        <f t="shared" si="54"/>
        <v>576.3</v>
      </c>
      <c r="Y732" s="45">
        <v>1.067</v>
      </c>
      <c r="Z732" s="45">
        <f t="shared" si="55"/>
        <v>86410.58314</v>
      </c>
      <c r="AA732" s="47">
        <f t="shared" si="56"/>
        <v>115214.1109</v>
      </c>
      <c r="AB732" s="143">
        <v>8945.0</v>
      </c>
      <c r="AC732" s="47">
        <f t="shared" si="57"/>
        <v>7621.453671</v>
      </c>
      <c r="AD732" s="79"/>
      <c r="AE732" s="64" t="str">
        <f t="shared" si="8"/>
        <v>ZF 9060 NR2  Light Vertical Offset 2.3308</v>
      </c>
      <c r="AF732" s="65" t="str">
        <f t="shared" si="58"/>
        <v>3103 634 005</v>
      </c>
      <c r="AG732" s="66" t="s">
        <v>547</v>
      </c>
      <c r="AH732" s="52" t="str">
        <f t="shared" si="50"/>
        <v>3103 634 005</v>
      </c>
      <c r="AI732" s="67"/>
      <c r="AJ732" s="55"/>
      <c r="AK732" s="55"/>
      <c r="AL732" s="55"/>
      <c r="AM732" s="55"/>
      <c r="AN732" s="55"/>
      <c r="AO732" s="55"/>
      <c r="AP732" s="55"/>
      <c r="AQ732" s="55"/>
      <c r="AR732" s="55"/>
      <c r="AS732" s="55"/>
      <c r="AT732" s="55"/>
      <c r="AU732" s="55"/>
      <c r="AV732" s="55"/>
      <c r="AW732" s="55"/>
      <c r="AX732" s="55"/>
      <c r="AY732" s="55"/>
      <c r="AZ732" s="55"/>
      <c r="BA732" s="13"/>
      <c r="BB732" s="13"/>
    </row>
    <row r="733" ht="14.25" customHeight="1">
      <c r="A733" s="54">
        <v>1010.0</v>
      </c>
      <c r="B733" s="14" t="s">
        <v>227</v>
      </c>
      <c r="C733" s="55"/>
      <c r="D733" s="14" t="str">
        <f t="shared" si="51"/>
        <v>ZF_9060_NR2_2.2543L</v>
      </c>
      <c r="E733" s="14" t="s">
        <v>46</v>
      </c>
      <c r="F733" s="72"/>
      <c r="G733" s="57" t="s">
        <v>545</v>
      </c>
      <c r="H733" s="65" t="s">
        <v>621</v>
      </c>
      <c r="I733" s="59">
        <v>9000.0</v>
      </c>
      <c r="J733" s="65" t="s">
        <v>235</v>
      </c>
      <c r="K733" s="58" t="s">
        <v>236</v>
      </c>
      <c r="L733" s="65" t="s">
        <v>232</v>
      </c>
      <c r="M733" s="60">
        <v>2.2543</v>
      </c>
      <c r="N733" s="61"/>
      <c r="O733" s="58" t="s">
        <v>528</v>
      </c>
      <c r="P733" s="61">
        <v>2300.0</v>
      </c>
      <c r="Q733" s="61">
        <v>2293.0</v>
      </c>
      <c r="R733" s="78"/>
      <c r="S733" s="96">
        <v>134260.0</v>
      </c>
      <c r="T733" s="45">
        <v>1.13</v>
      </c>
      <c r="U733" s="96">
        <v>47.0</v>
      </c>
      <c r="V733" s="45">
        <f t="shared" si="52"/>
        <v>0.53</v>
      </c>
      <c r="W733" s="45">
        <f t="shared" si="53"/>
        <v>80408.314</v>
      </c>
      <c r="X733" s="45">
        <f t="shared" si="54"/>
        <v>576.3</v>
      </c>
      <c r="Y733" s="45">
        <v>1.067</v>
      </c>
      <c r="Z733" s="45">
        <f t="shared" si="55"/>
        <v>86410.58314</v>
      </c>
      <c r="AA733" s="47">
        <f t="shared" si="56"/>
        <v>115214.1109</v>
      </c>
      <c r="AB733" s="143">
        <v>8945.0</v>
      </c>
      <c r="AC733" s="47">
        <f t="shared" si="57"/>
        <v>7621.453671</v>
      </c>
      <c r="AD733" s="79"/>
      <c r="AE733" s="64" t="str">
        <f t="shared" si="8"/>
        <v>ZF 9060 NR2  Light Vertical Offset 2.2543</v>
      </c>
      <c r="AF733" s="65" t="str">
        <f t="shared" si="58"/>
        <v>3103 634 005</v>
      </c>
      <c r="AG733" s="66" t="s">
        <v>547</v>
      </c>
      <c r="AH733" s="52" t="str">
        <f t="shared" si="50"/>
        <v>3103 634 005</v>
      </c>
      <c r="AI733" s="67"/>
      <c r="AJ733" s="55"/>
      <c r="AK733" s="55"/>
      <c r="AL733" s="55"/>
      <c r="AM733" s="55"/>
      <c r="AN733" s="55"/>
      <c r="AO733" s="55"/>
      <c r="AP733" s="55"/>
      <c r="AQ733" s="55"/>
      <c r="AR733" s="55"/>
      <c r="AS733" s="55"/>
      <c r="AT733" s="55"/>
      <c r="AU733" s="55"/>
      <c r="AV733" s="55"/>
      <c r="AW733" s="55"/>
      <c r="AX733" s="55"/>
      <c r="AY733" s="55"/>
      <c r="AZ733" s="55"/>
      <c r="BA733" s="13"/>
      <c r="BB733" s="13"/>
    </row>
    <row r="734" ht="14.25" customHeight="1">
      <c r="A734" s="54">
        <v>1010.0</v>
      </c>
      <c r="B734" s="14" t="s">
        <v>227</v>
      </c>
      <c r="C734" s="55"/>
      <c r="D734" s="14" t="str">
        <f t="shared" si="51"/>
        <v>ZF_9060_NR2_2.1967L</v>
      </c>
      <c r="E734" s="14" t="s">
        <v>46</v>
      </c>
      <c r="F734" s="72"/>
      <c r="G734" s="57" t="s">
        <v>545</v>
      </c>
      <c r="H734" s="65" t="s">
        <v>621</v>
      </c>
      <c r="I734" s="59">
        <v>9000.0</v>
      </c>
      <c r="J734" s="65" t="s">
        <v>235</v>
      </c>
      <c r="K734" s="58" t="s">
        <v>236</v>
      </c>
      <c r="L734" s="65" t="s">
        <v>232</v>
      </c>
      <c r="M734" s="60">
        <v>2.1967</v>
      </c>
      <c r="N734" s="61"/>
      <c r="O734" s="58" t="s">
        <v>529</v>
      </c>
      <c r="P734" s="61">
        <v>2300.0</v>
      </c>
      <c r="Q734" s="61">
        <v>2293.0</v>
      </c>
      <c r="R734" s="78"/>
      <c r="S734" s="96">
        <v>134260.0</v>
      </c>
      <c r="T734" s="45">
        <v>1.13</v>
      </c>
      <c r="U734" s="96">
        <v>47.0</v>
      </c>
      <c r="V734" s="45">
        <f t="shared" si="52"/>
        <v>0.53</v>
      </c>
      <c r="W734" s="45">
        <f t="shared" si="53"/>
        <v>80408.314</v>
      </c>
      <c r="X734" s="45">
        <f t="shared" si="54"/>
        <v>576.3</v>
      </c>
      <c r="Y734" s="45">
        <v>1.067</v>
      </c>
      <c r="Z734" s="45">
        <f t="shared" si="55"/>
        <v>86410.58314</v>
      </c>
      <c r="AA734" s="47">
        <f t="shared" si="56"/>
        <v>115214.1109</v>
      </c>
      <c r="AB734" s="143">
        <v>8945.0</v>
      </c>
      <c r="AC734" s="47">
        <f t="shared" si="57"/>
        <v>7621.453671</v>
      </c>
      <c r="AD734" s="79"/>
      <c r="AE734" s="64" t="str">
        <f t="shared" si="8"/>
        <v>ZF 9060 NR2  Light Vertical Offset 2.1967</v>
      </c>
      <c r="AF734" s="65" t="str">
        <f t="shared" si="58"/>
        <v>3103 634 005</v>
      </c>
      <c r="AG734" s="66" t="s">
        <v>547</v>
      </c>
      <c r="AH734" s="52" t="str">
        <f t="shared" si="50"/>
        <v>3103 634 005</v>
      </c>
      <c r="AI734" s="67"/>
      <c r="AJ734" s="55"/>
      <c r="AK734" s="55"/>
      <c r="AL734" s="55"/>
      <c r="AM734" s="55"/>
      <c r="AN734" s="55"/>
      <c r="AO734" s="55"/>
      <c r="AP734" s="55"/>
      <c r="AQ734" s="55"/>
      <c r="AR734" s="55"/>
      <c r="AS734" s="55"/>
      <c r="AT734" s="55"/>
      <c r="AU734" s="55"/>
      <c r="AV734" s="55"/>
      <c r="AW734" s="55"/>
      <c r="AX734" s="55"/>
      <c r="AY734" s="55"/>
      <c r="AZ734" s="55"/>
      <c r="BA734" s="13"/>
      <c r="BB734" s="13"/>
    </row>
    <row r="735" ht="14.25" customHeight="1">
      <c r="A735" s="54">
        <v>1010.0</v>
      </c>
      <c r="B735" s="14" t="s">
        <v>227</v>
      </c>
      <c r="C735" s="55"/>
      <c r="D735" s="14" t="str">
        <f t="shared" si="51"/>
        <v>ZF_9060_NR2B_2.493P</v>
      </c>
      <c r="E735" s="14" t="s">
        <v>46</v>
      </c>
      <c r="F735" s="72"/>
      <c r="G735" s="56"/>
      <c r="H735" s="65" t="s">
        <v>622</v>
      </c>
      <c r="I735" s="59">
        <v>9000.0</v>
      </c>
      <c r="J735" s="65" t="s">
        <v>230</v>
      </c>
      <c r="K735" s="58" t="s">
        <v>231</v>
      </c>
      <c r="L735" s="65" t="s">
        <v>232</v>
      </c>
      <c r="M735" s="60">
        <v>2.493</v>
      </c>
      <c r="N735" s="61"/>
      <c r="O735" s="58" t="s">
        <v>526</v>
      </c>
      <c r="P735" s="61">
        <v>2300.0</v>
      </c>
      <c r="Q735" s="61">
        <v>2293.0</v>
      </c>
      <c r="R735" s="78"/>
      <c r="S735" s="96">
        <v>134260.0</v>
      </c>
      <c r="T735" s="45">
        <v>1.13</v>
      </c>
      <c r="U735" s="96">
        <v>47.0</v>
      </c>
      <c r="V735" s="45">
        <f t="shared" si="52"/>
        <v>0.53</v>
      </c>
      <c r="W735" s="45">
        <f t="shared" si="53"/>
        <v>80408.314</v>
      </c>
      <c r="X735" s="45">
        <f t="shared" si="54"/>
        <v>576.3</v>
      </c>
      <c r="Y735" s="45">
        <v>1.067</v>
      </c>
      <c r="Z735" s="45">
        <f t="shared" si="55"/>
        <v>86410.58314</v>
      </c>
      <c r="AA735" s="47">
        <f t="shared" si="56"/>
        <v>115214.1109</v>
      </c>
      <c r="AB735" s="143">
        <v>8945.0</v>
      </c>
      <c r="AC735" s="47">
        <f t="shared" si="57"/>
        <v>7621.453671</v>
      </c>
      <c r="AD735" s="79"/>
      <c r="AE735" s="64" t="str">
        <f t="shared" si="8"/>
        <v>ZF 9060 NR2B  Pleasure Vertical Offset 2.493</v>
      </c>
      <c r="AF735" s="65" t="str">
        <f t="shared" si="58"/>
        <v>3103 635 004</v>
      </c>
      <c r="AG735" s="66" t="s">
        <v>549</v>
      </c>
      <c r="AH735" s="52" t="str">
        <f t="shared" si="50"/>
        <v>3103 635 004</v>
      </c>
      <c r="AI735" s="67"/>
      <c r="AJ735" s="55"/>
      <c r="AK735" s="55"/>
      <c r="AL735" s="55"/>
      <c r="AM735" s="55"/>
      <c r="AN735" s="55"/>
      <c r="AO735" s="55"/>
      <c r="AP735" s="55"/>
      <c r="AQ735" s="55"/>
      <c r="AR735" s="55"/>
      <c r="AS735" s="55"/>
      <c r="AT735" s="55"/>
      <c r="AU735" s="55"/>
      <c r="AV735" s="55"/>
      <c r="AW735" s="55"/>
      <c r="AX735" s="55"/>
      <c r="AY735" s="55"/>
      <c r="AZ735" s="55"/>
      <c r="BA735" s="13"/>
      <c r="BB735" s="13"/>
    </row>
    <row r="736" ht="14.25" customHeight="1">
      <c r="A736" s="54">
        <v>1010.0</v>
      </c>
      <c r="B736" s="14" t="s">
        <v>227</v>
      </c>
      <c r="C736" s="55"/>
      <c r="D736" s="14" t="str">
        <f t="shared" si="51"/>
        <v>ZF_9060_NR2B_2.3308P</v>
      </c>
      <c r="E736" s="14" t="s">
        <v>46</v>
      </c>
      <c r="F736" s="72"/>
      <c r="G736" s="56"/>
      <c r="H736" s="65" t="s">
        <v>622</v>
      </c>
      <c r="I736" s="59">
        <v>9000.0</v>
      </c>
      <c r="J736" s="65" t="s">
        <v>230</v>
      </c>
      <c r="K736" s="58" t="s">
        <v>231</v>
      </c>
      <c r="L736" s="65" t="s">
        <v>232</v>
      </c>
      <c r="M736" s="60">
        <v>2.3308</v>
      </c>
      <c r="N736" s="61"/>
      <c r="O736" s="58" t="s">
        <v>249</v>
      </c>
      <c r="P736" s="61">
        <v>2300.0</v>
      </c>
      <c r="Q736" s="61">
        <v>2293.0</v>
      </c>
      <c r="R736" s="78"/>
      <c r="S736" s="96">
        <v>134260.0</v>
      </c>
      <c r="T736" s="45">
        <v>1.13</v>
      </c>
      <c r="U736" s="96">
        <v>47.0</v>
      </c>
      <c r="V736" s="45">
        <f t="shared" si="52"/>
        <v>0.53</v>
      </c>
      <c r="W736" s="45">
        <f t="shared" si="53"/>
        <v>80408.314</v>
      </c>
      <c r="X736" s="45">
        <f t="shared" si="54"/>
        <v>576.3</v>
      </c>
      <c r="Y736" s="45">
        <v>1.067</v>
      </c>
      <c r="Z736" s="45">
        <f t="shared" si="55"/>
        <v>86410.58314</v>
      </c>
      <c r="AA736" s="47">
        <f t="shared" si="56"/>
        <v>115214.1109</v>
      </c>
      <c r="AB736" s="143">
        <v>8945.0</v>
      </c>
      <c r="AC736" s="47">
        <f t="shared" si="57"/>
        <v>7621.453671</v>
      </c>
      <c r="AD736" s="79"/>
      <c r="AE736" s="64" t="str">
        <f t="shared" si="8"/>
        <v>ZF 9060 NR2B  Pleasure Vertical Offset 2.3308</v>
      </c>
      <c r="AF736" s="65" t="str">
        <f t="shared" si="58"/>
        <v>3103 635 004</v>
      </c>
      <c r="AG736" s="66" t="s">
        <v>549</v>
      </c>
      <c r="AH736" s="52" t="str">
        <f t="shared" si="50"/>
        <v>3103 635 004</v>
      </c>
      <c r="AI736" s="67"/>
      <c r="AJ736" s="55"/>
      <c r="AK736" s="55"/>
      <c r="AL736" s="55"/>
      <c r="AM736" s="55"/>
      <c r="AN736" s="55"/>
      <c r="AO736" s="55"/>
      <c r="AP736" s="55"/>
      <c r="AQ736" s="55"/>
      <c r="AR736" s="55"/>
      <c r="AS736" s="55"/>
      <c r="AT736" s="55"/>
      <c r="AU736" s="55"/>
      <c r="AV736" s="55"/>
      <c r="AW736" s="55"/>
      <c r="AX736" s="55"/>
      <c r="AY736" s="55"/>
      <c r="AZ736" s="55"/>
      <c r="BA736" s="13"/>
      <c r="BB736" s="13"/>
    </row>
    <row r="737" ht="14.25" customHeight="1">
      <c r="A737" s="54">
        <v>1010.0</v>
      </c>
      <c r="B737" s="14" t="s">
        <v>227</v>
      </c>
      <c r="C737" s="55"/>
      <c r="D737" s="14" t="str">
        <f t="shared" si="51"/>
        <v>ZF_9060_NR2B_2.2543P</v>
      </c>
      <c r="E737" s="14" t="s">
        <v>46</v>
      </c>
      <c r="F737" s="72"/>
      <c r="G737" s="56"/>
      <c r="H737" s="65" t="s">
        <v>622</v>
      </c>
      <c r="I737" s="59">
        <v>9000.0</v>
      </c>
      <c r="J737" s="65" t="s">
        <v>230</v>
      </c>
      <c r="K737" s="58" t="s">
        <v>231</v>
      </c>
      <c r="L737" s="65" t="s">
        <v>232</v>
      </c>
      <c r="M737" s="60">
        <v>2.2543</v>
      </c>
      <c r="N737" s="61"/>
      <c r="O737" s="58" t="s">
        <v>528</v>
      </c>
      <c r="P737" s="61">
        <v>2300.0</v>
      </c>
      <c r="Q737" s="61">
        <v>2293.0</v>
      </c>
      <c r="R737" s="78"/>
      <c r="S737" s="96">
        <v>134260.0</v>
      </c>
      <c r="T737" s="45">
        <v>1.13</v>
      </c>
      <c r="U737" s="96">
        <v>47.0</v>
      </c>
      <c r="V737" s="45">
        <f t="shared" si="52"/>
        <v>0.53</v>
      </c>
      <c r="W737" s="45">
        <f t="shared" si="53"/>
        <v>80408.314</v>
      </c>
      <c r="X737" s="45">
        <f t="shared" si="54"/>
        <v>576.3</v>
      </c>
      <c r="Y737" s="45">
        <v>1.067</v>
      </c>
      <c r="Z737" s="45">
        <f t="shared" si="55"/>
        <v>86410.58314</v>
      </c>
      <c r="AA737" s="47">
        <f t="shared" si="56"/>
        <v>115214.1109</v>
      </c>
      <c r="AB737" s="143">
        <v>8945.0</v>
      </c>
      <c r="AC737" s="47">
        <f t="shared" si="57"/>
        <v>7621.453671</v>
      </c>
      <c r="AD737" s="79"/>
      <c r="AE737" s="64" t="str">
        <f t="shared" si="8"/>
        <v>ZF 9060 NR2B  Pleasure Vertical Offset 2.2543</v>
      </c>
      <c r="AF737" s="65" t="str">
        <f t="shared" si="58"/>
        <v>3103 635 004</v>
      </c>
      <c r="AG737" s="66" t="s">
        <v>549</v>
      </c>
      <c r="AH737" s="52" t="str">
        <f t="shared" si="50"/>
        <v>3103 635 004</v>
      </c>
      <c r="AI737" s="67"/>
      <c r="AJ737" s="55"/>
      <c r="AK737" s="55"/>
      <c r="AL737" s="55"/>
      <c r="AM737" s="55"/>
      <c r="AN737" s="55"/>
      <c r="AO737" s="55"/>
      <c r="AP737" s="55"/>
      <c r="AQ737" s="55"/>
      <c r="AR737" s="55"/>
      <c r="AS737" s="55"/>
      <c r="AT737" s="55"/>
      <c r="AU737" s="55"/>
      <c r="AV737" s="55"/>
      <c r="AW737" s="55"/>
      <c r="AX737" s="55"/>
      <c r="AY737" s="55"/>
      <c r="AZ737" s="55"/>
      <c r="BA737" s="13"/>
      <c r="BB737" s="13"/>
    </row>
    <row r="738" ht="14.25" customHeight="1">
      <c r="A738" s="54">
        <v>1010.0</v>
      </c>
      <c r="B738" s="14" t="s">
        <v>227</v>
      </c>
      <c r="C738" s="55"/>
      <c r="D738" s="14" t="str">
        <f t="shared" si="51"/>
        <v>ZF_9060_NR2B_2.1967P</v>
      </c>
      <c r="E738" s="14" t="s">
        <v>46</v>
      </c>
      <c r="F738" s="72"/>
      <c r="G738" s="56"/>
      <c r="H738" s="65" t="s">
        <v>622</v>
      </c>
      <c r="I738" s="59">
        <v>9000.0</v>
      </c>
      <c r="J738" s="65" t="s">
        <v>230</v>
      </c>
      <c r="K738" s="58" t="s">
        <v>231</v>
      </c>
      <c r="L738" s="65" t="s">
        <v>232</v>
      </c>
      <c r="M738" s="60">
        <v>2.1967</v>
      </c>
      <c r="N738" s="61"/>
      <c r="O738" s="58" t="s">
        <v>529</v>
      </c>
      <c r="P738" s="61">
        <v>2300.0</v>
      </c>
      <c r="Q738" s="61">
        <v>2293.0</v>
      </c>
      <c r="R738" s="78"/>
      <c r="S738" s="96">
        <v>134260.0</v>
      </c>
      <c r="T738" s="45">
        <v>1.13</v>
      </c>
      <c r="U738" s="96">
        <v>47.0</v>
      </c>
      <c r="V738" s="45">
        <f t="shared" si="52"/>
        <v>0.53</v>
      </c>
      <c r="W738" s="45">
        <f t="shared" si="53"/>
        <v>80408.314</v>
      </c>
      <c r="X738" s="45">
        <f t="shared" si="54"/>
        <v>576.3</v>
      </c>
      <c r="Y738" s="45">
        <v>1.067</v>
      </c>
      <c r="Z738" s="45">
        <f t="shared" si="55"/>
        <v>86410.58314</v>
      </c>
      <c r="AA738" s="47">
        <f t="shared" si="56"/>
        <v>115214.1109</v>
      </c>
      <c r="AB738" s="143">
        <v>8945.0</v>
      </c>
      <c r="AC738" s="47">
        <f t="shared" si="57"/>
        <v>7621.453671</v>
      </c>
      <c r="AD738" s="79"/>
      <c r="AE738" s="64" t="str">
        <f t="shared" si="8"/>
        <v>ZF 9060 NR2B  Pleasure Vertical Offset 2.1967</v>
      </c>
      <c r="AF738" s="65" t="str">
        <f t="shared" si="58"/>
        <v>3103 635 004</v>
      </c>
      <c r="AG738" s="66" t="s">
        <v>549</v>
      </c>
      <c r="AH738" s="52" t="str">
        <f t="shared" si="50"/>
        <v>3103 635 004</v>
      </c>
      <c r="AI738" s="67"/>
      <c r="AJ738" s="55"/>
      <c r="AK738" s="55"/>
      <c r="AL738" s="55"/>
      <c r="AM738" s="55"/>
      <c r="AN738" s="55"/>
      <c r="AO738" s="55"/>
      <c r="AP738" s="55"/>
      <c r="AQ738" s="55"/>
      <c r="AR738" s="55"/>
      <c r="AS738" s="55"/>
      <c r="AT738" s="55"/>
      <c r="AU738" s="55"/>
      <c r="AV738" s="55"/>
      <c r="AW738" s="55"/>
      <c r="AX738" s="55"/>
      <c r="AY738" s="55"/>
      <c r="AZ738" s="55"/>
      <c r="BA738" s="13"/>
      <c r="BB738" s="13"/>
    </row>
    <row r="739" ht="14.25" customHeight="1">
      <c r="A739" s="54">
        <v>1010.0</v>
      </c>
      <c r="B739" s="14" t="s">
        <v>227</v>
      </c>
      <c r="C739" s="55"/>
      <c r="D739" s="14" t="str">
        <f t="shared" si="51"/>
        <v>ZF_9060_NR2B_2.493L</v>
      </c>
      <c r="E739" s="14" t="s">
        <v>46</v>
      </c>
      <c r="F739" s="72"/>
      <c r="G739" s="56"/>
      <c r="H739" s="65" t="s">
        <v>622</v>
      </c>
      <c r="I739" s="59">
        <v>9000.0</v>
      </c>
      <c r="J739" s="65" t="s">
        <v>235</v>
      </c>
      <c r="K739" s="58" t="s">
        <v>236</v>
      </c>
      <c r="L739" s="65" t="s">
        <v>232</v>
      </c>
      <c r="M739" s="60">
        <v>2.493</v>
      </c>
      <c r="N739" s="61"/>
      <c r="O739" s="58" t="s">
        <v>526</v>
      </c>
      <c r="P739" s="61">
        <v>2300.0</v>
      </c>
      <c r="Q739" s="61">
        <v>2293.0</v>
      </c>
      <c r="R739" s="78"/>
      <c r="S739" s="96">
        <v>134260.0</v>
      </c>
      <c r="T739" s="45">
        <v>1.13</v>
      </c>
      <c r="U739" s="96">
        <v>47.0</v>
      </c>
      <c r="V739" s="45">
        <f t="shared" si="52"/>
        <v>0.53</v>
      </c>
      <c r="W739" s="45">
        <f t="shared" si="53"/>
        <v>80408.314</v>
      </c>
      <c r="X739" s="45">
        <f t="shared" si="54"/>
        <v>576.3</v>
      </c>
      <c r="Y739" s="45">
        <v>1.067</v>
      </c>
      <c r="Z739" s="45">
        <f t="shared" si="55"/>
        <v>86410.58314</v>
      </c>
      <c r="AA739" s="47">
        <f t="shared" si="56"/>
        <v>115214.1109</v>
      </c>
      <c r="AB739" s="143">
        <v>8945.0</v>
      </c>
      <c r="AC739" s="47">
        <f t="shared" si="57"/>
        <v>7621.453671</v>
      </c>
      <c r="AD739" s="79"/>
      <c r="AE739" s="64" t="str">
        <f t="shared" si="8"/>
        <v>ZF 9060 NR2B  Light Vertical Offset 2.493</v>
      </c>
      <c r="AF739" s="65" t="str">
        <f t="shared" si="58"/>
        <v>3103 635 004</v>
      </c>
      <c r="AG739" s="66" t="s">
        <v>549</v>
      </c>
      <c r="AH739" s="52" t="str">
        <f t="shared" si="50"/>
        <v>3103 635 004</v>
      </c>
      <c r="AI739" s="67"/>
      <c r="AJ739" s="55"/>
      <c r="AK739" s="55"/>
      <c r="AL739" s="55"/>
      <c r="AM739" s="55"/>
      <c r="AN739" s="55"/>
      <c r="AO739" s="55"/>
      <c r="AP739" s="55"/>
      <c r="AQ739" s="55"/>
      <c r="AR739" s="55"/>
      <c r="AS739" s="55"/>
      <c r="AT739" s="55"/>
      <c r="AU739" s="55"/>
      <c r="AV739" s="55"/>
      <c r="AW739" s="55"/>
      <c r="AX739" s="55"/>
      <c r="AY739" s="55"/>
      <c r="AZ739" s="55"/>
      <c r="BA739" s="13"/>
      <c r="BB739" s="13"/>
    </row>
    <row r="740" ht="14.25" customHeight="1">
      <c r="A740" s="54">
        <v>1010.0</v>
      </c>
      <c r="B740" s="14" t="s">
        <v>227</v>
      </c>
      <c r="C740" s="55"/>
      <c r="D740" s="14" t="str">
        <f t="shared" si="51"/>
        <v>ZF_9060_NR2B_2.3308L</v>
      </c>
      <c r="E740" s="14" t="s">
        <v>46</v>
      </c>
      <c r="F740" s="72"/>
      <c r="G740" s="56"/>
      <c r="H740" s="65" t="s">
        <v>622</v>
      </c>
      <c r="I740" s="59">
        <v>9000.0</v>
      </c>
      <c r="J740" s="65" t="s">
        <v>235</v>
      </c>
      <c r="K740" s="58" t="s">
        <v>236</v>
      </c>
      <c r="L740" s="65" t="s">
        <v>232</v>
      </c>
      <c r="M740" s="60">
        <v>2.3308</v>
      </c>
      <c r="N740" s="61"/>
      <c r="O740" s="58" t="s">
        <v>249</v>
      </c>
      <c r="P740" s="61">
        <v>2300.0</v>
      </c>
      <c r="Q740" s="61">
        <v>2293.0</v>
      </c>
      <c r="R740" s="78"/>
      <c r="S740" s="96">
        <v>134260.0</v>
      </c>
      <c r="T740" s="45">
        <v>1.13</v>
      </c>
      <c r="U740" s="96">
        <v>47.0</v>
      </c>
      <c r="V740" s="45">
        <f t="shared" si="52"/>
        <v>0.53</v>
      </c>
      <c r="W740" s="45">
        <f t="shared" si="53"/>
        <v>80408.314</v>
      </c>
      <c r="X740" s="45">
        <f t="shared" si="54"/>
        <v>576.3</v>
      </c>
      <c r="Y740" s="45">
        <v>1.067</v>
      </c>
      <c r="Z740" s="45">
        <f t="shared" si="55"/>
        <v>86410.58314</v>
      </c>
      <c r="AA740" s="47">
        <f t="shared" si="56"/>
        <v>115214.1109</v>
      </c>
      <c r="AB740" s="143">
        <v>8945.0</v>
      </c>
      <c r="AC740" s="47">
        <f t="shared" si="57"/>
        <v>7621.453671</v>
      </c>
      <c r="AD740" s="79"/>
      <c r="AE740" s="64" t="str">
        <f t="shared" si="8"/>
        <v>ZF 9060 NR2B  Light Vertical Offset 2.3308</v>
      </c>
      <c r="AF740" s="65" t="str">
        <f t="shared" si="58"/>
        <v>3103 635 004</v>
      </c>
      <c r="AG740" s="66" t="s">
        <v>549</v>
      </c>
      <c r="AH740" s="52" t="str">
        <f t="shared" si="50"/>
        <v>3103 635 004</v>
      </c>
      <c r="AI740" s="67"/>
      <c r="AJ740" s="55"/>
      <c r="AK740" s="55"/>
      <c r="AL740" s="55"/>
      <c r="AM740" s="55"/>
      <c r="AN740" s="55"/>
      <c r="AO740" s="55"/>
      <c r="AP740" s="55"/>
      <c r="AQ740" s="55"/>
      <c r="AR740" s="55"/>
      <c r="AS740" s="55"/>
      <c r="AT740" s="55"/>
      <c r="AU740" s="55"/>
      <c r="AV740" s="55"/>
      <c r="AW740" s="55"/>
      <c r="AX740" s="55"/>
      <c r="AY740" s="55"/>
      <c r="AZ740" s="55"/>
      <c r="BA740" s="13"/>
      <c r="BB740" s="13"/>
    </row>
    <row r="741" ht="14.25" customHeight="1">
      <c r="A741" s="54">
        <v>1010.0</v>
      </c>
      <c r="B741" s="14" t="s">
        <v>227</v>
      </c>
      <c r="C741" s="55"/>
      <c r="D741" s="14" t="str">
        <f t="shared" si="51"/>
        <v>ZF_9060_NR2B_2.2543L</v>
      </c>
      <c r="E741" s="14" t="s">
        <v>46</v>
      </c>
      <c r="F741" s="72"/>
      <c r="G741" s="56"/>
      <c r="H741" s="65" t="s">
        <v>622</v>
      </c>
      <c r="I741" s="59">
        <v>9000.0</v>
      </c>
      <c r="J741" s="65" t="s">
        <v>235</v>
      </c>
      <c r="K741" s="58" t="s">
        <v>236</v>
      </c>
      <c r="L741" s="65" t="s">
        <v>232</v>
      </c>
      <c r="M741" s="60">
        <v>2.2543</v>
      </c>
      <c r="N741" s="61"/>
      <c r="O741" s="58" t="s">
        <v>528</v>
      </c>
      <c r="P741" s="61">
        <v>2300.0</v>
      </c>
      <c r="Q741" s="61">
        <v>2293.0</v>
      </c>
      <c r="R741" s="78"/>
      <c r="S741" s="96">
        <v>134260.0</v>
      </c>
      <c r="T741" s="45">
        <v>1.13</v>
      </c>
      <c r="U741" s="96">
        <v>47.0</v>
      </c>
      <c r="V741" s="45">
        <f t="shared" si="52"/>
        <v>0.53</v>
      </c>
      <c r="W741" s="45">
        <f t="shared" si="53"/>
        <v>80408.314</v>
      </c>
      <c r="X741" s="45">
        <f t="shared" si="54"/>
        <v>576.3</v>
      </c>
      <c r="Y741" s="45">
        <v>1.067</v>
      </c>
      <c r="Z741" s="45">
        <f t="shared" si="55"/>
        <v>86410.58314</v>
      </c>
      <c r="AA741" s="47">
        <f t="shared" si="56"/>
        <v>115214.1109</v>
      </c>
      <c r="AB741" s="143">
        <v>8945.0</v>
      </c>
      <c r="AC741" s="47">
        <f t="shared" si="57"/>
        <v>7621.453671</v>
      </c>
      <c r="AD741" s="79"/>
      <c r="AE741" s="64" t="str">
        <f t="shared" si="8"/>
        <v>ZF 9060 NR2B  Light Vertical Offset 2.2543</v>
      </c>
      <c r="AF741" s="65" t="str">
        <f t="shared" si="58"/>
        <v>3103 635 004</v>
      </c>
      <c r="AG741" s="66" t="s">
        <v>549</v>
      </c>
      <c r="AH741" s="52" t="str">
        <f t="shared" si="50"/>
        <v>3103 635 004</v>
      </c>
      <c r="AI741" s="67"/>
      <c r="AJ741" s="55"/>
      <c r="AK741" s="55"/>
      <c r="AL741" s="55"/>
      <c r="AM741" s="55"/>
      <c r="AN741" s="55"/>
      <c r="AO741" s="55"/>
      <c r="AP741" s="55"/>
      <c r="AQ741" s="55"/>
      <c r="AR741" s="55"/>
      <c r="AS741" s="55"/>
      <c r="AT741" s="55"/>
      <c r="AU741" s="55"/>
      <c r="AV741" s="55"/>
      <c r="AW741" s="55"/>
      <c r="AX741" s="55"/>
      <c r="AY741" s="55"/>
      <c r="AZ741" s="55"/>
      <c r="BA741" s="13"/>
      <c r="BB741" s="13"/>
    </row>
    <row r="742" ht="14.25" customHeight="1">
      <c r="A742" s="54">
        <v>1010.0</v>
      </c>
      <c r="B742" s="14" t="s">
        <v>227</v>
      </c>
      <c r="C742" s="55"/>
      <c r="D742" s="14" t="str">
        <f t="shared" si="51"/>
        <v>ZF_9060_NR2B_2.1967L</v>
      </c>
      <c r="E742" s="14" t="s">
        <v>46</v>
      </c>
      <c r="F742" s="72"/>
      <c r="G742" s="56"/>
      <c r="H742" s="65" t="s">
        <v>622</v>
      </c>
      <c r="I742" s="59">
        <v>9000.0</v>
      </c>
      <c r="J742" s="65" t="s">
        <v>235</v>
      </c>
      <c r="K742" s="58" t="s">
        <v>236</v>
      </c>
      <c r="L742" s="65" t="s">
        <v>232</v>
      </c>
      <c r="M742" s="60">
        <v>2.1967</v>
      </c>
      <c r="N742" s="61"/>
      <c r="O742" s="58" t="s">
        <v>529</v>
      </c>
      <c r="P742" s="61">
        <v>2300.0</v>
      </c>
      <c r="Q742" s="61">
        <v>2293.0</v>
      </c>
      <c r="R742" s="78"/>
      <c r="S742" s="96">
        <v>134260.0</v>
      </c>
      <c r="T742" s="45">
        <v>1.13</v>
      </c>
      <c r="U742" s="96">
        <v>47.0</v>
      </c>
      <c r="V742" s="45">
        <f t="shared" si="52"/>
        <v>0.53</v>
      </c>
      <c r="W742" s="45">
        <f t="shared" si="53"/>
        <v>80408.314</v>
      </c>
      <c r="X742" s="45">
        <f t="shared" si="54"/>
        <v>576.3</v>
      </c>
      <c r="Y742" s="45">
        <v>1.067</v>
      </c>
      <c r="Z742" s="45">
        <f t="shared" si="55"/>
        <v>86410.58314</v>
      </c>
      <c r="AA742" s="47">
        <f t="shared" si="56"/>
        <v>115214.1109</v>
      </c>
      <c r="AB742" s="143">
        <v>8945.0</v>
      </c>
      <c r="AC742" s="47">
        <f t="shared" si="57"/>
        <v>7621.453671</v>
      </c>
      <c r="AD742" s="79"/>
      <c r="AE742" s="64" t="str">
        <f t="shared" si="8"/>
        <v>ZF 9060 NR2B  Light Vertical Offset 2.1967</v>
      </c>
      <c r="AF742" s="65" t="str">
        <f t="shared" si="58"/>
        <v>3103 635 004</v>
      </c>
      <c r="AG742" s="66" t="s">
        <v>549</v>
      </c>
      <c r="AH742" s="52" t="str">
        <f t="shared" si="50"/>
        <v>3103 635 004</v>
      </c>
      <c r="AI742" s="67"/>
      <c r="AJ742" s="55"/>
      <c r="AK742" s="55"/>
      <c r="AL742" s="55"/>
      <c r="AM742" s="55"/>
      <c r="AN742" s="55"/>
      <c r="AO742" s="55"/>
      <c r="AP742" s="55"/>
      <c r="AQ742" s="55"/>
      <c r="AR742" s="55"/>
      <c r="AS742" s="55"/>
      <c r="AT742" s="55"/>
      <c r="AU742" s="55"/>
      <c r="AV742" s="55"/>
      <c r="AW742" s="55"/>
      <c r="AX742" s="55"/>
      <c r="AY742" s="55"/>
      <c r="AZ742" s="55"/>
      <c r="BA742" s="13"/>
      <c r="BB742" s="13"/>
    </row>
    <row r="743" ht="14.25" customHeight="1">
      <c r="A743" s="54">
        <v>1010.0</v>
      </c>
      <c r="B743" s="14" t="s">
        <v>227</v>
      </c>
      <c r="C743" s="55"/>
      <c r="D743" s="14" t="str">
        <f t="shared" si="51"/>
        <v>ZF_9060_NR2H_2.493P</v>
      </c>
      <c r="E743" s="14" t="s">
        <v>46</v>
      </c>
      <c r="F743" s="72"/>
      <c r="G743" s="57" t="s">
        <v>550</v>
      </c>
      <c r="H743" s="65" t="s">
        <v>623</v>
      </c>
      <c r="I743" s="59">
        <v>9000.0</v>
      </c>
      <c r="J743" s="65" t="s">
        <v>230</v>
      </c>
      <c r="K743" s="58" t="s">
        <v>231</v>
      </c>
      <c r="L743" s="65" t="s">
        <v>387</v>
      </c>
      <c r="M743" s="60">
        <v>2.493</v>
      </c>
      <c r="N743" s="61"/>
      <c r="O743" s="58" t="s">
        <v>526</v>
      </c>
      <c r="P743" s="61">
        <v>2300.0</v>
      </c>
      <c r="Q743" s="61">
        <v>2293.0</v>
      </c>
      <c r="R743" s="78"/>
      <c r="S743" s="96">
        <v>141855.0</v>
      </c>
      <c r="T743" s="45">
        <v>1.13</v>
      </c>
      <c r="U743" s="96">
        <v>47.0</v>
      </c>
      <c r="V743" s="45">
        <f t="shared" si="52"/>
        <v>0.53</v>
      </c>
      <c r="W743" s="45">
        <f t="shared" si="53"/>
        <v>84956.9595</v>
      </c>
      <c r="X743" s="45">
        <f t="shared" si="54"/>
        <v>576.3</v>
      </c>
      <c r="Y743" s="45">
        <v>1.067</v>
      </c>
      <c r="Z743" s="45">
        <f t="shared" si="55"/>
        <v>91263.98789</v>
      </c>
      <c r="AA743" s="47">
        <f t="shared" si="56"/>
        <v>121685.3172</v>
      </c>
      <c r="AB743" s="143">
        <v>8945.0</v>
      </c>
      <c r="AC743" s="47">
        <f t="shared" si="57"/>
        <v>7621.453671</v>
      </c>
      <c r="AD743" s="79">
        <v>9.0</v>
      </c>
      <c r="AE743" s="64" t="str">
        <f t="shared" si="8"/>
        <v>ZF 9060 NR2H Pleasure Horizontal Offset 2.493</v>
      </c>
      <c r="AF743" s="65" t="str">
        <f t="shared" si="58"/>
        <v>3103 632 003 left</v>
      </c>
      <c r="AG743" s="66" t="s">
        <v>552</v>
      </c>
      <c r="AH743" s="52" t="str">
        <f t="shared" si="50"/>
        <v>3103 632 003 left</v>
      </c>
      <c r="AI743" s="67"/>
      <c r="AJ743" s="55"/>
      <c r="AK743" s="55"/>
      <c r="AL743" s="55"/>
      <c r="AM743" s="55"/>
      <c r="AN743" s="55"/>
      <c r="AO743" s="55"/>
      <c r="AP743" s="55"/>
      <c r="AQ743" s="55"/>
      <c r="AR743" s="55"/>
      <c r="AS743" s="55"/>
      <c r="AT743" s="55"/>
      <c r="AU743" s="55"/>
      <c r="AV743" s="55"/>
      <c r="AW743" s="55"/>
      <c r="AX743" s="55"/>
      <c r="AY743" s="55"/>
      <c r="AZ743" s="55"/>
      <c r="BA743" s="13"/>
      <c r="BB743" s="13"/>
    </row>
    <row r="744" ht="14.25" customHeight="1">
      <c r="A744" s="54">
        <v>1010.0</v>
      </c>
      <c r="B744" s="14" t="s">
        <v>227</v>
      </c>
      <c r="C744" s="55"/>
      <c r="D744" s="14" t="str">
        <f t="shared" si="51"/>
        <v>ZF_9060_NR2H_2.3308P</v>
      </c>
      <c r="E744" s="14" t="s">
        <v>46</v>
      </c>
      <c r="F744" s="72"/>
      <c r="G744" s="57" t="s">
        <v>550</v>
      </c>
      <c r="H744" s="65" t="s">
        <v>623</v>
      </c>
      <c r="I744" s="59">
        <v>9000.0</v>
      </c>
      <c r="J744" s="65" t="s">
        <v>230</v>
      </c>
      <c r="K744" s="58" t="s">
        <v>231</v>
      </c>
      <c r="L744" s="65" t="s">
        <v>387</v>
      </c>
      <c r="M744" s="60">
        <v>2.3308</v>
      </c>
      <c r="N744" s="61"/>
      <c r="O744" s="58" t="s">
        <v>249</v>
      </c>
      <c r="P744" s="61">
        <v>2300.0</v>
      </c>
      <c r="Q744" s="61">
        <v>2293.0</v>
      </c>
      <c r="R744" s="78"/>
      <c r="S744" s="96">
        <v>141855.0</v>
      </c>
      <c r="T744" s="45">
        <v>1.13</v>
      </c>
      <c r="U744" s="96">
        <v>47.0</v>
      </c>
      <c r="V744" s="45">
        <f t="shared" si="52"/>
        <v>0.53</v>
      </c>
      <c r="W744" s="45">
        <f t="shared" si="53"/>
        <v>84956.9595</v>
      </c>
      <c r="X744" s="45">
        <f t="shared" si="54"/>
        <v>576.3</v>
      </c>
      <c r="Y744" s="45">
        <v>1.067</v>
      </c>
      <c r="Z744" s="45">
        <f t="shared" si="55"/>
        <v>91263.98789</v>
      </c>
      <c r="AA744" s="47">
        <f t="shared" si="56"/>
        <v>121685.3172</v>
      </c>
      <c r="AB744" s="143">
        <v>8945.0</v>
      </c>
      <c r="AC744" s="47">
        <f t="shared" si="57"/>
        <v>7621.453671</v>
      </c>
      <c r="AD744" s="79">
        <v>9.0</v>
      </c>
      <c r="AE744" s="64" t="str">
        <f t="shared" si="8"/>
        <v>ZF 9060 NR2H Pleasure Horizontal Offset 2.3308</v>
      </c>
      <c r="AF744" s="65" t="str">
        <f t="shared" si="58"/>
        <v>3103 632 003 left</v>
      </c>
      <c r="AG744" s="66" t="s">
        <v>552</v>
      </c>
      <c r="AH744" s="52" t="str">
        <f t="shared" si="50"/>
        <v>3103 632 003 left</v>
      </c>
      <c r="AI744" s="67"/>
      <c r="AJ744" s="55"/>
      <c r="AK744" s="55"/>
      <c r="AL744" s="55"/>
      <c r="AM744" s="55"/>
      <c r="AN744" s="55"/>
      <c r="AO744" s="55"/>
      <c r="AP744" s="55"/>
      <c r="AQ744" s="55"/>
      <c r="AR744" s="55"/>
      <c r="AS744" s="55"/>
      <c r="AT744" s="55"/>
      <c r="AU744" s="55"/>
      <c r="AV744" s="55"/>
      <c r="AW744" s="55"/>
      <c r="AX744" s="55"/>
      <c r="AY744" s="55"/>
      <c r="AZ744" s="55"/>
      <c r="BA744" s="13"/>
      <c r="BB744" s="13"/>
    </row>
    <row r="745" ht="14.25" customHeight="1">
      <c r="A745" s="54">
        <v>1010.0</v>
      </c>
      <c r="B745" s="14" t="s">
        <v>227</v>
      </c>
      <c r="C745" s="55"/>
      <c r="D745" s="14" t="str">
        <f t="shared" si="51"/>
        <v>ZF_9060_NR2H_2.2543P</v>
      </c>
      <c r="E745" s="14" t="s">
        <v>46</v>
      </c>
      <c r="F745" s="72"/>
      <c r="G745" s="57" t="s">
        <v>550</v>
      </c>
      <c r="H745" s="65" t="s">
        <v>623</v>
      </c>
      <c r="I745" s="59">
        <v>9000.0</v>
      </c>
      <c r="J745" s="65" t="s">
        <v>230</v>
      </c>
      <c r="K745" s="58" t="s">
        <v>231</v>
      </c>
      <c r="L745" s="65" t="s">
        <v>387</v>
      </c>
      <c r="M745" s="60">
        <v>2.2543</v>
      </c>
      <c r="N745" s="61"/>
      <c r="O745" s="58" t="s">
        <v>528</v>
      </c>
      <c r="P745" s="61">
        <v>2300.0</v>
      </c>
      <c r="Q745" s="61">
        <v>2293.0</v>
      </c>
      <c r="R745" s="78"/>
      <c r="S745" s="96">
        <v>141855.0</v>
      </c>
      <c r="T745" s="45">
        <v>1.13</v>
      </c>
      <c r="U745" s="96">
        <v>47.0</v>
      </c>
      <c r="V745" s="45">
        <f t="shared" si="52"/>
        <v>0.53</v>
      </c>
      <c r="W745" s="45">
        <f t="shared" si="53"/>
        <v>84956.9595</v>
      </c>
      <c r="X745" s="45">
        <f t="shared" si="54"/>
        <v>576.3</v>
      </c>
      <c r="Y745" s="45">
        <v>1.067</v>
      </c>
      <c r="Z745" s="45">
        <f t="shared" si="55"/>
        <v>91263.98789</v>
      </c>
      <c r="AA745" s="47">
        <f t="shared" si="56"/>
        <v>121685.3172</v>
      </c>
      <c r="AB745" s="143">
        <v>8945.0</v>
      </c>
      <c r="AC745" s="47">
        <f t="shared" si="57"/>
        <v>7621.453671</v>
      </c>
      <c r="AD745" s="79">
        <v>9.0</v>
      </c>
      <c r="AE745" s="64" t="str">
        <f t="shared" si="8"/>
        <v>ZF 9060 NR2H Pleasure Horizontal Offset 2.2543</v>
      </c>
      <c r="AF745" s="65" t="str">
        <f t="shared" si="58"/>
        <v>3103 632 003 left</v>
      </c>
      <c r="AG745" s="66" t="s">
        <v>552</v>
      </c>
      <c r="AH745" s="52" t="str">
        <f t="shared" si="50"/>
        <v>3103 632 003 left</v>
      </c>
      <c r="AI745" s="67"/>
      <c r="AJ745" s="55"/>
      <c r="AK745" s="55"/>
      <c r="AL745" s="55"/>
      <c r="AM745" s="55"/>
      <c r="AN745" s="55"/>
      <c r="AO745" s="55"/>
      <c r="AP745" s="55"/>
      <c r="AQ745" s="55"/>
      <c r="AR745" s="55"/>
      <c r="AS745" s="55"/>
      <c r="AT745" s="55"/>
      <c r="AU745" s="55"/>
      <c r="AV745" s="55"/>
      <c r="AW745" s="55"/>
      <c r="AX745" s="55"/>
      <c r="AY745" s="55"/>
      <c r="AZ745" s="55"/>
      <c r="BA745" s="13"/>
      <c r="BB745" s="13"/>
    </row>
    <row r="746" ht="14.25" customHeight="1">
      <c r="A746" s="54">
        <v>1010.0</v>
      </c>
      <c r="B746" s="14" t="s">
        <v>227</v>
      </c>
      <c r="C746" s="55"/>
      <c r="D746" s="14" t="str">
        <f t="shared" si="51"/>
        <v>ZF_9060_NR2H_2.1967P</v>
      </c>
      <c r="E746" s="14" t="s">
        <v>46</v>
      </c>
      <c r="F746" s="72"/>
      <c r="G746" s="57" t="s">
        <v>550</v>
      </c>
      <c r="H746" s="65" t="s">
        <v>623</v>
      </c>
      <c r="I746" s="59">
        <v>9000.0</v>
      </c>
      <c r="J746" s="65" t="s">
        <v>230</v>
      </c>
      <c r="K746" s="58" t="s">
        <v>231</v>
      </c>
      <c r="L746" s="65" t="s">
        <v>387</v>
      </c>
      <c r="M746" s="60">
        <v>2.1967</v>
      </c>
      <c r="N746" s="61"/>
      <c r="O746" s="58" t="s">
        <v>529</v>
      </c>
      <c r="P746" s="61">
        <v>2300.0</v>
      </c>
      <c r="Q746" s="61">
        <v>2293.0</v>
      </c>
      <c r="R746" s="78"/>
      <c r="S746" s="96">
        <v>141855.0</v>
      </c>
      <c r="T746" s="45">
        <v>1.13</v>
      </c>
      <c r="U746" s="96">
        <v>47.0</v>
      </c>
      <c r="V746" s="45">
        <f t="shared" si="52"/>
        <v>0.53</v>
      </c>
      <c r="W746" s="45">
        <f t="shared" si="53"/>
        <v>84956.9595</v>
      </c>
      <c r="X746" s="45">
        <f t="shared" si="54"/>
        <v>576.3</v>
      </c>
      <c r="Y746" s="45">
        <v>1.067</v>
      </c>
      <c r="Z746" s="45">
        <f t="shared" si="55"/>
        <v>91263.98789</v>
      </c>
      <c r="AA746" s="47">
        <f t="shared" si="56"/>
        <v>121685.3172</v>
      </c>
      <c r="AB746" s="143">
        <v>8945.0</v>
      </c>
      <c r="AC746" s="47">
        <f t="shared" si="57"/>
        <v>7621.453671</v>
      </c>
      <c r="AD746" s="79">
        <v>9.0</v>
      </c>
      <c r="AE746" s="64" t="str">
        <f t="shared" si="8"/>
        <v>ZF 9060 NR2H Pleasure Horizontal Offset 2.1967</v>
      </c>
      <c r="AF746" s="65" t="str">
        <f t="shared" si="58"/>
        <v>3103 632 003 left</v>
      </c>
      <c r="AG746" s="66" t="s">
        <v>552</v>
      </c>
      <c r="AH746" s="52" t="str">
        <f t="shared" si="50"/>
        <v>3103 632 003 left</v>
      </c>
      <c r="AI746" s="67"/>
      <c r="AJ746" s="55"/>
      <c r="AK746" s="55"/>
      <c r="AL746" s="55"/>
      <c r="AM746" s="55"/>
      <c r="AN746" s="55"/>
      <c r="AO746" s="55"/>
      <c r="AP746" s="55"/>
      <c r="AQ746" s="55"/>
      <c r="AR746" s="55"/>
      <c r="AS746" s="55"/>
      <c r="AT746" s="55"/>
      <c r="AU746" s="55"/>
      <c r="AV746" s="55"/>
      <c r="AW746" s="55"/>
      <c r="AX746" s="55"/>
      <c r="AY746" s="55"/>
      <c r="AZ746" s="55"/>
      <c r="BA746" s="13"/>
      <c r="BB746" s="13"/>
    </row>
    <row r="747" ht="14.25" customHeight="1">
      <c r="A747" s="54">
        <v>1010.0</v>
      </c>
      <c r="B747" s="14" t="s">
        <v>227</v>
      </c>
      <c r="C747" s="55"/>
      <c r="D747" s="14" t="str">
        <f t="shared" si="51"/>
        <v>ZF_9060_NR2H_2.493L</v>
      </c>
      <c r="E747" s="14" t="s">
        <v>46</v>
      </c>
      <c r="F747" s="72"/>
      <c r="G747" s="57" t="s">
        <v>550</v>
      </c>
      <c r="H747" s="65" t="s">
        <v>623</v>
      </c>
      <c r="I747" s="59">
        <v>9000.0</v>
      </c>
      <c r="J747" s="65" t="s">
        <v>235</v>
      </c>
      <c r="K747" s="58" t="s">
        <v>236</v>
      </c>
      <c r="L747" s="65" t="s">
        <v>387</v>
      </c>
      <c r="M747" s="60">
        <v>2.493</v>
      </c>
      <c r="N747" s="61"/>
      <c r="O747" s="58" t="s">
        <v>624</v>
      </c>
      <c r="P747" s="61">
        <v>2300.0</v>
      </c>
      <c r="Q747" s="61">
        <v>2293.0</v>
      </c>
      <c r="R747" s="78"/>
      <c r="S747" s="96">
        <v>141855.0</v>
      </c>
      <c r="T747" s="45">
        <v>1.13</v>
      </c>
      <c r="U747" s="96">
        <v>47.0</v>
      </c>
      <c r="V747" s="45">
        <f t="shared" si="52"/>
        <v>0.53</v>
      </c>
      <c r="W747" s="45">
        <f t="shared" si="53"/>
        <v>84956.9595</v>
      </c>
      <c r="X747" s="45">
        <f t="shared" si="54"/>
        <v>576.3</v>
      </c>
      <c r="Y747" s="45">
        <v>1.067</v>
      </c>
      <c r="Z747" s="45">
        <f t="shared" si="55"/>
        <v>91263.98789</v>
      </c>
      <c r="AA747" s="47">
        <f t="shared" si="56"/>
        <v>121685.3172</v>
      </c>
      <c r="AB747" s="143">
        <v>8945.0</v>
      </c>
      <c r="AC747" s="47">
        <f t="shared" si="57"/>
        <v>7621.453671</v>
      </c>
      <c r="AD747" s="79">
        <v>9.0</v>
      </c>
      <c r="AE747" s="64" t="str">
        <f t="shared" si="8"/>
        <v>ZF 9060 NR2H Light Horizontal Offset 2.493</v>
      </c>
      <c r="AF747" s="65" t="str">
        <f t="shared" si="58"/>
        <v>3103 632 003 left</v>
      </c>
      <c r="AG747" s="66" t="s">
        <v>552</v>
      </c>
      <c r="AH747" s="52" t="str">
        <f t="shared" si="50"/>
        <v>3103 632 003 left</v>
      </c>
      <c r="AI747" s="67"/>
      <c r="AJ747" s="55"/>
      <c r="AK747" s="55"/>
      <c r="AL747" s="55"/>
      <c r="AM747" s="55"/>
      <c r="AN747" s="55"/>
      <c r="AO747" s="55"/>
      <c r="AP747" s="55"/>
      <c r="AQ747" s="55"/>
      <c r="AR747" s="55"/>
      <c r="AS747" s="55"/>
      <c r="AT747" s="55"/>
      <c r="AU747" s="55"/>
      <c r="AV747" s="55"/>
      <c r="AW747" s="55"/>
      <c r="AX747" s="55"/>
      <c r="AY747" s="55"/>
      <c r="AZ747" s="55"/>
      <c r="BA747" s="13"/>
      <c r="BB747" s="13"/>
    </row>
    <row r="748" ht="14.25" customHeight="1">
      <c r="A748" s="54">
        <v>1010.0</v>
      </c>
      <c r="B748" s="14" t="s">
        <v>227</v>
      </c>
      <c r="C748" s="55"/>
      <c r="D748" s="14" t="str">
        <f t="shared" si="51"/>
        <v>ZF_9060_NR2H_2.4476L</v>
      </c>
      <c r="E748" s="14" t="s">
        <v>46</v>
      </c>
      <c r="F748" s="72"/>
      <c r="G748" s="57" t="s">
        <v>550</v>
      </c>
      <c r="H748" s="65" t="s">
        <v>623</v>
      </c>
      <c r="I748" s="59">
        <v>9000.0</v>
      </c>
      <c r="J748" s="65" t="s">
        <v>235</v>
      </c>
      <c r="K748" s="58" t="s">
        <v>236</v>
      </c>
      <c r="L748" s="65" t="s">
        <v>387</v>
      </c>
      <c r="M748" s="60">
        <v>2.4476</v>
      </c>
      <c r="N748" s="61"/>
      <c r="O748" s="68">
        <v>2.957</v>
      </c>
      <c r="P748" s="61">
        <v>2300.0</v>
      </c>
      <c r="Q748" s="61">
        <v>2293.0</v>
      </c>
      <c r="R748" s="78"/>
      <c r="S748" s="96">
        <v>141855.0</v>
      </c>
      <c r="T748" s="45">
        <v>1.13</v>
      </c>
      <c r="U748" s="96">
        <v>47.0</v>
      </c>
      <c r="V748" s="45">
        <f t="shared" si="52"/>
        <v>0.53</v>
      </c>
      <c r="W748" s="45">
        <f t="shared" si="53"/>
        <v>84956.9595</v>
      </c>
      <c r="X748" s="45">
        <f t="shared" si="54"/>
        <v>576.3</v>
      </c>
      <c r="Y748" s="45">
        <v>1.067</v>
      </c>
      <c r="Z748" s="45">
        <f t="shared" si="55"/>
        <v>91263.98789</v>
      </c>
      <c r="AA748" s="47">
        <f t="shared" si="56"/>
        <v>121685.3172</v>
      </c>
      <c r="AB748" s="143">
        <v>8945.0</v>
      </c>
      <c r="AC748" s="47">
        <f t="shared" si="57"/>
        <v>7621.453671</v>
      </c>
      <c r="AD748" s="79">
        <v>9.0</v>
      </c>
      <c r="AE748" s="64" t="str">
        <f t="shared" si="8"/>
        <v>ZF 9060 NR2H Light Horizontal Offset 2.4476</v>
      </c>
      <c r="AF748" s="65" t="str">
        <f t="shared" si="58"/>
        <v>3103 632 003 left</v>
      </c>
      <c r="AG748" s="66" t="s">
        <v>552</v>
      </c>
      <c r="AH748" s="52" t="str">
        <f t="shared" si="50"/>
        <v>3103 632 003 left</v>
      </c>
      <c r="AI748" s="67"/>
      <c r="AJ748" s="55"/>
      <c r="AK748" s="55"/>
      <c r="AL748" s="55"/>
      <c r="AM748" s="55"/>
      <c r="AN748" s="55"/>
      <c r="AO748" s="55"/>
      <c r="AP748" s="55"/>
      <c r="AQ748" s="55"/>
      <c r="AR748" s="55"/>
      <c r="AS748" s="55"/>
      <c r="AT748" s="55"/>
      <c r="AU748" s="55"/>
      <c r="AV748" s="55"/>
      <c r="AW748" s="55"/>
      <c r="AX748" s="55"/>
      <c r="AY748" s="55"/>
      <c r="AZ748" s="55"/>
      <c r="BA748" s="13"/>
      <c r="BB748" s="13"/>
    </row>
    <row r="749" ht="14.25" customHeight="1">
      <c r="A749" s="54">
        <v>1010.0</v>
      </c>
      <c r="B749" s="14" t="s">
        <v>227</v>
      </c>
      <c r="C749" s="55"/>
      <c r="D749" s="14" t="str">
        <f t="shared" si="51"/>
        <v>ZF_9060_NR2H_2.3308L</v>
      </c>
      <c r="E749" s="14" t="s">
        <v>46</v>
      </c>
      <c r="F749" s="72"/>
      <c r="G749" s="57" t="s">
        <v>550</v>
      </c>
      <c r="H749" s="65" t="s">
        <v>623</v>
      </c>
      <c r="I749" s="59">
        <v>9000.0</v>
      </c>
      <c r="J749" s="65" t="s">
        <v>235</v>
      </c>
      <c r="K749" s="58" t="s">
        <v>236</v>
      </c>
      <c r="L749" s="65" t="s">
        <v>387</v>
      </c>
      <c r="M749" s="60">
        <v>2.3308</v>
      </c>
      <c r="N749" s="61"/>
      <c r="O749" s="58" t="s">
        <v>249</v>
      </c>
      <c r="P749" s="61">
        <v>2300.0</v>
      </c>
      <c r="Q749" s="61">
        <v>2293.0</v>
      </c>
      <c r="R749" s="78"/>
      <c r="S749" s="96">
        <v>141855.0</v>
      </c>
      <c r="T749" s="45">
        <v>1.13</v>
      </c>
      <c r="U749" s="96">
        <v>47.0</v>
      </c>
      <c r="V749" s="45">
        <f t="shared" si="52"/>
        <v>0.53</v>
      </c>
      <c r="W749" s="45">
        <f t="shared" si="53"/>
        <v>84956.9595</v>
      </c>
      <c r="X749" s="45">
        <f t="shared" si="54"/>
        <v>576.3</v>
      </c>
      <c r="Y749" s="45">
        <v>1.067</v>
      </c>
      <c r="Z749" s="45">
        <f t="shared" si="55"/>
        <v>91263.98789</v>
      </c>
      <c r="AA749" s="47">
        <f t="shared" si="56"/>
        <v>121685.3172</v>
      </c>
      <c r="AB749" s="143">
        <v>8945.0</v>
      </c>
      <c r="AC749" s="47">
        <f t="shared" si="57"/>
        <v>7621.453671</v>
      </c>
      <c r="AD749" s="79">
        <v>9.0</v>
      </c>
      <c r="AE749" s="64" t="str">
        <f t="shared" si="8"/>
        <v>ZF 9060 NR2H Light Horizontal Offset 2.3308</v>
      </c>
      <c r="AF749" s="65" t="str">
        <f t="shared" si="58"/>
        <v>3103 632 003 left</v>
      </c>
      <c r="AG749" s="66" t="s">
        <v>552</v>
      </c>
      <c r="AH749" s="52" t="str">
        <f t="shared" si="50"/>
        <v>3103 632 003 left</v>
      </c>
      <c r="AI749" s="67"/>
      <c r="AJ749" s="55"/>
      <c r="AK749" s="55"/>
      <c r="AL749" s="55"/>
      <c r="AM749" s="55"/>
      <c r="AN749" s="55"/>
      <c r="AO749" s="55"/>
      <c r="AP749" s="55"/>
      <c r="AQ749" s="55"/>
      <c r="AR749" s="55"/>
      <c r="AS749" s="55"/>
      <c r="AT749" s="55"/>
      <c r="AU749" s="55"/>
      <c r="AV749" s="55"/>
      <c r="AW749" s="55"/>
      <c r="AX749" s="55"/>
      <c r="AY749" s="55"/>
      <c r="AZ749" s="55"/>
      <c r="BA749" s="13"/>
      <c r="BB749" s="13"/>
    </row>
    <row r="750" ht="14.25" customHeight="1">
      <c r="A750" s="54">
        <v>1010.0</v>
      </c>
      <c r="B750" s="14" t="s">
        <v>227</v>
      </c>
      <c r="C750" s="55"/>
      <c r="D750" s="14" t="str">
        <f t="shared" si="51"/>
        <v>ZF_9060_NR2H_2.2543L</v>
      </c>
      <c r="E750" s="14" t="s">
        <v>46</v>
      </c>
      <c r="F750" s="72"/>
      <c r="G750" s="57" t="s">
        <v>550</v>
      </c>
      <c r="H750" s="65" t="s">
        <v>623</v>
      </c>
      <c r="I750" s="59">
        <v>9000.0</v>
      </c>
      <c r="J750" s="65" t="s">
        <v>235</v>
      </c>
      <c r="K750" s="58" t="s">
        <v>236</v>
      </c>
      <c r="L750" s="65" t="s">
        <v>387</v>
      </c>
      <c r="M750" s="60">
        <v>2.2543</v>
      </c>
      <c r="N750" s="61"/>
      <c r="O750" s="58" t="s">
        <v>528</v>
      </c>
      <c r="P750" s="61">
        <v>2300.0</v>
      </c>
      <c r="Q750" s="61">
        <v>2293.0</v>
      </c>
      <c r="R750" s="78"/>
      <c r="S750" s="96">
        <v>141855.0</v>
      </c>
      <c r="T750" s="45">
        <v>1.13</v>
      </c>
      <c r="U750" s="96">
        <v>47.0</v>
      </c>
      <c r="V750" s="45">
        <f t="shared" si="52"/>
        <v>0.53</v>
      </c>
      <c r="W750" s="45">
        <f t="shared" si="53"/>
        <v>84956.9595</v>
      </c>
      <c r="X750" s="45">
        <f t="shared" si="54"/>
        <v>576.3</v>
      </c>
      <c r="Y750" s="45">
        <v>1.067</v>
      </c>
      <c r="Z750" s="45">
        <f t="shared" si="55"/>
        <v>91263.98789</v>
      </c>
      <c r="AA750" s="47">
        <f t="shared" si="56"/>
        <v>121685.3172</v>
      </c>
      <c r="AB750" s="143">
        <v>8945.0</v>
      </c>
      <c r="AC750" s="47">
        <f t="shared" si="57"/>
        <v>7621.453671</v>
      </c>
      <c r="AD750" s="79">
        <v>9.0</v>
      </c>
      <c r="AE750" s="64" t="str">
        <f t="shared" si="8"/>
        <v>ZF 9060 NR2H Light Horizontal Offset 2.2543</v>
      </c>
      <c r="AF750" s="65" t="str">
        <f t="shared" si="58"/>
        <v>3103 632 003 left</v>
      </c>
      <c r="AG750" s="66" t="s">
        <v>552</v>
      </c>
      <c r="AH750" s="52" t="str">
        <f t="shared" si="50"/>
        <v>3103 632 003 left</v>
      </c>
      <c r="AI750" s="67"/>
      <c r="AJ750" s="55"/>
      <c r="AK750" s="55"/>
      <c r="AL750" s="55"/>
      <c r="AM750" s="55"/>
      <c r="AN750" s="55"/>
      <c r="AO750" s="55"/>
      <c r="AP750" s="55"/>
      <c r="AQ750" s="55"/>
      <c r="AR750" s="55"/>
      <c r="AS750" s="55"/>
      <c r="AT750" s="55"/>
      <c r="AU750" s="55"/>
      <c r="AV750" s="55"/>
      <c r="AW750" s="55"/>
      <c r="AX750" s="55"/>
      <c r="AY750" s="55"/>
      <c r="AZ750" s="55"/>
      <c r="BA750" s="13"/>
      <c r="BB750" s="13"/>
    </row>
    <row r="751" ht="14.25" customHeight="1">
      <c r="A751" s="54">
        <v>1010.0</v>
      </c>
      <c r="B751" s="14" t="s">
        <v>227</v>
      </c>
      <c r="C751" s="55"/>
      <c r="D751" s="14" t="str">
        <f t="shared" si="51"/>
        <v>ZF_9060_NR2H_2.1967L</v>
      </c>
      <c r="E751" s="14" t="s">
        <v>46</v>
      </c>
      <c r="F751" s="72"/>
      <c r="G751" s="57" t="s">
        <v>550</v>
      </c>
      <c r="H751" s="65" t="s">
        <v>623</v>
      </c>
      <c r="I751" s="59">
        <v>9000.0</v>
      </c>
      <c r="J751" s="65" t="s">
        <v>235</v>
      </c>
      <c r="K751" s="58" t="s">
        <v>236</v>
      </c>
      <c r="L751" s="65" t="s">
        <v>387</v>
      </c>
      <c r="M751" s="60">
        <v>2.1967</v>
      </c>
      <c r="N751" s="61"/>
      <c r="O751" s="58" t="s">
        <v>529</v>
      </c>
      <c r="P751" s="61">
        <v>2300.0</v>
      </c>
      <c r="Q751" s="61">
        <v>2293.0</v>
      </c>
      <c r="R751" s="78"/>
      <c r="S751" s="96">
        <v>141855.0</v>
      </c>
      <c r="T751" s="45">
        <v>1.13</v>
      </c>
      <c r="U751" s="96">
        <v>47.0</v>
      </c>
      <c r="V751" s="45">
        <f t="shared" si="52"/>
        <v>0.53</v>
      </c>
      <c r="W751" s="45">
        <f t="shared" si="53"/>
        <v>84956.9595</v>
      </c>
      <c r="X751" s="45">
        <f t="shared" si="54"/>
        <v>576.3</v>
      </c>
      <c r="Y751" s="45">
        <v>1.067</v>
      </c>
      <c r="Z751" s="45">
        <f t="shared" si="55"/>
        <v>91263.98789</v>
      </c>
      <c r="AA751" s="47">
        <f t="shared" si="56"/>
        <v>121685.3172</v>
      </c>
      <c r="AB751" s="143">
        <v>8945.0</v>
      </c>
      <c r="AC751" s="47">
        <f t="shared" si="57"/>
        <v>7621.453671</v>
      </c>
      <c r="AD751" s="79">
        <v>9.0</v>
      </c>
      <c r="AE751" s="64" t="str">
        <f t="shared" si="8"/>
        <v>ZF 9060 NR2H Light Horizontal Offset 2.1967</v>
      </c>
      <c r="AF751" s="65" t="str">
        <f t="shared" si="58"/>
        <v>3103 632 003 left</v>
      </c>
      <c r="AG751" s="66" t="s">
        <v>552</v>
      </c>
      <c r="AH751" s="52" t="str">
        <f t="shared" si="50"/>
        <v>3103 632 003 left</v>
      </c>
      <c r="AI751" s="67"/>
      <c r="AJ751" s="55"/>
      <c r="AK751" s="55"/>
      <c r="AL751" s="55"/>
      <c r="AM751" s="55"/>
      <c r="AN751" s="55"/>
      <c r="AO751" s="55"/>
      <c r="AP751" s="55"/>
      <c r="AQ751" s="55"/>
      <c r="AR751" s="55"/>
      <c r="AS751" s="55"/>
      <c r="AT751" s="55"/>
      <c r="AU751" s="55"/>
      <c r="AV751" s="55"/>
      <c r="AW751" s="55"/>
      <c r="AX751" s="55"/>
      <c r="AY751" s="55"/>
      <c r="AZ751" s="55"/>
      <c r="BA751" s="13"/>
      <c r="BB751" s="13"/>
    </row>
    <row r="752" ht="14.25" customHeight="1">
      <c r="A752" s="54">
        <v>1010.0</v>
      </c>
      <c r="B752" s="14" t="s">
        <v>227</v>
      </c>
      <c r="C752" s="55"/>
      <c r="D752" s="14" t="str">
        <f t="shared" si="51"/>
        <v>ZF_9060_V_2.493P</v>
      </c>
      <c r="E752" s="14" t="s">
        <v>46</v>
      </c>
      <c r="F752" s="72"/>
      <c r="G752" s="57" t="s">
        <v>553</v>
      </c>
      <c r="H752" s="65" t="s">
        <v>625</v>
      </c>
      <c r="I752" s="59">
        <v>9000.0</v>
      </c>
      <c r="J752" s="65" t="s">
        <v>230</v>
      </c>
      <c r="K752" s="58" t="s">
        <v>231</v>
      </c>
      <c r="L752" s="65" t="s">
        <v>253</v>
      </c>
      <c r="M752" s="60">
        <v>2.493</v>
      </c>
      <c r="N752" s="61"/>
      <c r="O752" s="58" t="s">
        <v>532</v>
      </c>
      <c r="P752" s="61">
        <v>2300.0</v>
      </c>
      <c r="Q752" s="61">
        <v>3086.0</v>
      </c>
      <c r="R752" s="80" t="s">
        <v>626</v>
      </c>
      <c r="S752" s="96">
        <v>161775.0</v>
      </c>
      <c r="T752" s="45">
        <v>1.13</v>
      </c>
      <c r="U752" s="96">
        <v>47.0</v>
      </c>
      <c r="V752" s="45">
        <f t="shared" si="52"/>
        <v>0.53</v>
      </c>
      <c r="W752" s="45">
        <f t="shared" si="53"/>
        <v>96887.0475</v>
      </c>
      <c r="X752" s="45">
        <f t="shared" si="54"/>
        <v>576.3</v>
      </c>
      <c r="Y752" s="45">
        <v>1.067</v>
      </c>
      <c r="Z752" s="45">
        <f t="shared" si="55"/>
        <v>103993.3918</v>
      </c>
      <c r="AA752" s="47">
        <f t="shared" si="56"/>
        <v>138657.8557</v>
      </c>
      <c r="AB752" s="143">
        <v>10280.0</v>
      </c>
      <c r="AC752" s="47">
        <f t="shared" si="57"/>
        <v>8758.920485</v>
      </c>
      <c r="AD752" s="79"/>
      <c r="AE752" s="64" t="str">
        <f t="shared" si="8"/>
        <v>ZF 9060 V  Pleasure V-Drive 2.493</v>
      </c>
      <c r="AF752" s="65" t="str">
        <f t="shared" si="58"/>
        <v>3103 613 003</v>
      </c>
      <c r="AG752" s="66" t="s">
        <v>556</v>
      </c>
      <c r="AH752" s="52" t="str">
        <f t="shared" si="50"/>
        <v>3103 613 003</v>
      </c>
      <c r="AI752" s="67"/>
      <c r="AJ752" s="55"/>
      <c r="AK752" s="55"/>
      <c r="AL752" s="55"/>
      <c r="AM752" s="55"/>
      <c r="AN752" s="55"/>
      <c r="AO752" s="55"/>
      <c r="AP752" s="55"/>
      <c r="AQ752" s="55"/>
      <c r="AR752" s="55"/>
      <c r="AS752" s="55"/>
      <c r="AT752" s="55"/>
      <c r="AU752" s="55"/>
      <c r="AV752" s="55"/>
      <c r="AW752" s="55"/>
      <c r="AX752" s="55"/>
      <c r="AY752" s="55"/>
      <c r="AZ752" s="55"/>
      <c r="BA752" s="13"/>
      <c r="BB752" s="13"/>
    </row>
    <row r="753" ht="14.25" customHeight="1">
      <c r="A753" s="54">
        <v>1010.0</v>
      </c>
      <c r="B753" s="14" t="s">
        <v>227</v>
      </c>
      <c r="C753" s="55"/>
      <c r="D753" s="14" t="str">
        <f t="shared" si="51"/>
        <v>ZF_9060_V_2.3308P</v>
      </c>
      <c r="E753" s="14" t="s">
        <v>46</v>
      </c>
      <c r="F753" s="72"/>
      <c r="G753" s="57" t="s">
        <v>553</v>
      </c>
      <c r="H753" s="65" t="s">
        <v>625</v>
      </c>
      <c r="I753" s="59">
        <v>9000.0</v>
      </c>
      <c r="J753" s="65" t="s">
        <v>230</v>
      </c>
      <c r="K753" s="58" t="s">
        <v>231</v>
      </c>
      <c r="L753" s="65" t="s">
        <v>253</v>
      </c>
      <c r="M753" s="60">
        <v>2.3308</v>
      </c>
      <c r="N753" s="61"/>
      <c r="O753" s="58" t="s">
        <v>535</v>
      </c>
      <c r="P753" s="61">
        <v>2300.0</v>
      </c>
      <c r="Q753" s="61">
        <v>3086.0</v>
      </c>
      <c r="R753" s="80" t="s">
        <v>627</v>
      </c>
      <c r="S753" s="96">
        <v>161775.0</v>
      </c>
      <c r="T753" s="45">
        <v>1.13</v>
      </c>
      <c r="U753" s="96">
        <v>47.0</v>
      </c>
      <c r="V753" s="45">
        <f t="shared" si="52"/>
        <v>0.53</v>
      </c>
      <c r="W753" s="45">
        <f t="shared" si="53"/>
        <v>96887.0475</v>
      </c>
      <c r="X753" s="45">
        <f t="shared" si="54"/>
        <v>576.3</v>
      </c>
      <c r="Y753" s="45">
        <v>1.067</v>
      </c>
      <c r="Z753" s="45">
        <f t="shared" si="55"/>
        <v>103993.3918</v>
      </c>
      <c r="AA753" s="47">
        <f t="shared" si="56"/>
        <v>138657.8557</v>
      </c>
      <c r="AB753" s="143">
        <v>10280.0</v>
      </c>
      <c r="AC753" s="47">
        <f t="shared" si="57"/>
        <v>8758.920485</v>
      </c>
      <c r="AD753" s="79"/>
      <c r="AE753" s="64" t="str">
        <f t="shared" si="8"/>
        <v>ZF 9060 V  Pleasure V-Drive 2.3308</v>
      </c>
      <c r="AF753" s="65" t="str">
        <f t="shared" si="58"/>
        <v>3103 613 003</v>
      </c>
      <c r="AG753" s="66" t="s">
        <v>556</v>
      </c>
      <c r="AH753" s="52" t="str">
        <f t="shared" si="50"/>
        <v>3103 613 003</v>
      </c>
      <c r="AI753" s="67"/>
      <c r="AJ753" s="55"/>
      <c r="AK753" s="55"/>
      <c r="AL753" s="55"/>
      <c r="AM753" s="55"/>
      <c r="AN753" s="55"/>
      <c r="AO753" s="55"/>
      <c r="AP753" s="55"/>
      <c r="AQ753" s="55"/>
      <c r="AR753" s="55"/>
      <c r="AS753" s="55"/>
      <c r="AT753" s="55"/>
      <c r="AU753" s="55"/>
      <c r="AV753" s="55"/>
      <c r="AW753" s="55"/>
      <c r="AX753" s="55"/>
      <c r="AY753" s="55"/>
      <c r="AZ753" s="55"/>
      <c r="BA753" s="13"/>
      <c r="BB753" s="13"/>
    </row>
    <row r="754" ht="14.25" customHeight="1">
      <c r="A754" s="54">
        <v>1010.0</v>
      </c>
      <c r="B754" s="14" t="s">
        <v>227</v>
      </c>
      <c r="C754" s="55"/>
      <c r="D754" s="14" t="str">
        <f t="shared" si="51"/>
        <v>ZF_9060_V_2.1967P</v>
      </c>
      <c r="E754" s="14" t="s">
        <v>46</v>
      </c>
      <c r="F754" s="72"/>
      <c r="G754" s="57" t="s">
        <v>553</v>
      </c>
      <c r="H754" s="65" t="s">
        <v>625</v>
      </c>
      <c r="I754" s="59">
        <v>9000.0</v>
      </c>
      <c r="J754" s="65" t="s">
        <v>230</v>
      </c>
      <c r="K754" s="58" t="s">
        <v>231</v>
      </c>
      <c r="L754" s="65" t="s">
        <v>253</v>
      </c>
      <c r="M754" s="60">
        <v>2.1967</v>
      </c>
      <c r="N754" s="61"/>
      <c r="O754" s="58" t="s">
        <v>537</v>
      </c>
      <c r="P754" s="61">
        <v>2300.0</v>
      </c>
      <c r="Q754" s="61">
        <v>3086.0</v>
      </c>
      <c r="R754" s="80" t="s">
        <v>628</v>
      </c>
      <c r="S754" s="96">
        <v>161775.0</v>
      </c>
      <c r="T754" s="45">
        <v>1.13</v>
      </c>
      <c r="U754" s="96">
        <v>47.0</v>
      </c>
      <c r="V754" s="45">
        <f t="shared" si="52"/>
        <v>0.53</v>
      </c>
      <c r="W754" s="45">
        <f t="shared" si="53"/>
        <v>96887.0475</v>
      </c>
      <c r="X754" s="45">
        <f t="shared" si="54"/>
        <v>576.3</v>
      </c>
      <c r="Y754" s="45">
        <v>1.067</v>
      </c>
      <c r="Z754" s="45">
        <f t="shared" si="55"/>
        <v>103993.3918</v>
      </c>
      <c r="AA754" s="47">
        <f t="shared" si="56"/>
        <v>138657.8557</v>
      </c>
      <c r="AB754" s="143">
        <v>10280.0</v>
      </c>
      <c r="AC754" s="47">
        <f t="shared" si="57"/>
        <v>8758.920485</v>
      </c>
      <c r="AD754" s="79"/>
      <c r="AE754" s="64" t="str">
        <f t="shared" si="8"/>
        <v>ZF 9060 V  Pleasure V-Drive 2.1967</v>
      </c>
      <c r="AF754" s="65" t="str">
        <f t="shared" si="58"/>
        <v>3103 613 003</v>
      </c>
      <c r="AG754" s="66" t="s">
        <v>556</v>
      </c>
      <c r="AH754" s="52" t="str">
        <f t="shared" si="50"/>
        <v>3103 613 003</v>
      </c>
      <c r="AI754" s="67"/>
      <c r="AJ754" s="55"/>
      <c r="AK754" s="55"/>
      <c r="AL754" s="55"/>
      <c r="AM754" s="55"/>
      <c r="AN754" s="55"/>
      <c r="AO754" s="55"/>
      <c r="AP754" s="55"/>
      <c r="AQ754" s="55"/>
      <c r="AR754" s="55"/>
      <c r="AS754" s="55"/>
      <c r="AT754" s="55"/>
      <c r="AU754" s="55"/>
      <c r="AV754" s="55"/>
      <c r="AW754" s="55"/>
      <c r="AX754" s="55"/>
      <c r="AY754" s="55"/>
      <c r="AZ754" s="55"/>
      <c r="BA754" s="13"/>
      <c r="BB754" s="13"/>
    </row>
    <row r="755" ht="14.25" customHeight="1">
      <c r="A755" s="54">
        <v>1010.0</v>
      </c>
      <c r="B755" s="14" t="s">
        <v>227</v>
      </c>
      <c r="C755" s="55"/>
      <c r="D755" s="14" t="str">
        <f t="shared" si="51"/>
        <v>ZF_9060_V_2.493L</v>
      </c>
      <c r="E755" s="14" t="s">
        <v>46</v>
      </c>
      <c r="F755" s="72"/>
      <c r="G755" s="57" t="s">
        <v>553</v>
      </c>
      <c r="H755" s="65" t="s">
        <v>625</v>
      </c>
      <c r="I755" s="59">
        <v>9000.0</v>
      </c>
      <c r="J755" s="65" t="s">
        <v>235</v>
      </c>
      <c r="K755" s="58" t="s">
        <v>236</v>
      </c>
      <c r="L755" s="65" t="s">
        <v>253</v>
      </c>
      <c r="M755" s="60">
        <v>2.493</v>
      </c>
      <c r="N755" s="61"/>
      <c r="O755" s="58" t="s">
        <v>532</v>
      </c>
      <c r="P755" s="61">
        <v>2300.0</v>
      </c>
      <c r="Q755" s="61">
        <v>3086.0</v>
      </c>
      <c r="R755" s="80" t="s">
        <v>629</v>
      </c>
      <c r="S755" s="96">
        <v>161775.0</v>
      </c>
      <c r="T755" s="45">
        <v>1.13</v>
      </c>
      <c r="U755" s="96">
        <v>47.0</v>
      </c>
      <c r="V755" s="45">
        <f t="shared" si="52"/>
        <v>0.53</v>
      </c>
      <c r="W755" s="45">
        <f t="shared" si="53"/>
        <v>96887.0475</v>
      </c>
      <c r="X755" s="45">
        <f t="shared" si="54"/>
        <v>576.3</v>
      </c>
      <c r="Y755" s="45">
        <v>1.067</v>
      </c>
      <c r="Z755" s="45">
        <f t="shared" si="55"/>
        <v>103993.3918</v>
      </c>
      <c r="AA755" s="47">
        <f t="shared" si="56"/>
        <v>138657.8557</v>
      </c>
      <c r="AB755" s="143">
        <v>10280.0</v>
      </c>
      <c r="AC755" s="47">
        <f t="shared" si="57"/>
        <v>8758.920485</v>
      </c>
      <c r="AD755" s="79"/>
      <c r="AE755" s="64" t="str">
        <f t="shared" si="8"/>
        <v>ZF 9060 V  Light V-Drive 2.493</v>
      </c>
      <c r="AF755" s="65" t="str">
        <f t="shared" si="58"/>
        <v>3103 613 003</v>
      </c>
      <c r="AG755" s="66" t="s">
        <v>556</v>
      </c>
      <c r="AH755" s="52" t="str">
        <f t="shared" si="50"/>
        <v>3103 613 003</v>
      </c>
      <c r="AI755" s="67"/>
      <c r="AJ755" s="55"/>
      <c r="AK755" s="55"/>
      <c r="AL755" s="55"/>
      <c r="AM755" s="55"/>
      <c r="AN755" s="55"/>
      <c r="AO755" s="55"/>
      <c r="AP755" s="55"/>
      <c r="AQ755" s="55"/>
      <c r="AR755" s="55"/>
      <c r="AS755" s="55"/>
      <c r="AT755" s="55"/>
      <c r="AU755" s="55"/>
      <c r="AV755" s="55"/>
      <c r="AW755" s="55"/>
      <c r="AX755" s="55"/>
      <c r="AY755" s="55"/>
      <c r="AZ755" s="55"/>
      <c r="BA755" s="13"/>
      <c r="BB755" s="13"/>
    </row>
    <row r="756" ht="14.25" customHeight="1">
      <c r="A756" s="54">
        <v>1010.0</v>
      </c>
      <c r="B756" s="14" t="s">
        <v>227</v>
      </c>
      <c r="C756" s="55"/>
      <c r="D756" s="14" t="str">
        <f t="shared" si="51"/>
        <v>ZF_9060_V_2.3308L</v>
      </c>
      <c r="E756" s="14" t="s">
        <v>46</v>
      </c>
      <c r="F756" s="72"/>
      <c r="G756" s="57" t="s">
        <v>553</v>
      </c>
      <c r="H756" s="65" t="s">
        <v>625</v>
      </c>
      <c r="I756" s="59">
        <v>9000.0</v>
      </c>
      <c r="J756" s="65" t="s">
        <v>235</v>
      </c>
      <c r="K756" s="58" t="s">
        <v>236</v>
      </c>
      <c r="L756" s="65" t="s">
        <v>253</v>
      </c>
      <c r="M756" s="60">
        <v>2.3308</v>
      </c>
      <c r="N756" s="61"/>
      <c r="O756" s="58" t="s">
        <v>535</v>
      </c>
      <c r="P756" s="61">
        <v>2300.0</v>
      </c>
      <c r="Q756" s="61">
        <v>3086.0</v>
      </c>
      <c r="R756" s="80" t="s">
        <v>630</v>
      </c>
      <c r="S756" s="96">
        <v>161775.0</v>
      </c>
      <c r="T756" s="45">
        <v>1.13</v>
      </c>
      <c r="U756" s="96">
        <v>47.0</v>
      </c>
      <c r="V756" s="45">
        <f t="shared" si="52"/>
        <v>0.53</v>
      </c>
      <c r="W756" s="45">
        <f t="shared" si="53"/>
        <v>96887.0475</v>
      </c>
      <c r="X756" s="45">
        <f t="shared" si="54"/>
        <v>576.3</v>
      </c>
      <c r="Y756" s="45">
        <v>1.067</v>
      </c>
      <c r="Z756" s="45">
        <f t="shared" si="55"/>
        <v>103993.3918</v>
      </c>
      <c r="AA756" s="47">
        <f t="shared" si="56"/>
        <v>138657.8557</v>
      </c>
      <c r="AB756" s="143">
        <v>10280.0</v>
      </c>
      <c r="AC756" s="47">
        <f t="shared" si="57"/>
        <v>8758.920485</v>
      </c>
      <c r="AD756" s="79"/>
      <c r="AE756" s="64" t="str">
        <f t="shared" si="8"/>
        <v>ZF 9060 V  Light V-Drive 2.3308</v>
      </c>
      <c r="AF756" s="65" t="str">
        <f t="shared" si="58"/>
        <v>3103 613 003</v>
      </c>
      <c r="AG756" s="66" t="s">
        <v>556</v>
      </c>
      <c r="AH756" s="52" t="str">
        <f t="shared" si="50"/>
        <v>3103 613 003</v>
      </c>
      <c r="AI756" s="67"/>
      <c r="AJ756" s="55"/>
      <c r="AK756" s="55"/>
      <c r="AL756" s="55"/>
      <c r="AM756" s="55"/>
      <c r="AN756" s="55"/>
      <c r="AO756" s="55"/>
      <c r="AP756" s="55"/>
      <c r="AQ756" s="55"/>
      <c r="AR756" s="55"/>
      <c r="AS756" s="55"/>
      <c r="AT756" s="55"/>
      <c r="AU756" s="55"/>
      <c r="AV756" s="55"/>
      <c r="AW756" s="55"/>
      <c r="AX756" s="55"/>
      <c r="AY756" s="55"/>
      <c r="AZ756" s="55"/>
      <c r="BA756" s="13"/>
      <c r="BB756" s="13"/>
    </row>
    <row r="757" ht="14.25" customHeight="1">
      <c r="A757" s="54">
        <v>1010.0</v>
      </c>
      <c r="B757" s="14" t="s">
        <v>227</v>
      </c>
      <c r="C757" s="55"/>
      <c r="D757" s="14" t="str">
        <f t="shared" si="51"/>
        <v>ZF_9060_V_2.1967L</v>
      </c>
      <c r="E757" s="14" t="s">
        <v>46</v>
      </c>
      <c r="F757" s="72"/>
      <c r="G757" s="57" t="s">
        <v>553</v>
      </c>
      <c r="H757" s="65" t="s">
        <v>625</v>
      </c>
      <c r="I757" s="59">
        <v>9000.0</v>
      </c>
      <c r="J757" s="65" t="s">
        <v>235</v>
      </c>
      <c r="K757" s="58" t="s">
        <v>236</v>
      </c>
      <c r="L757" s="65" t="s">
        <v>253</v>
      </c>
      <c r="M757" s="60">
        <v>2.1967</v>
      </c>
      <c r="N757" s="61"/>
      <c r="O757" s="58" t="s">
        <v>537</v>
      </c>
      <c r="P757" s="61">
        <v>2300.0</v>
      </c>
      <c r="Q757" s="61">
        <v>3086.0</v>
      </c>
      <c r="R757" s="80" t="s">
        <v>631</v>
      </c>
      <c r="S757" s="96">
        <v>161775.0</v>
      </c>
      <c r="T757" s="45">
        <v>1.13</v>
      </c>
      <c r="U757" s="96">
        <v>47.0</v>
      </c>
      <c r="V757" s="45">
        <f t="shared" si="52"/>
        <v>0.53</v>
      </c>
      <c r="W757" s="45">
        <f t="shared" si="53"/>
        <v>96887.0475</v>
      </c>
      <c r="X757" s="45">
        <f t="shared" si="54"/>
        <v>576.3</v>
      </c>
      <c r="Y757" s="45">
        <v>1.067</v>
      </c>
      <c r="Z757" s="45">
        <f t="shared" si="55"/>
        <v>103993.3918</v>
      </c>
      <c r="AA757" s="47">
        <f t="shared" si="56"/>
        <v>138657.8557</v>
      </c>
      <c r="AB757" s="143">
        <v>10280.0</v>
      </c>
      <c r="AC757" s="47">
        <f t="shared" si="57"/>
        <v>8758.920485</v>
      </c>
      <c r="AD757" s="79"/>
      <c r="AE757" s="64" t="str">
        <f t="shared" si="8"/>
        <v>ZF 9060 V  Light V-Drive 2.1967</v>
      </c>
      <c r="AF757" s="65" t="str">
        <f t="shared" si="58"/>
        <v>3103 613 003</v>
      </c>
      <c r="AG757" s="66" t="s">
        <v>556</v>
      </c>
      <c r="AH757" s="52" t="str">
        <f t="shared" si="50"/>
        <v>3103 613 003</v>
      </c>
      <c r="AI757" s="67"/>
      <c r="AJ757" s="55"/>
      <c r="AK757" s="55"/>
      <c r="AL757" s="55"/>
      <c r="AM757" s="55"/>
      <c r="AN757" s="55"/>
      <c r="AO757" s="55"/>
      <c r="AP757" s="55"/>
      <c r="AQ757" s="55"/>
      <c r="AR757" s="55"/>
      <c r="AS757" s="55"/>
      <c r="AT757" s="55"/>
      <c r="AU757" s="55"/>
      <c r="AV757" s="55"/>
      <c r="AW757" s="55"/>
      <c r="AX757" s="55"/>
      <c r="AY757" s="55"/>
      <c r="AZ757" s="55"/>
      <c r="BA757" s="13"/>
      <c r="BB757" s="13"/>
    </row>
    <row r="758" ht="14.25" customHeight="1">
      <c r="A758" s="54">
        <v>1010.0</v>
      </c>
      <c r="B758" s="14" t="s">
        <v>227</v>
      </c>
      <c r="C758" s="55"/>
      <c r="D758" s="14" t="str">
        <f t="shared" si="51"/>
        <v>ZF_9300_2.0115L</v>
      </c>
      <c r="E758" s="14" t="s">
        <v>46</v>
      </c>
      <c r="F758" s="72"/>
      <c r="G758" s="57" t="s">
        <v>632</v>
      </c>
      <c r="H758" s="65" t="s">
        <v>633</v>
      </c>
      <c r="I758" s="59">
        <v>9000.0</v>
      </c>
      <c r="J758" s="65" t="s">
        <v>235</v>
      </c>
      <c r="K758" s="58" t="s">
        <v>236</v>
      </c>
      <c r="L758" s="65" t="s">
        <v>232</v>
      </c>
      <c r="M758" s="60">
        <v>2.0115</v>
      </c>
      <c r="N758" s="58" t="s">
        <v>50</v>
      </c>
      <c r="O758" s="58" t="s">
        <v>634</v>
      </c>
      <c r="P758" s="61">
        <v>2300.0</v>
      </c>
      <c r="Q758" s="61">
        <v>4211.0</v>
      </c>
      <c r="R758" s="78"/>
      <c r="S758" s="96">
        <v>155490.0</v>
      </c>
      <c r="T758" s="45">
        <v>1.13</v>
      </c>
      <c r="U758" s="96">
        <v>47.0</v>
      </c>
      <c r="V758" s="45">
        <f t="shared" si="52"/>
        <v>0.53</v>
      </c>
      <c r="W758" s="45">
        <f t="shared" si="53"/>
        <v>93122.961</v>
      </c>
      <c r="X758" s="45">
        <f t="shared" si="54"/>
        <v>576.3</v>
      </c>
      <c r="Y758" s="45">
        <v>1.067</v>
      </c>
      <c r="Z758" s="45">
        <f t="shared" si="55"/>
        <v>99977.11149</v>
      </c>
      <c r="AA758" s="47">
        <f t="shared" si="56"/>
        <v>133302.8153</v>
      </c>
      <c r="AB758" s="143">
        <v>12730.0</v>
      </c>
      <c r="AC758" s="47">
        <f t="shared" si="57"/>
        <v>10846.4064</v>
      </c>
      <c r="AD758" s="84" t="s">
        <v>348</v>
      </c>
      <c r="AE758" s="64" t="str">
        <f t="shared" si="8"/>
        <v>ZF 9300 Light Vertical Offset 2.0115</v>
      </c>
      <c r="AF758" s="65" t="str">
        <f t="shared" si="58"/>
        <v>3103 620 003</v>
      </c>
      <c r="AG758" s="66" t="s">
        <v>635</v>
      </c>
      <c r="AH758" s="52" t="str">
        <f t="shared" si="50"/>
        <v>3103 620 003</v>
      </c>
      <c r="AI758" s="67"/>
      <c r="AJ758" s="55"/>
      <c r="AK758" s="55"/>
      <c r="AL758" s="55"/>
      <c r="AM758" s="55"/>
      <c r="AN758" s="55"/>
      <c r="AO758" s="55"/>
      <c r="AP758" s="55"/>
      <c r="AQ758" s="55"/>
      <c r="AR758" s="55"/>
      <c r="AS758" s="55"/>
      <c r="AT758" s="55"/>
      <c r="AU758" s="55"/>
      <c r="AV758" s="55"/>
      <c r="AW758" s="55"/>
      <c r="AX758" s="55"/>
      <c r="AY758" s="55"/>
      <c r="AZ758" s="55"/>
      <c r="BA758" s="13"/>
      <c r="BB758" s="13"/>
    </row>
    <row r="759" ht="14.25" customHeight="1">
      <c r="A759" s="54">
        <v>1010.0</v>
      </c>
      <c r="B759" s="14" t="s">
        <v>227</v>
      </c>
      <c r="C759" s="55"/>
      <c r="D759" s="14" t="str">
        <f t="shared" si="51"/>
        <v>ZF_9300_1.8966L</v>
      </c>
      <c r="E759" s="14" t="s">
        <v>46</v>
      </c>
      <c r="F759" s="72"/>
      <c r="G759" s="57" t="s">
        <v>632</v>
      </c>
      <c r="H759" s="65" t="s">
        <v>633</v>
      </c>
      <c r="I759" s="59">
        <v>9000.0</v>
      </c>
      <c r="J759" s="65" t="s">
        <v>235</v>
      </c>
      <c r="K759" s="58" t="s">
        <v>236</v>
      </c>
      <c r="L759" s="65" t="s">
        <v>232</v>
      </c>
      <c r="M759" s="60">
        <v>1.8966</v>
      </c>
      <c r="N759" s="58" t="s">
        <v>50</v>
      </c>
      <c r="O759" s="58" t="s">
        <v>636</v>
      </c>
      <c r="P759" s="61">
        <v>2300.0</v>
      </c>
      <c r="Q759" s="61">
        <v>4211.0</v>
      </c>
      <c r="R759" s="78"/>
      <c r="S759" s="96">
        <v>155490.0</v>
      </c>
      <c r="T759" s="45">
        <v>1.13</v>
      </c>
      <c r="U759" s="96">
        <v>47.0</v>
      </c>
      <c r="V759" s="45">
        <f t="shared" si="52"/>
        <v>0.53</v>
      </c>
      <c r="W759" s="45">
        <f t="shared" si="53"/>
        <v>93122.961</v>
      </c>
      <c r="X759" s="45">
        <f t="shared" si="54"/>
        <v>576.3</v>
      </c>
      <c r="Y759" s="45">
        <v>1.067</v>
      </c>
      <c r="Z759" s="45">
        <f t="shared" si="55"/>
        <v>99977.11149</v>
      </c>
      <c r="AA759" s="47">
        <f t="shared" si="56"/>
        <v>133302.8153</v>
      </c>
      <c r="AB759" s="143">
        <v>12730.0</v>
      </c>
      <c r="AC759" s="47">
        <f t="shared" si="57"/>
        <v>10846.4064</v>
      </c>
      <c r="AD759" s="84" t="s">
        <v>348</v>
      </c>
      <c r="AE759" s="64" t="str">
        <f t="shared" si="8"/>
        <v>ZF 9300 Light Vertical Offset 1.8966</v>
      </c>
      <c r="AF759" s="65" t="str">
        <f t="shared" si="58"/>
        <v>3103 620 003</v>
      </c>
      <c r="AG759" s="66" t="s">
        <v>635</v>
      </c>
      <c r="AH759" s="52" t="str">
        <f t="shared" si="50"/>
        <v>3103 620 003</v>
      </c>
      <c r="AI759" s="67"/>
      <c r="AJ759" s="55"/>
      <c r="AK759" s="55"/>
      <c r="AL759" s="55"/>
      <c r="AM759" s="55"/>
      <c r="AN759" s="55"/>
      <c r="AO759" s="55"/>
      <c r="AP759" s="55"/>
      <c r="AQ759" s="55"/>
      <c r="AR759" s="55"/>
      <c r="AS759" s="55"/>
      <c r="AT759" s="55"/>
      <c r="AU759" s="55"/>
      <c r="AV759" s="55"/>
      <c r="AW759" s="55"/>
      <c r="AX759" s="55"/>
      <c r="AY759" s="55"/>
      <c r="AZ759" s="55"/>
      <c r="BA759" s="13"/>
      <c r="BB759" s="13"/>
    </row>
    <row r="760" ht="14.25" customHeight="1">
      <c r="A760" s="54">
        <v>1010.0</v>
      </c>
      <c r="B760" s="14" t="s">
        <v>227</v>
      </c>
      <c r="C760" s="55"/>
      <c r="D760" s="14" t="str">
        <f t="shared" si="51"/>
        <v>ZF_9300_1.8136L</v>
      </c>
      <c r="E760" s="14" t="s">
        <v>46</v>
      </c>
      <c r="F760" s="72"/>
      <c r="G760" s="57" t="s">
        <v>632</v>
      </c>
      <c r="H760" s="65" t="s">
        <v>633</v>
      </c>
      <c r="I760" s="59">
        <v>9000.0</v>
      </c>
      <c r="J760" s="65" t="s">
        <v>235</v>
      </c>
      <c r="K760" s="58" t="s">
        <v>236</v>
      </c>
      <c r="L760" s="65" t="s">
        <v>232</v>
      </c>
      <c r="M760" s="60">
        <v>1.8136</v>
      </c>
      <c r="N760" s="58" t="s">
        <v>50</v>
      </c>
      <c r="O760" s="58" t="s">
        <v>637</v>
      </c>
      <c r="P760" s="61">
        <v>2300.0</v>
      </c>
      <c r="Q760" s="61">
        <v>4211.0</v>
      </c>
      <c r="R760" s="78"/>
      <c r="S760" s="96">
        <v>155490.0</v>
      </c>
      <c r="T760" s="45">
        <v>1.13</v>
      </c>
      <c r="U760" s="96">
        <v>47.0</v>
      </c>
      <c r="V760" s="45">
        <f t="shared" si="52"/>
        <v>0.53</v>
      </c>
      <c r="W760" s="45">
        <f t="shared" si="53"/>
        <v>93122.961</v>
      </c>
      <c r="X760" s="45">
        <f t="shared" si="54"/>
        <v>576.3</v>
      </c>
      <c r="Y760" s="45">
        <v>1.067</v>
      </c>
      <c r="Z760" s="45">
        <f t="shared" si="55"/>
        <v>99977.11149</v>
      </c>
      <c r="AA760" s="47">
        <f t="shared" si="56"/>
        <v>133302.8153</v>
      </c>
      <c r="AB760" s="143">
        <v>12730.0</v>
      </c>
      <c r="AC760" s="47">
        <f t="shared" si="57"/>
        <v>10846.4064</v>
      </c>
      <c r="AD760" s="84" t="s">
        <v>348</v>
      </c>
      <c r="AE760" s="64" t="str">
        <f t="shared" si="8"/>
        <v>ZF 9300 Light Vertical Offset 1.8136</v>
      </c>
      <c r="AF760" s="65" t="str">
        <f t="shared" si="58"/>
        <v>3103 620 003</v>
      </c>
      <c r="AG760" s="66" t="s">
        <v>635</v>
      </c>
      <c r="AH760" s="52" t="str">
        <f t="shared" si="50"/>
        <v>3103 620 003</v>
      </c>
      <c r="AI760" s="67"/>
      <c r="AJ760" s="55"/>
      <c r="AK760" s="55"/>
      <c r="AL760" s="55"/>
      <c r="AM760" s="55"/>
      <c r="AN760" s="55"/>
      <c r="AO760" s="55"/>
      <c r="AP760" s="55"/>
      <c r="AQ760" s="55"/>
      <c r="AR760" s="55"/>
      <c r="AS760" s="55"/>
      <c r="AT760" s="55"/>
      <c r="AU760" s="55"/>
      <c r="AV760" s="55"/>
      <c r="AW760" s="55"/>
      <c r="AX760" s="55"/>
      <c r="AY760" s="55"/>
      <c r="AZ760" s="55"/>
      <c r="BA760" s="13"/>
      <c r="BB760" s="13"/>
    </row>
    <row r="761" ht="14.25" customHeight="1">
      <c r="A761" s="54">
        <v>1010.0</v>
      </c>
      <c r="B761" s="14" t="s">
        <v>227</v>
      </c>
      <c r="C761" s="55"/>
      <c r="D761" s="14" t="str">
        <f t="shared" si="51"/>
        <v>ZF_9300_1.7369L</v>
      </c>
      <c r="E761" s="14" t="s">
        <v>46</v>
      </c>
      <c r="F761" s="72"/>
      <c r="G761" s="57" t="s">
        <v>632</v>
      </c>
      <c r="H761" s="65" t="s">
        <v>633</v>
      </c>
      <c r="I761" s="59">
        <v>9000.0</v>
      </c>
      <c r="J761" s="65" t="s">
        <v>235</v>
      </c>
      <c r="K761" s="58" t="s">
        <v>236</v>
      </c>
      <c r="L761" s="65" t="s">
        <v>232</v>
      </c>
      <c r="M761" s="60">
        <v>1.7369</v>
      </c>
      <c r="N761" s="58" t="s">
        <v>50</v>
      </c>
      <c r="O761" s="58" t="s">
        <v>638</v>
      </c>
      <c r="P761" s="61">
        <v>2300.0</v>
      </c>
      <c r="Q761" s="61">
        <v>4211.0</v>
      </c>
      <c r="R761" s="78"/>
      <c r="S761" s="96">
        <v>155490.0</v>
      </c>
      <c r="T761" s="45">
        <v>1.13</v>
      </c>
      <c r="U761" s="96">
        <v>47.0</v>
      </c>
      <c r="V761" s="45">
        <f t="shared" si="52"/>
        <v>0.53</v>
      </c>
      <c r="W761" s="45">
        <f t="shared" si="53"/>
        <v>93122.961</v>
      </c>
      <c r="X761" s="45">
        <f t="shared" si="54"/>
        <v>576.3</v>
      </c>
      <c r="Y761" s="45">
        <v>1.067</v>
      </c>
      <c r="Z761" s="45">
        <f t="shared" si="55"/>
        <v>99977.11149</v>
      </c>
      <c r="AA761" s="47">
        <f t="shared" si="56"/>
        <v>133302.8153</v>
      </c>
      <c r="AB761" s="143">
        <v>12730.0</v>
      </c>
      <c r="AC761" s="47">
        <f t="shared" si="57"/>
        <v>10846.4064</v>
      </c>
      <c r="AD761" s="84" t="s">
        <v>348</v>
      </c>
      <c r="AE761" s="64" t="str">
        <f t="shared" si="8"/>
        <v>ZF 9300 Light Vertical Offset 1.7369</v>
      </c>
      <c r="AF761" s="65" t="str">
        <f t="shared" si="58"/>
        <v>3103 620 003</v>
      </c>
      <c r="AG761" s="66" t="s">
        <v>635</v>
      </c>
      <c r="AH761" s="52" t="str">
        <f t="shared" si="50"/>
        <v>3103 620 003</v>
      </c>
      <c r="AI761" s="67"/>
      <c r="AJ761" s="55"/>
      <c r="AK761" s="55"/>
      <c r="AL761" s="55"/>
      <c r="AM761" s="55"/>
      <c r="AN761" s="55"/>
      <c r="AO761" s="55"/>
      <c r="AP761" s="55"/>
      <c r="AQ761" s="55"/>
      <c r="AR761" s="55"/>
      <c r="AS761" s="55"/>
      <c r="AT761" s="55"/>
      <c r="AU761" s="55"/>
      <c r="AV761" s="55"/>
      <c r="AW761" s="55"/>
      <c r="AX761" s="55"/>
      <c r="AY761" s="55"/>
      <c r="AZ761" s="55"/>
      <c r="BA761" s="13"/>
      <c r="BB761" s="13"/>
    </row>
    <row r="762" ht="14.25" customHeight="1">
      <c r="A762" s="54">
        <v>1010.0</v>
      </c>
      <c r="B762" s="14" t="s">
        <v>227</v>
      </c>
      <c r="C762" s="55"/>
      <c r="D762" s="14" t="str">
        <f t="shared" si="51"/>
        <v>ZF_9300_1.854M</v>
      </c>
      <c r="E762" s="14" t="s">
        <v>46</v>
      </c>
      <c r="F762" s="72"/>
      <c r="G762" s="57" t="s">
        <v>632</v>
      </c>
      <c r="H762" s="65" t="s">
        <v>633</v>
      </c>
      <c r="I762" s="59">
        <v>9000.0</v>
      </c>
      <c r="J762" s="65" t="s">
        <v>238</v>
      </c>
      <c r="K762" s="58" t="s">
        <v>239</v>
      </c>
      <c r="L762" s="65" t="s">
        <v>232</v>
      </c>
      <c r="M762" s="60">
        <v>1.854</v>
      </c>
      <c r="N762" s="58" t="s">
        <v>50</v>
      </c>
      <c r="O762" s="58" t="s">
        <v>634</v>
      </c>
      <c r="P762" s="61">
        <v>2300.0</v>
      </c>
      <c r="Q762" s="61">
        <v>4211.0</v>
      </c>
      <c r="R762" s="78"/>
      <c r="S762" s="96">
        <v>155490.0</v>
      </c>
      <c r="T762" s="45">
        <v>1.13</v>
      </c>
      <c r="U762" s="96">
        <v>47.0</v>
      </c>
      <c r="V762" s="45">
        <f t="shared" si="52"/>
        <v>0.53</v>
      </c>
      <c r="W762" s="45">
        <f t="shared" si="53"/>
        <v>93122.961</v>
      </c>
      <c r="X762" s="45">
        <f t="shared" si="54"/>
        <v>576.3</v>
      </c>
      <c r="Y762" s="45">
        <v>1.067</v>
      </c>
      <c r="Z762" s="45">
        <f t="shared" si="55"/>
        <v>99977.11149</v>
      </c>
      <c r="AA762" s="47">
        <f t="shared" si="56"/>
        <v>133302.8153</v>
      </c>
      <c r="AB762" s="143">
        <v>12730.0</v>
      </c>
      <c r="AC762" s="47">
        <f t="shared" si="57"/>
        <v>10846.4064</v>
      </c>
      <c r="AD762" s="84" t="s">
        <v>348</v>
      </c>
      <c r="AE762" s="64" t="str">
        <f t="shared" si="8"/>
        <v>ZF 9300 Medium Vertical Offset 1.854</v>
      </c>
      <c r="AF762" s="65" t="str">
        <f t="shared" si="58"/>
        <v>3103 620 003</v>
      </c>
      <c r="AG762" s="66" t="s">
        <v>635</v>
      </c>
      <c r="AH762" s="52" t="str">
        <f t="shared" si="50"/>
        <v>3103 620 003</v>
      </c>
      <c r="AI762" s="67"/>
      <c r="AJ762" s="55"/>
      <c r="AK762" s="55"/>
      <c r="AL762" s="55"/>
      <c r="AM762" s="55"/>
      <c r="AN762" s="55"/>
      <c r="AO762" s="55"/>
      <c r="AP762" s="55"/>
      <c r="AQ762" s="55"/>
      <c r="AR762" s="55"/>
      <c r="AS762" s="55"/>
      <c r="AT762" s="55"/>
      <c r="AU762" s="55"/>
      <c r="AV762" s="55"/>
      <c r="AW762" s="55"/>
      <c r="AX762" s="55"/>
      <c r="AY762" s="55"/>
      <c r="AZ762" s="55"/>
      <c r="BA762" s="13"/>
      <c r="BB762" s="13"/>
    </row>
    <row r="763" ht="14.25" customHeight="1">
      <c r="A763" s="54">
        <v>1010.0</v>
      </c>
      <c r="B763" s="14" t="s">
        <v>227</v>
      </c>
      <c r="C763" s="55"/>
      <c r="D763" s="14" t="str">
        <f t="shared" si="51"/>
        <v>ZF_9300_1.7514M</v>
      </c>
      <c r="E763" s="14" t="s">
        <v>46</v>
      </c>
      <c r="F763" s="72"/>
      <c r="G763" s="57" t="s">
        <v>632</v>
      </c>
      <c r="H763" s="65" t="s">
        <v>633</v>
      </c>
      <c r="I763" s="59">
        <v>9000.0</v>
      </c>
      <c r="J763" s="65" t="s">
        <v>238</v>
      </c>
      <c r="K763" s="58" t="s">
        <v>239</v>
      </c>
      <c r="L763" s="65" t="s">
        <v>232</v>
      </c>
      <c r="M763" s="60">
        <v>1.7514</v>
      </c>
      <c r="N763" s="58" t="s">
        <v>50</v>
      </c>
      <c r="O763" s="58" t="s">
        <v>636</v>
      </c>
      <c r="P763" s="61">
        <v>2300.0</v>
      </c>
      <c r="Q763" s="61">
        <v>4211.0</v>
      </c>
      <c r="R763" s="78"/>
      <c r="S763" s="96">
        <v>155490.0</v>
      </c>
      <c r="T763" s="45">
        <v>1.13</v>
      </c>
      <c r="U763" s="96">
        <v>47.0</v>
      </c>
      <c r="V763" s="45">
        <f t="shared" si="52"/>
        <v>0.53</v>
      </c>
      <c r="W763" s="45">
        <f t="shared" si="53"/>
        <v>93122.961</v>
      </c>
      <c r="X763" s="45">
        <f t="shared" si="54"/>
        <v>576.3</v>
      </c>
      <c r="Y763" s="45">
        <v>1.067</v>
      </c>
      <c r="Z763" s="45">
        <f t="shared" si="55"/>
        <v>99977.11149</v>
      </c>
      <c r="AA763" s="47">
        <f t="shared" si="56"/>
        <v>133302.8153</v>
      </c>
      <c r="AB763" s="143">
        <v>12730.0</v>
      </c>
      <c r="AC763" s="47">
        <f t="shared" si="57"/>
        <v>10846.4064</v>
      </c>
      <c r="AD763" s="84" t="s">
        <v>348</v>
      </c>
      <c r="AE763" s="64" t="str">
        <f t="shared" si="8"/>
        <v>ZF 9300 Medium Vertical Offset 1.7514</v>
      </c>
      <c r="AF763" s="65" t="str">
        <f t="shared" si="58"/>
        <v>3103 620 003</v>
      </c>
      <c r="AG763" s="66" t="s">
        <v>635</v>
      </c>
      <c r="AH763" s="52" t="str">
        <f t="shared" si="50"/>
        <v>3103 620 003</v>
      </c>
      <c r="AI763" s="67"/>
      <c r="AJ763" s="55"/>
      <c r="AK763" s="55"/>
      <c r="AL763" s="55"/>
      <c r="AM763" s="55"/>
      <c r="AN763" s="55"/>
      <c r="AO763" s="55"/>
      <c r="AP763" s="55"/>
      <c r="AQ763" s="55"/>
      <c r="AR763" s="55"/>
      <c r="AS763" s="55"/>
      <c r="AT763" s="55"/>
      <c r="AU763" s="55"/>
      <c r="AV763" s="55"/>
      <c r="AW763" s="55"/>
      <c r="AX763" s="55"/>
      <c r="AY763" s="55"/>
      <c r="AZ763" s="55"/>
      <c r="BA763" s="13"/>
      <c r="BB763" s="13"/>
    </row>
    <row r="764" ht="14.25" customHeight="1">
      <c r="A764" s="54">
        <v>1010.0</v>
      </c>
      <c r="B764" s="14" t="s">
        <v>227</v>
      </c>
      <c r="C764" s="55"/>
      <c r="D764" s="14" t="str">
        <f t="shared" si="51"/>
        <v>ZF_9300_1.6662M</v>
      </c>
      <c r="E764" s="14" t="s">
        <v>46</v>
      </c>
      <c r="F764" s="72"/>
      <c r="G764" s="57" t="s">
        <v>632</v>
      </c>
      <c r="H764" s="65" t="s">
        <v>633</v>
      </c>
      <c r="I764" s="59">
        <v>9000.0</v>
      </c>
      <c r="J764" s="65" t="s">
        <v>238</v>
      </c>
      <c r="K764" s="58" t="s">
        <v>239</v>
      </c>
      <c r="L764" s="65" t="s">
        <v>232</v>
      </c>
      <c r="M764" s="60">
        <v>1.6662</v>
      </c>
      <c r="N764" s="58" t="s">
        <v>50</v>
      </c>
      <c r="O764" s="58" t="s">
        <v>637</v>
      </c>
      <c r="P764" s="61">
        <v>2300.0</v>
      </c>
      <c r="Q764" s="61">
        <v>4211.0</v>
      </c>
      <c r="R764" s="78"/>
      <c r="S764" s="96">
        <v>155490.0</v>
      </c>
      <c r="T764" s="45">
        <v>1.13</v>
      </c>
      <c r="U764" s="96">
        <v>47.0</v>
      </c>
      <c r="V764" s="45">
        <f t="shared" si="52"/>
        <v>0.53</v>
      </c>
      <c r="W764" s="45">
        <f t="shared" si="53"/>
        <v>93122.961</v>
      </c>
      <c r="X764" s="45">
        <f t="shared" si="54"/>
        <v>576.3</v>
      </c>
      <c r="Y764" s="45">
        <v>1.067</v>
      </c>
      <c r="Z764" s="45">
        <f t="shared" si="55"/>
        <v>99977.11149</v>
      </c>
      <c r="AA764" s="47">
        <f t="shared" si="56"/>
        <v>133302.8153</v>
      </c>
      <c r="AB764" s="143">
        <v>12730.0</v>
      </c>
      <c r="AC764" s="47">
        <f t="shared" si="57"/>
        <v>10846.4064</v>
      </c>
      <c r="AD764" s="84" t="s">
        <v>348</v>
      </c>
      <c r="AE764" s="64" t="str">
        <f t="shared" si="8"/>
        <v>ZF 9300 Medium Vertical Offset 1.6662</v>
      </c>
      <c r="AF764" s="65" t="str">
        <f t="shared" si="58"/>
        <v>3103 620 003</v>
      </c>
      <c r="AG764" s="66" t="s">
        <v>635</v>
      </c>
      <c r="AH764" s="52" t="str">
        <f t="shared" si="50"/>
        <v>3103 620 003</v>
      </c>
      <c r="AI764" s="67"/>
      <c r="AJ764" s="55"/>
      <c r="AK764" s="55"/>
      <c r="AL764" s="55"/>
      <c r="AM764" s="55"/>
      <c r="AN764" s="55"/>
      <c r="AO764" s="55"/>
      <c r="AP764" s="55"/>
      <c r="AQ764" s="55"/>
      <c r="AR764" s="55"/>
      <c r="AS764" s="55"/>
      <c r="AT764" s="55"/>
      <c r="AU764" s="55"/>
      <c r="AV764" s="55"/>
      <c r="AW764" s="55"/>
      <c r="AX764" s="55"/>
      <c r="AY764" s="55"/>
      <c r="AZ764" s="55"/>
      <c r="BA764" s="13"/>
      <c r="BB764" s="13"/>
    </row>
    <row r="765" ht="14.25" customHeight="1">
      <c r="A765" s="54">
        <v>1010.0</v>
      </c>
      <c r="B765" s="14" t="s">
        <v>227</v>
      </c>
      <c r="C765" s="55"/>
      <c r="D765" s="14" t="str">
        <f t="shared" si="51"/>
        <v>ZF_9300_1.5891M</v>
      </c>
      <c r="E765" s="14" t="s">
        <v>46</v>
      </c>
      <c r="F765" s="72"/>
      <c r="G765" s="57" t="s">
        <v>632</v>
      </c>
      <c r="H765" s="65" t="s">
        <v>633</v>
      </c>
      <c r="I765" s="59">
        <v>9000.0</v>
      </c>
      <c r="J765" s="65" t="s">
        <v>238</v>
      </c>
      <c r="K765" s="58" t="s">
        <v>239</v>
      </c>
      <c r="L765" s="65" t="s">
        <v>232</v>
      </c>
      <c r="M765" s="60">
        <v>1.5891</v>
      </c>
      <c r="N765" s="58" t="s">
        <v>50</v>
      </c>
      <c r="O765" s="58" t="s">
        <v>638</v>
      </c>
      <c r="P765" s="61">
        <v>2300.0</v>
      </c>
      <c r="Q765" s="61">
        <v>4211.0</v>
      </c>
      <c r="R765" s="78"/>
      <c r="S765" s="96">
        <v>155490.0</v>
      </c>
      <c r="T765" s="45">
        <v>1.13</v>
      </c>
      <c r="U765" s="96">
        <v>47.0</v>
      </c>
      <c r="V765" s="45">
        <f t="shared" si="52"/>
        <v>0.53</v>
      </c>
      <c r="W765" s="45">
        <f t="shared" si="53"/>
        <v>93122.961</v>
      </c>
      <c r="X765" s="45">
        <f t="shared" si="54"/>
        <v>576.3</v>
      </c>
      <c r="Y765" s="45">
        <v>1.067</v>
      </c>
      <c r="Z765" s="45">
        <f t="shared" si="55"/>
        <v>99977.11149</v>
      </c>
      <c r="AA765" s="47">
        <f t="shared" si="56"/>
        <v>133302.8153</v>
      </c>
      <c r="AB765" s="143">
        <v>12730.0</v>
      </c>
      <c r="AC765" s="47">
        <f t="shared" si="57"/>
        <v>10846.4064</v>
      </c>
      <c r="AD765" s="84" t="s">
        <v>348</v>
      </c>
      <c r="AE765" s="64" t="str">
        <f t="shared" si="8"/>
        <v>ZF 9300 Medium Vertical Offset 1.5891</v>
      </c>
      <c r="AF765" s="65" t="str">
        <f t="shared" si="58"/>
        <v>3103 620 003</v>
      </c>
      <c r="AG765" s="66" t="s">
        <v>635</v>
      </c>
      <c r="AH765" s="52" t="str">
        <f t="shared" si="50"/>
        <v>3103 620 003</v>
      </c>
      <c r="AI765" s="67"/>
      <c r="AJ765" s="55"/>
      <c r="AK765" s="55"/>
      <c r="AL765" s="55"/>
      <c r="AM765" s="55"/>
      <c r="AN765" s="55"/>
      <c r="AO765" s="55"/>
      <c r="AP765" s="55"/>
      <c r="AQ765" s="55"/>
      <c r="AR765" s="55"/>
      <c r="AS765" s="55"/>
      <c r="AT765" s="55"/>
      <c r="AU765" s="55"/>
      <c r="AV765" s="55"/>
      <c r="AW765" s="55"/>
      <c r="AX765" s="55"/>
      <c r="AY765" s="55"/>
      <c r="AZ765" s="55"/>
      <c r="BA765" s="13"/>
      <c r="BB765" s="13"/>
    </row>
    <row r="766" ht="14.25" customHeight="1">
      <c r="A766" s="54">
        <v>1010.0</v>
      </c>
      <c r="B766" s="14" t="s">
        <v>227</v>
      </c>
      <c r="C766" s="55"/>
      <c r="D766" s="14" t="str">
        <f t="shared" si="51"/>
        <v>ZF_9300_1.636C</v>
      </c>
      <c r="E766" s="14" t="s">
        <v>46</v>
      </c>
      <c r="F766" s="72"/>
      <c r="G766" s="57" t="s">
        <v>632</v>
      </c>
      <c r="H766" s="65" t="s">
        <v>633</v>
      </c>
      <c r="I766" s="59">
        <v>9000.0</v>
      </c>
      <c r="J766" s="65" t="s">
        <v>242</v>
      </c>
      <c r="K766" s="58" t="s">
        <v>243</v>
      </c>
      <c r="L766" s="65" t="s">
        <v>232</v>
      </c>
      <c r="M766" s="60">
        <v>1.636</v>
      </c>
      <c r="N766" s="58" t="s">
        <v>50</v>
      </c>
      <c r="O766" s="58" t="s">
        <v>634</v>
      </c>
      <c r="P766" s="61">
        <v>1800.0</v>
      </c>
      <c r="Q766" s="61">
        <v>4211.0</v>
      </c>
      <c r="R766" s="78"/>
      <c r="S766" s="96">
        <v>155490.0</v>
      </c>
      <c r="T766" s="45">
        <v>1.13</v>
      </c>
      <c r="U766" s="96">
        <v>47.0</v>
      </c>
      <c r="V766" s="45">
        <f t="shared" si="52"/>
        <v>0.53</v>
      </c>
      <c r="W766" s="45">
        <f t="shared" si="53"/>
        <v>93122.961</v>
      </c>
      <c r="X766" s="45">
        <f t="shared" si="54"/>
        <v>576.3</v>
      </c>
      <c r="Y766" s="45">
        <v>1.067</v>
      </c>
      <c r="Z766" s="45">
        <f t="shared" si="55"/>
        <v>99977.11149</v>
      </c>
      <c r="AA766" s="47">
        <f t="shared" si="56"/>
        <v>133302.8153</v>
      </c>
      <c r="AB766" s="143">
        <v>12730.0</v>
      </c>
      <c r="AC766" s="47">
        <f t="shared" si="57"/>
        <v>10846.4064</v>
      </c>
      <c r="AD766" s="84" t="s">
        <v>348</v>
      </c>
      <c r="AE766" s="64" t="str">
        <f t="shared" si="8"/>
        <v>ZF 9300 Continuous Vertical Offset 1.636</v>
      </c>
      <c r="AF766" s="65" t="str">
        <f t="shared" si="58"/>
        <v>3103 620 003</v>
      </c>
      <c r="AG766" s="66" t="s">
        <v>635</v>
      </c>
      <c r="AH766" s="52" t="str">
        <f t="shared" si="50"/>
        <v>3103 620 003</v>
      </c>
      <c r="AI766" s="67"/>
      <c r="AJ766" s="55"/>
      <c r="AK766" s="55"/>
      <c r="AL766" s="55"/>
      <c r="AM766" s="55"/>
      <c r="AN766" s="55"/>
      <c r="AO766" s="55"/>
      <c r="AP766" s="55"/>
      <c r="AQ766" s="55"/>
      <c r="AR766" s="55"/>
      <c r="AS766" s="55"/>
      <c r="AT766" s="55"/>
      <c r="AU766" s="55"/>
      <c r="AV766" s="55"/>
      <c r="AW766" s="55"/>
      <c r="AX766" s="55"/>
      <c r="AY766" s="55"/>
      <c r="AZ766" s="55"/>
      <c r="BA766" s="13"/>
      <c r="BB766" s="13"/>
    </row>
    <row r="767" ht="14.25" customHeight="1">
      <c r="A767" s="54">
        <v>1010.0</v>
      </c>
      <c r="B767" s="14" t="s">
        <v>227</v>
      </c>
      <c r="C767" s="55"/>
      <c r="D767" s="14" t="str">
        <f t="shared" si="51"/>
        <v>ZF_9300_1.5422C</v>
      </c>
      <c r="E767" s="14" t="s">
        <v>46</v>
      </c>
      <c r="F767" s="72"/>
      <c r="G767" s="57" t="s">
        <v>632</v>
      </c>
      <c r="H767" s="65" t="s">
        <v>633</v>
      </c>
      <c r="I767" s="59">
        <v>9000.0</v>
      </c>
      <c r="J767" s="65" t="s">
        <v>242</v>
      </c>
      <c r="K767" s="58" t="s">
        <v>243</v>
      </c>
      <c r="L767" s="65" t="s">
        <v>232</v>
      </c>
      <c r="M767" s="60">
        <v>1.5422</v>
      </c>
      <c r="N767" s="58" t="s">
        <v>50</v>
      </c>
      <c r="O767" s="58" t="s">
        <v>636</v>
      </c>
      <c r="P767" s="61">
        <v>1800.0</v>
      </c>
      <c r="Q767" s="61">
        <v>4211.0</v>
      </c>
      <c r="R767" s="78"/>
      <c r="S767" s="96">
        <v>155490.0</v>
      </c>
      <c r="T767" s="45">
        <v>1.13</v>
      </c>
      <c r="U767" s="96">
        <v>47.0</v>
      </c>
      <c r="V767" s="45">
        <f t="shared" si="52"/>
        <v>0.53</v>
      </c>
      <c r="W767" s="45">
        <f t="shared" si="53"/>
        <v>93122.961</v>
      </c>
      <c r="X767" s="45">
        <f t="shared" si="54"/>
        <v>576.3</v>
      </c>
      <c r="Y767" s="45">
        <v>1.067</v>
      </c>
      <c r="Z767" s="45">
        <f t="shared" si="55"/>
        <v>99977.11149</v>
      </c>
      <c r="AA767" s="47">
        <f t="shared" si="56"/>
        <v>133302.8153</v>
      </c>
      <c r="AB767" s="143">
        <v>12730.0</v>
      </c>
      <c r="AC767" s="47">
        <f t="shared" si="57"/>
        <v>10846.4064</v>
      </c>
      <c r="AD767" s="84" t="s">
        <v>348</v>
      </c>
      <c r="AE767" s="64" t="str">
        <f t="shared" si="8"/>
        <v>ZF 9300 Continuous Vertical Offset 1.5422</v>
      </c>
      <c r="AF767" s="65" t="str">
        <f t="shared" si="58"/>
        <v>3103 620 003</v>
      </c>
      <c r="AG767" s="66" t="s">
        <v>635</v>
      </c>
      <c r="AH767" s="52" t="str">
        <f t="shared" si="50"/>
        <v>3103 620 003</v>
      </c>
      <c r="AI767" s="67"/>
      <c r="AJ767" s="55"/>
      <c r="AK767" s="55"/>
      <c r="AL767" s="55"/>
      <c r="AM767" s="55"/>
      <c r="AN767" s="55"/>
      <c r="AO767" s="55"/>
      <c r="AP767" s="55"/>
      <c r="AQ767" s="55"/>
      <c r="AR767" s="55"/>
      <c r="AS767" s="55"/>
      <c r="AT767" s="55"/>
      <c r="AU767" s="55"/>
      <c r="AV767" s="55"/>
      <c r="AW767" s="55"/>
      <c r="AX767" s="55"/>
      <c r="AY767" s="55"/>
      <c r="AZ767" s="55"/>
      <c r="BA767" s="13"/>
      <c r="BB767" s="13"/>
    </row>
    <row r="768" ht="14.25" customHeight="1">
      <c r="A768" s="54">
        <v>1010.0</v>
      </c>
      <c r="B768" s="14" t="s">
        <v>227</v>
      </c>
      <c r="C768" s="55"/>
      <c r="D768" s="14" t="str">
        <f t="shared" si="51"/>
        <v>ZF_9300_1.4751C</v>
      </c>
      <c r="E768" s="14" t="s">
        <v>46</v>
      </c>
      <c r="F768" s="72"/>
      <c r="G768" s="57" t="s">
        <v>632</v>
      </c>
      <c r="H768" s="65" t="s">
        <v>633</v>
      </c>
      <c r="I768" s="59">
        <v>9000.0</v>
      </c>
      <c r="J768" s="65" t="s">
        <v>242</v>
      </c>
      <c r="K768" s="58" t="s">
        <v>243</v>
      </c>
      <c r="L768" s="65" t="s">
        <v>232</v>
      </c>
      <c r="M768" s="60">
        <v>1.4751</v>
      </c>
      <c r="N768" s="58" t="s">
        <v>50</v>
      </c>
      <c r="O768" s="58" t="s">
        <v>637</v>
      </c>
      <c r="P768" s="61">
        <v>1800.0</v>
      </c>
      <c r="Q768" s="61">
        <v>4211.0</v>
      </c>
      <c r="R768" s="78"/>
      <c r="S768" s="96">
        <v>155490.0</v>
      </c>
      <c r="T768" s="45">
        <v>1.13</v>
      </c>
      <c r="U768" s="96">
        <v>47.0</v>
      </c>
      <c r="V768" s="45">
        <f t="shared" si="52"/>
        <v>0.53</v>
      </c>
      <c r="W768" s="45">
        <f t="shared" si="53"/>
        <v>93122.961</v>
      </c>
      <c r="X768" s="45">
        <f t="shared" si="54"/>
        <v>576.3</v>
      </c>
      <c r="Y768" s="45">
        <v>1.067</v>
      </c>
      <c r="Z768" s="45">
        <f t="shared" si="55"/>
        <v>99977.11149</v>
      </c>
      <c r="AA768" s="47">
        <f t="shared" si="56"/>
        <v>133302.8153</v>
      </c>
      <c r="AB768" s="143">
        <v>12730.0</v>
      </c>
      <c r="AC768" s="47">
        <f t="shared" si="57"/>
        <v>10846.4064</v>
      </c>
      <c r="AD768" s="84" t="s">
        <v>348</v>
      </c>
      <c r="AE768" s="64" t="str">
        <f t="shared" si="8"/>
        <v>ZF 9300 Continuous Vertical Offset 1.4751</v>
      </c>
      <c r="AF768" s="65" t="str">
        <f t="shared" si="58"/>
        <v>3103 620 003</v>
      </c>
      <c r="AG768" s="66" t="s">
        <v>635</v>
      </c>
      <c r="AH768" s="52" t="str">
        <f t="shared" si="50"/>
        <v>3103 620 003</v>
      </c>
      <c r="AI768" s="67"/>
      <c r="AJ768" s="55"/>
      <c r="AK768" s="55"/>
      <c r="AL768" s="55"/>
      <c r="AM768" s="55"/>
      <c r="AN768" s="55"/>
      <c r="AO768" s="55"/>
      <c r="AP768" s="55"/>
      <c r="AQ768" s="55"/>
      <c r="AR768" s="55"/>
      <c r="AS768" s="55"/>
      <c r="AT768" s="55"/>
      <c r="AU768" s="55"/>
      <c r="AV768" s="55"/>
      <c r="AW768" s="55"/>
      <c r="AX768" s="55"/>
      <c r="AY768" s="55"/>
      <c r="AZ768" s="55"/>
      <c r="BA768" s="13"/>
      <c r="BB768" s="13"/>
    </row>
    <row r="769" ht="14.25" customHeight="1">
      <c r="A769" s="54">
        <v>1010.0</v>
      </c>
      <c r="B769" s="14" t="s">
        <v>227</v>
      </c>
      <c r="C769" s="55"/>
      <c r="D769" s="14" t="str">
        <f t="shared" si="51"/>
        <v>ZF_9300_1.4081C</v>
      </c>
      <c r="E769" s="14" t="s">
        <v>46</v>
      </c>
      <c r="F769" s="72"/>
      <c r="G769" s="57" t="s">
        <v>632</v>
      </c>
      <c r="H769" s="65" t="s">
        <v>633</v>
      </c>
      <c r="I769" s="59">
        <v>9000.0</v>
      </c>
      <c r="J769" s="65" t="s">
        <v>242</v>
      </c>
      <c r="K769" s="58" t="s">
        <v>243</v>
      </c>
      <c r="L769" s="65" t="s">
        <v>232</v>
      </c>
      <c r="M769" s="60">
        <v>1.4081</v>
      </c>
      <c r="N769" s="58" t="s">
        <v>50</v>
      </c>
      <c r="O769" s="58" t="s">
        <v>638</v>
      </c>
      <c r="P769" s="61">
        <v>1800.0</v>
      </c>
      <c r="Q769" s="61">
        <v>4211.0</v>
      </c>
      <c r="R769" s="78"/>
      <c r="S769" s="96">
        <v>155490.0</v>
      </c>
      <c r="T769" s="45">
        <v>1.13</v>
      </c>
      <c r="U769" s="96">
        <v>47.0</v>
      </c>
      <c r="V769" s="45">
        <f t="shared" si="52"/>
        <v>0.53</v>
      </c>
      <c r="W769" s="45">
        <f t="shared" si="53"/>
        <v>93122.961</v>
      </c>
      <c r="X769" s="45">
        <f t="shared" si="54"/>
        <v>576.3</v>
      </c>
      <c r="Y769" s="45">
        <v>1.067</v>
      </c>
      <c r="Z769" s="45">
        <f t="shared" si="55"/>
        <v>99977.11149</v>
      </c>
      <c r="AA769" s="47">
        <f t="shared" si="56"/>
        <v>133302.8153</v>
      </c>
      <c r="AB769" s="143">
        <v>12730.0</v>
      </c>
      <c r="AC769" s="47">
        <f t="shared" si="57"/>
        <v>10846.4064</v>
      </c>
      <c r="AD769" s="84" t="s">
        <v>348</v>
      </c>
      <c r="AE769" s="64" t="str">
        <f t="shared" si="8"/>
        <v>ZF 9300 Continuous Vertical Offset 1.4081</v>
      </c>
      <c r="AF769" s="65" t="str">
        <f t="shared" si="58"/>
        <v>3103 620 003</v>
      </c>
      <c r="AG769" s="66" t="s">
        <v>635</v>
      </c>
      <c r="AH769" s="52" t="str">
        <f t="shared" si="50"/>
        <v>3103 620 003</v>
      </c>
      <c r="AI769" s="67"/>
      <c r="AJ769" s="55"/>
      <c r="AK769" s="55"/>
      <c r="AL769" s="55"/>
      <c r="AM769" s="55"/>
      <c r="AN769" s="55"/>
      <c r="AO769" s="55"/>
      <c r="AP769" s="55"/>
      <c r="AQ769" s="55"/>
      <c r="AR769" s="55"/>
      <c r="AS769" s="55"/>
      <c r="AT769" s="55"/>
      <c r="AU769" s="55"/>
      <c r="AV769" s="55"/>
      <c r="AW769" s="55"/>
      <c r="AX769" s="55"/>
      <c r="AY769" s="55"/>
      <c r="AZ769" s="55"/>
      <c r="BA769" s="13"/>
      <c r="BB769" s="13"/>
    </row>
    <row r="770" ht="14.25" customHeight="1">
      <c r="A770" s="54">
        <v>1010.0</v>
      </c>
      <c r="B770" s="14" t="s">
        <v>227</v>
      </c>
      <c r="C770" s="55"/>
      <c r="D770" s="14" t="str">
        <f t="shared" si="51"/>
        <v>ZF_9311_2.0115L</v>
      </c>
      <c r="E770" s="14" t="s">
        <v>46</v>
      </c>
      <c r="F770" s="72"/>
      <c r="G770" s="57" t="s">
        <v>632</v>
      </c>
      <c r="H770" s="65" t="s">
        <v>639</v>
      </c>
      <c r="I770" s="59">
        <v>9000.0</v>
      </c>
      <c r="J770" s="65" t="s">
        <v>235</v>
      </c>
      <c r="K770" s="58" t="s">
        <v>236</v>
      </c>
      <c r="L770" s="65" t="s">
        <v>232</v>
      </c>
      <c r="M770" s="60">
        <v>2.0115</v>
      </c>
      <c r="N770" s="61"/>
      <c r="O770" s="58" t="s">
        <v>634</v>
      </c>
      <c r="P770" s="61">
        <v>2300.0</v>
      </c>
      <c r="Q770" s="61">
        <v>5357.0</v>
      </c>
      <c r="R770" s="78"/>
      <c r="S770" s="96">
        <v>149755.0</v>
      </c>
      <c r="T770" s="45">
        <v>1.13</v>
      </c>
      <c r="U770" s="96">
        <v>47.0</v>
      </c>
      <c r="V770" s="45">
        <f t="shared" si="52"/>
        <v>0.53</v>
      </c>
      <c r="W770" s="45">
        <f t="shared" si="53"/>
        <v>89688.2695</v>
      </c>
      <c r="X770" s="45">
        <f t="shared" si="54"/>
        <v>576.3</v>
      </c>
      <c r="Y770" s="45">
        <v>1.067</v>
      </c>
      <c r="Z770" s="45">
        <f t="shared" si="55"/>
        <v>96312.29566</v>
      </c>
      <c r="AA770" s="47">
        <f t="shared" si="56"/>
        <v>128416.3942</v>
      </c>
      <c r="AB770" s="143">
        <v>12730.0</v>
      </c>
      <c r="AC770" s="47">
        <f t="shared" si="57"/>
        <v>10846.4064</v>
      </c>
      <c r="AD770" s="79">
        <v>8.0</v>
      </c>
      <c r="AE770" s="64" t="str">
        <f t="shared" si="8"/>
        <v>ZF 9311 Light Vertical Offset 2.0115</v>
      </c>
      <c r="AF770" s="65" t="str">
        <f t="shared" si="58"/>
        <v>3103 660 003</v>
      </c>
      <c r="AG770" s="66" t="s">
        <v>640</v>
      </c>
      <c r="AH770" s="52" t="str">
        <f t="shared" si="50"/>
        <v>3103 660 003</v>
      </c>
      <c r="AI770" s="67"/>
      <c r="AJ770" s="55"/>
      <c r="AK770" s="55"/>
      <c r="AL770" s="55"/>
      <c r="AM770" s="55"/>
      <c r="AN770" s="55"/>
      <c r="AO770" s="55"/>
      <c r="AP770" s="55"/>
      <c r="AQ770" s="55"/>
      <c r="AR770" s="55"/>
      <c r="AS770" s="55"/>
      <c r="AT770" s="55"/>
      <c r="AU770" s="55"/>
      <c r="AV770" s="55"/>
      <c r="AW770" s="55"/>
      <c r="AX770" s="55"/>
      <c r="AY770" s="55"/>
      <c r="AZ770" s="55"/>
      <c r="BA770" s="13"/>
      <c r="BB770" s="13"/>
    </row>
    <row r="771" ht="14.25" customHeight="1">
      <c r="A771" s="54">
        <v>1010.0</v>
      </c>
      <c r="B771" s="14" t="s">
        <v>227</v>
      </c>
      <c r="C771" s="55"/>
      <c r="D771" s="14" t="str">
        <f t="shared" si="51"/>
        <v>ZF_9311_1.8966L</v>
      </c>
      <c r="E771" s="14" t="s">
        <v>46</v>
      </c>
      <c r="F771" s="72"/>
      <c r="G771" s="57" t="s">
        <v>632</v>
      </c>
      <c r="H771" s="65" t="s">
        <v>639</v>
      </c>
      <c r="I771" s="59">
        <v>9000.0</v>
      </c>
      <c r="J771" s="65" t="s">
        <v>235</v>
      </c>
      <c r="K771" s="58" t="s">
        <v>236</v>
      </c>
      <c r="L771" s="65" t="s">
        <v>232</v>
      </c>
      <c r="M771" s="60">
        <v>1.8966</v>
      </c>
      <c r="N771" s="61"/>
      <c r="O771" s="58" t="s">
        <v>636</v>
      </c>
      <c r="P771" s="61">
        <v>2300.0</v>
      </c>
      <c r="Q771" s="61">
        <v>5357.0</v>
      </c>
      <c r="R771" s="78"/>
      <c r="S771" s="96">
        <v>149755.0</v>
      </c>
      <c r="T771" s="45">
        <v>1.13</v>
      </c>
      <c r="U771" s="96">
        <v>47.0</v>
      </c>
      <c r="V771" s="45">
        <f t="shared" si="52"/>
        <v>0.53</v>
      </c>
      <c r="W771" s="45">
        <f t="shared" si="53"/>
        <v>89688.2695</v>
      </c>
      <c r="X771" s="45">
        <f t="shared" si="54"/>
        <v>576.3</v>
      </c>
      <c r="Y771" s="45">
        <v>1.067</v>
      </c>
      <c r="Z771" s="45">
        <f t="shared" si="55"/>
        <v>96312.29566</v>
      </c>
      <c r="AA771" s="47">
        <f t="shared" si="56"/>
        <v>128416.3942</v>
      </c>
      <c r="AB771" s="143">
        <v>12730.0</v>
      </c>
      <c r="AC771" s="47">
        <f t="shared" si="57"/>
        <v>10846.4064</v>
      </c>
      <c r="AD771" s="79">
        <v>8.0</v>
      </c>
      <c r="AE771" s="64" t="str">
        <f t="shared" si="8"/>
        <v>ZF 9311 Light Vertical Offset 1.8966</v>
      </c>
      <c r="AF771" s="65" t="str">
        <f t="shared" si="58"/>
        <v>3103 660 003</v>
      </c>
      <c r="AG771" s="66" t="s">
        <v>640</v>
      </c>
      <c r="AH771" s="52" t="str">
        <f t="shared" si="50"/>
        <v>3103 660 003</v>
      </c>
      <c r="AI771" s="67"/>
      <c r="AJ771" s="55"/>
      <c r="AK771" s="55"/>
      <c r="AL771" s="55"/>
      <c r="AM771" s="55"/>
      <c r="AN771" s="55"/>
      <c r="AO771" s="55"/>
      <c r="AP771" s="55"/>
      <c r="AQ771" s="55"/>
      <c r="AR771" s="55"/>
      <c r="AS771" s="55"/>
      <c r="AT771" s="55"/>
      <c r="AU771" s="55"/>
      <c r="AV771" s="55"/>
      <c r="AW771" s="55"/>
      <c r="AX771" s="55"/>
      <c r="AY771" s="55"/>
      <c r="AZ771" s="55"/>
      <c r="BA771" s="13"/>
      <c r="BB771" s="13"/>
    </row>
    <row r="772" ht="14.25" customHeight="1">
      <c r="A772" s="54">
        <v>1010.0</v>
      </c>
      <c r="B772" s="14" t="s">
        <v>227</v>
      </c>
      <c r="C772" s="55"/>
      <c r="D772" s="14" t="str">
        <f t="shared" si="51"/>
        <v>ZF_9311_1.8136L</v>
      </c>
      <c r="E772" s="14" t="s">
        <v>46</v>
      </c>
      <c r="F772" s="72"/>
      <c r="G772" s="57" t="s">
        <v>632</v>
      </c>
      <c r="H772" s="65" t="s">
        <v>639</v>
      </c>
      <c r="I772" s="59">
        <v>9000.0</v>
      </c>
      <c r="J772" s="65" t="s">
        <v>235</v>
      </c>
      <c r="K772" s="58" t="s">
        <v>236</v>
      </c>
      <c r="L772" s="65" t="s">
        <v>232</v>
      </c>
      <c r="M772" s="60">
        <v>1.8136</v>
      </c>
      <c r="N772" s="61"/>
      <c r="O772" s="58" t="s">
        <v>637</v>
      </c>
      <c r="P772" s="61">
        <v>2300.0</v>
      </c>
      <c r="Q772" s="61">
        <v>5357.0</v>
      </c>
      <c r="R772" s="78"/>
      <c r="S772" s="96">
        <v>149755.0</v>
      </c>
      <c r="T772" s="45">
        <v>1.13</v>
      </c>
      <c r="U772" s="96">
        <v>47.0</v>
      </c>
      <c r="V772" s="45">
        <f t="shared" si="52"/>
        <v>0.53</v>
      </c>
      <c r="W772" s="45">
        <f t="shared" si="53"/>
        <v>89688.2695</v>
      </c>
      <c r="X772" s="45">
        <f t="shared" si="54"/>
        <v>576.3</v>
      </c>
      <c r="Y772" s="45">
        <v>1.067</v>
      </c>
      <c r="Z772" s="45">
        <f t="shared" si="55"/>
        <v>96312.29566</v>
      </c>
      <c r="AA772" s="47">
        <f t="shared" si="56"/>
        <v>128416.3942</v>
      </c>
      <c r="AB772" s="143">
        <v>12730.0</v>
      </c>
      <c r="AC772" s="47">
        <f t="shared" si="57"/>
        <v>10846.4064</v>
      </c>
      <c r="AD772" s="79">
        <v>8.0</v>
      </c>
      <c r="AE772" s="64" t="str">
        <f t="shared" si="8"/>
        <v>ZF 9311 Light Vertical Offset 1.8136</v>
      </c>
      <c r="AF772" s="65" t="str">
        <f t="shared" si="58"/>
        <v>3103 660 003</v>
      </c>
      <c r="AG772" s="66" t="s">
        <v>640</v>
      </c>
      <c r="AH772" s="52" t="str">
        <f t="shared" si="50"/>
        <v>3103 660 003</v>
      </c>
      <c r="AI772" s="67"/>
      <c r="AJ772" s="55"/>
      <c r="AK772" s="55"/>
      <c r="AL772" s="55"/>
      <c r="AM772" s="55"/>
      <c r="AN772" s="55"/>
      <c r="AO772" s="55"/>
      <c r="AP772" s="55"/>
      <c r="AQ772" s="55"/>
      <c r="AR772" s="55"/>
      <c r="AS772" s="55"/>
      <c r="AT772" s="55"/>
      <c r="AU772" s="55"/>
      <c r="AV772" s="55"/>
      <c r="AW772" s="55"/>
      <c r="AX772" s="55"/>
      <c r="AY772" s="55"/>
      <c r="AZ772" s="55"/>
      <c r="BA772" s="13"/>
      <c r="BB772" s="13"/>
    </row>
    <row r="773" ht="14.25" customHeight="1">
      <c r="A773" s="54">
        <v>1010.0</v>
      </c>
      <c r="B773" s="14" t="s">
        <v>227</v>
      </c>
      <c r="C773" s="55"/>
      <c r="D773" s="14" t="str">
        <f t="shared" si="51"/>
        <v>ZF_9311_1.7369L</v>
      </c>
      <c r="E773" s="14" t="s">
        <v>46</v>
      </c>
      <c r="F773" s="72"/>
      <c r="G773" s="57" t="s">
        <v>632</v>
      </c>
      <c r="H773" s="65" t="s">
        <v>639</v>
      </c>
      <c r="I773" s="59">
        <v>9000.0</v>
      </c>
      <c r="J773" s="65" t="s">
        <v>235</v>
      </c>
      <c r="K773" s="58" t="s">
        <v>236</v>
      </c>
      <c r="L773" s="65" t="s">
        <v>232</v>
      </c>
      <c r="M773" s="60">
        <v>1.7369</v>
      </c>
      <c r="N773" s="61"/>
      <c r="O773" s="58" t="s">
        <v>638</v>
      </c>
      <c r="P773" s="61">
        <v>2300.0</v>
      </c>
      <c r="Q773" s="61">
        <v>5357.0</v>
      </c>
      <c r="R773" s="78"/>
      <c r="S773" s="96">
        <v>149755.0</v>
      </c>
      <c r="T773" s="45">
        <v>1.13</v>
      </c>
      <c r="U773" s="96">
        <v>47.0</v>
      </c>
      <c r="V773" s="45">
        <f t="shared" si="52"/>
        <v>0.53</v>
      </c>
      <c r="W773" s="45">
        <f t="shared" si="53"/>
        <v>89688.2695</v>
      </c>
      <c r="X773" s="45">
        <f t="shared" si="54"/>
        <v>576.3</v>
      </c>
      <c r="Y773" s="45">
        <v>1.067</v>
      </c>
      <c r="Z773" s="45">
        <f t="shared" si="55"/>
        <v>96312.29566</v>
      </c>
      <c r="AA773" s="47">
        <f t="shared" si="56"/>
        <v>128416.3942</v>
      </c>
      <c r="AB773" s="143">
        <v>12730.0</v>
      </c>
      <c r="AC773" s="47">
        <f t="shared" si="57"/>
        <v>10846.4064</v>
      </c>
      <c r="AD773" s="79">
        <v>8.0</v>
      </c>
      <c r="AE773" s="64" t="str">
        <f t="shared" si="8"/>
        <v>ZF 9311 Light Vertical Offset 1.7369</v>
      </c>
      <c r="AF773" s="65" t="str">
        <f t="shared" si="58"/>
        <v>3103 660 003</v>
      </c>
      <c r="AG773" s="66" t="s">
        <v>640</v>
      </c>
      <c r="AH773" s="52" t="str">
        <f t="shared" si="50"/>
        <v>3103 660 003</v>
      </c>
      <c r="AI773" s="67"/>
      <c r="AJ773" s="55"/>
      <c r="AK773" s="55"/>
      <c r="AL773" s="55"/>
      <c r="AM773" s="55"/>
      <c r="AN773" s="55"/>
      <c r="AO773" s="55"/>
      <c r="AP773" s="55"/>
      <c r="AQ773" s="55"/>
      <c r="AR773" s="55"/>
      <c r="AS773" s="55"/>
      <c r="AT773" s="55"/>
      <c r="AU773" s="55"/>
      <c r="AV773" s="55"/>
      <c r="AW773" s="55"/>
      <c r="AX773" s="55"/>
      <c r="AY773" s="55"/>
      <c r="AZ773" s="55"/>
      <c r="BA773" s="13"/>
      <c r="BB773" s="13"/>
    </row>
    <row r="774" ht="14.25" customHeight="1">
      <c r="A774" s="54">
        <v>1010.0</v>
      </c>
      <c r="B774" s="14" t="s">
        <v>227</v>
      </c>
      <c r="C774" s="55"/>
      <c r="D774" s="14" t="str">
        <f t="shared" si="51"/>
        <v>ZF_9311_1.854M</v>
      </c>
      <c r="E774" s="14" t="s">
        <v>46</v>
      </c>
      <c r="F774" s="72"/>
      <c r="G774" s="57" t="s">
        <v>632</v>
      </c>
      <c r="H774" s="65" t="s">
        <v>639</v>
      </c>
      <c r="I774" s="59">
        <v>9000.0</v>
      </c>
      <c r="J774" s="65" t="s">
        <v>238</v>
      </c>
      <c r="K774" s="58" t="s">
        <v>239</v>
      </c>
      <c r="L774" s="65" t="s">
        <v>232</v>
      </c>
      <c r="M774" s="60">
        <v>1.854</v>
      </c>
      <c r="N774" s="61"/>
      <c r="O774" s="58" t="s">
        <v>634</v>
      </c>
      <c r="P774" s="61">
        <v>2300.0</v>
      </c>
      <c r="Q774" s="61">
        <v>5357.0</v>
      </c>
      <c r="R774" s="78"/>
      <c r="S774" s="96">
        <v>149755.0</v>
      </c>
      <c r="T774" s="45">
        <v>1.13</v>
      </c>
      <c r="U774" s="96">
        <v>47.0</v>
      </c>
      <c r="V774" s="45">
        <f t="shared" si="52"/>
        <v>0.53</v>
      </c>
      <c r="W774" s="45">
        <f t="shared" si="53"/>
        <v>89688.2695</v>
      </c>
      <c r="X774" s="45">
        <f t="shared" si="54"/>
        <v>576.3</v>
      </c>
      <c r="Y774" s="45">
        <v>1.067</v>
      </c>
      <c r="Z774" s="45">
        <f t="shared" si="55"/>
        <v>96312.29566</v>
      </c>
      <c r="AA774" s="47">
        <f t="shared" si="56"/>
        <v>128416.3942</v>
      </c>
      <c r="AB774" s="143">
        <v>12730.0</v>
      </c>
      <c r="AC774" s="47">
        <f t="shared" si="57"/>
        <v>10846.4064</v>
      </c>
      <c r="AD774" s="79">
        <v>8.0</v>
      </c>
      <c r="AE774" s="64" t="str">
        <f t="shared" si="8"/>
        <v>ZF 9311 Medium Vertical Offset 1.854</v>
      </c>
      <c r="AF774" s="65" t="str">
        <f t="shared" si="58"/>
        <v>3103 660 003</v>
      </c>
      <c r="AG774" s="66" t="s">
        <v>640</v>
      </c>
      <c r="AH774" s="52" t="str">
        <f t="shared" si="50"/>
        <v>3103 660 003</v>
      </c>
      <c r="AI774" s="67"/>
      <c r="AJ774" s="55"/>
      <c r="AK774" s="55"/>
      <c r="AL774" s="55"/>
      <c r="AM774" s="55"/>
      <c r="AN774" s="55"/>
      <c r="AO774" s="55"/>
      <c r="AP774" s="55"/>
      <c r="AQ774" s="55"/>
      <c r="AR774" s="55"/>
      <c r="AS774" s="55"/>
      <c r="AT774" s="55"/>
      <c r="AU774" s="55"/>
      <c r="AV774" s="55"/>
      <c r="AW774" s="55"/>
      <c r="AX774" s="55"/>
      <c r="AY774" s="55"/>
      <c r="AZ774" s="55"/>
      <c r="BA774" s="13"/>
      <c r="BB774" s="13"/>
    </row>
    <row r="775" ht="14.25" customHeight="1">
      <c r="A775" s="54">
        <v>1010.0</v>
      </c>
      <c r="B775" s="14" t="s">
        <v>227</v>
      </c>
      <c r="C775" s="55"/>
      <c r="D775" s="14" t="str">
        <f t="shared" si="51"/>
        <v>ZF_9311_1.7514M</v>
      </c>
      <c r="E775" s="14" t="s">
        <v>46</v>
      </c>
      <c r="F775" s="72"/>
      <c r="G775" s="57" t="s">
        <v>632</v>
      </c>
      <c r="H775" s="65" t="s">
        <v>639</v>
      </c>
      <c r="I775" s="59">
        <v>9000.0</v>
      </c>
      <c r="J775" s="65" t="s">
        <v>238</v>
      </c>
      <c r="K775" s="58" t="s">
        <v>239</v>
      </c>
      <c r="L775" s="65" t="s">
        <v>232</v>
      </c>
      <c r="M775" s="60">
        <v>1.7514</v>
      </c>
      <c r="N775" s="61"/>
      <c r="O775" s="58" t="s">
        <v>636</v>
      </c>
      <c r="P775" s="61">
        <v>2300.0</v>
      </c>
      <c r="Q775" s="61">
        <v>5357.0</v>
      </c>
      <c r="R775" s="78"/>
      <c r="S775" s="96">
        <v>149755.0</v>
      </c>
      <c r="T775" s="45">
        <v>1.13</v>
      </c>
      <c r="U775" s="96">
        <v>47.0</v>
      </c>
      <c r="V775" s="45">
        <f t="shared" si="52"/>
        <v>0.53</v>
      </c>
      <c r="W775" s="45">
        <f t="shared" si="53"/>
        <v>89688.2695</v>
      </c>
      <c r="X775" s="45">
        <f t="shared" si="54"/>
        <v>576.3</v>
      </c>
      <c r="Y775" s="45">
        <v>1.067</v>
      </c>
      <c r="Z775" s="45">
        <f t="shared" si="55"/>
        <v>96312.29566</v>
      </c>
      <c r="AA775" s="47">
        <f t="shared" si="56"/>
        <v>128416.3942</v>
      </c>
      <c r="AB775" s="143">
        <v>12730.0</v>
      </c>
      <c r="AC775" s="47">
        <f t="shared" si="57"/>
        <v>10846.4064</v>
      </c>
      <c r="AD775" s="79">
        <v>8.0</v>
      </c>
      <c r="AE775" s="64" t="str">
        <f t="shared" si="8"/>
        <v>ZF 9311 Medium Vertical Offset 1.7514</v>
      </c>
      <c r="AF775" s="65" t="str">
        <f t="shared" si="58"/>
        <v>3103 660 003</v>
      </c>
      <c r="AG775" s="66" t="s">
        <v>640</v>
      </c>
      <c r="AH775" s="52" t="str">
        <f t="shared" si="50"/>
        <v>3103 660 003</v>
      </c>
      <c r="AI775" s="67"/>
      <c r="AJ775" s="55"/>
      <c r="AK775" s="55"/>
      <c r="AL775" s="55"/>
      <c r="AM775" s="55"/>
      <c r="AN775" s="55"/>
      <c r="AO775" s="55"/>
      <c r="AP775" s="55"/>
      <c r="AQ775" s="55"/>
      <c r="AR775" s="55"/>
      <c r="AS775" s="55"/>
      <c r="AT775" s="55"/>
      <c r="AU775" s="55"/>
      <c r="AV775" s="55"/>
      <c r="AW775" s="55"/>
      <c r="AX775" s="55"/>
      <c r="AY775" s="55"/>
      <c r="AZ775" s="55"/>
      <c r="BA775" s="13"/>
      <c r="BB775" s="13"/>
    </row>
    <row r="776" ht="14.25" customHeight="1">
      <c r="A776" s="54">
        <v>1010.0</v>
      </c>
      <c r="B776" s="14" t="s">
        <v>227</v>
      </c>
      <c r="C776" s="55"/>
      <c r="D776" s="14" t="str">
        <f t="shared" si="51"/>
        <v>ZF_9311_1.6662M</v>
      </c>
      <c r="E776" s="14" t="s">
        <v>46</v>
      </c>
      <c r="F776" s="72"/>
      <c r="G776" s="57" t="s">
        <v>632</v>
      </c>
      <c r="H776" s="65" t="s">
        <v>639</v>
      </c>
      <c r="I776" s="59">
        <v>9000.0</v>
      </c>
      <c r="J776" s="65" t="s">
        <v>238</v>
      </c>
      <c r="K776" s="58" t="s">
        <v>239</v>
      </c>
      <c r="L776" s="65" t="s">
        <v>232</v>
      </c>
      <c r="M776" s="60">
        <v>1.6662</v>
      </c>
      <c r="N776" s="61"/>
      <c r="O776" s="58" t="s">
        <v>637</v>
      </c>
      <c r="P776" s="61">
        <v>2300.0</v>
      </c>
      <c r="Q776" s="61">
        <v>5357.0</v>
      </c>
      <c r="R776" s="78"/>
      <c r="S776" s="96">
        <v>149755.0</v>
      </c>
      <c r="T776" s="45">
        <v>1.13</v>
      </c>
      <c r="U776" s="96">
        <v>47.0</v>
      </c>
      <c r="V776" s="45">
        <f t="shared" si="52"/>
        <v>0.53</v>
      </c>
      <c r="W776" s="45">
        <f t="shared" si="53"/>
        <v>89688.2695</v>
      </c>
      <c r="X776" s="45">
        <f t="shared" si="54"/>
        <v>576.3</v>
      </c>
      <c r="Y776" s="45">
        <v>1.067</v>
      </c>
      <c r="Z776" s="45">
        <f t="shared" si="55"/>
        <v>96312.29566</v>
      </c>
      <c r="AA776" s="47">
        <f t="shared" si="56"/>
        <v>128416.3942</v>
      </c>
      <c r="AB776" s="143">
        <v>12730.0</v>
      </c>
      <c r="AC776" s="47">
        <f t="shared" si="57"/>
        <v>10846.4064</v>
      </c>
      <c r="AD776" s="79">
        <v>8.0</v>
      </c>
      <c r="AE776" s="64" t="str">
        <f t="shared" si="8"/>
        <v>ZF 9311 Medium Vertical Offset 1.6662</v>
      </c>
      <c r="AF776" s="65" t="str">
        <f t="shared" si="58"/>
        <v>3103 660 003</v>
      </c>
      <c r="AG776" s="66" t="s">
        <v>640</v>
      </c>
      <c r="AH776" s="52" t="str">
        <f t="shared" si="50"/>
        <v>3103 660 003</v>
      </c>
      <c r="AI776" s="67"/>
      <c r="AJ776" s="55"/>
      <c r="AK776" s="55"/>
      <c r="AL776" s="55"/>
      <c r="AM776" s="55"/>
      <c r="AN776" s="55"/>
      <c r="AO776" s="55"/>
      <c r="AP776" s="55"/>
      <c r="AQ776" s="55"/>
      <c r="AR776" s="55"/>
      <c r="AS776" s="55"/>
      <c r="AT776" s="55"/>
      <c r="AU776" s="55"/>
      <c r="AV776" s="55"/>
      <c r="AW776" s="55"/>
      <c r="AX776" s="55"/>
      <c r="AY776" s="55"/>
      <c r="AZ776" s="55"/>
      <c r="BA776" s="13"/>
      <c r="BB776" s="13"/>
    </row>
    <row r="777" ht="14.25" customHeight="1">
      <c r="A777" s="54">
        <v>1010.0</v>
      </c>
      <c r="B777" s="14" t="s">
        <v>227</v>
      </c>
      <c r="C777" s="55"/>
      <c r="D777" s="14" t="str">
        <f t="shared" si="51"/>
        <v>ZF_9311_1.5891M</v>
      </c>
      <c r="E777" s="14" t="s">
        <v>46</v>
      </c>
      <c r="F777" s="72"/>
      <c r="G777" s="57" t="s">
        <v>632</v>
      </c>
      <c r="H777" s="65" t="s">
        <v>639</v>
      </c>
      <c r="I777" s="59">
        <v>9000.0</v>
      </c>
      <c r="J777" s="65" t="s">
        <v>238</v>
      </c>
      <c r="K777" s="58" t="s">
        <v>239</v>
      </c>
      <c r="L777" s="65" t="s">
        <v>232</v>
      </c>
      <c r="M777" s="60">
        <v>1.5891</v>
      </c>
      <c r="N777" s="61"/>
      <c r="O777" s="58" t="s">
        <v>638</v>
      </c>
      <c r="P777" s="61">
        <v>2300.0</v>
      </c>
      <c r="Q777" s="61">
        <v>5357.0</v>
      </c>
      <c r="R777" s="78"/>
      <c r="S777" s="96">
        <v>149755.0</v>
      </c>
      <c r="T777" s="45">
        <v>1.13</v>
      </c>
      <c r="U777" s="96">
        <v>47.0</v>
      </c>
      <c r="V777" s="45">
        <f t="shared" si="52"/>
        <v>0.53</v>
      </c>
      <c r="W777" s="45">
        <f t="shared" si="53"/>
        <v>89688.2695</v>
      </c>
      <c r="X777" s="45">
        <f t="shared" si="54"/>
        <v>576.3</v>
      </c>
      <c r="Y777" s="45">
        <v>1.067</v>
      </c>
      <c r="Z777" s="45">
        <f t="shared" si="55"/>
        <v>96312.29566</v>
      </c>
      <c r="AA777" s="47">
        <f t="shared" si="56"/>
        <v>128416.3942</v>
      </c>
      <c r="AB777" s="143">
        <v>12730.0</v>
      </c>
      <c r="AC777" s="47">
        <f t="shared" si="57"/>
        <v>10846.4064</v>
      </c>
      <c r="AD777" s="79">
        <v>8.0</v>
      </c>
      <c r="AE777" s="64" t="str">
        <f t="shared" si="8"/>
        <v>ZF 9311 Medium Vertical Offset 1.5891</v>
      </c>
      <c r="AF777" s="65" t="str">
        <f t="shared" si="58"/>
        <v>3103 660 003</v>
      </c>
      <c r="AG777" s="66" t="s">
        <v>640</v>
      </c>
      <c r="AH777" s="52" t="str">
        <f t="shared" si="50"/>
        <v>3103 660 003</v>
      </c>
      <c r="AI777" s="67"/>
      <c r="AJ777" s="55"/>
      <c r="AK777" s="55"/>
      <c r="AL777" s="55"/>
      <c r="AM777" s="55"/>
      <c r="AN777" s="55"/>
      <c r="AO777" s="55"/>
      <c r="AP777" s="55"/>
      <c r="AQ777" s="55"/>
      <c r="AR777" s="55"/>
      <c r="AS777" s="55"/>
      <c r="AT777" s="55"/>
      <c r="AU777" s="55"/>
      <c r="AV777" s="55"/>
      <c r="AW777" s="55"/>
      <c r="AX777" s="55"/>
      <c r="AY777" s="55"/>
      <c r="AZ777" s="55"/>
      <c r="BA777" s="13"/>
      <c r="BB777" s="13"/>
    </row>
    <row r="778" ht="14.25" customHeight="1">
      <c r="A778" s="54">
        <v>1010.0</v>
      </c>
      <c r="B778" s="14" t="s">
        <v>227</v>
      </c>
      <c r="C778" s="55"/>
      <c r="D778" s="14" t="str">
        <f t="shared" si="51"/>
        <v>ZF_9311_1.636C</v>
      </c>
      <c r="E778" s="14" t="s">
        <v>46</v>
      </c>
      <c r="F778" s="72"/>
      <c r="G778" s="57" t="s">
        <v>632</v>
      </c>
      <c r="H778" s="65" t="s">
        <v>639</v>
      </c>
      <c r="I778" s="59">
        <v>9000.0</v>
      </c>
      <c r="J778" s="65" t="s">
        <v>242</v>
      </c>
      <c r="K778" s="58" t="s">
        <v>243</v>
      </c>
      <c r="L778" s="65" t="s">
        <v>232</v>
      </c>
      <c r="M778" s="60">
        <v>1.636</v>
      </c>
      <c r="N778" s="61"/>
      <c r="O778" s="58" t="s">
        <v>634</v>
      </c>
      <c r="P778" s="61">
        <v>1800.0</v>
      </c>
      <c r="Q778" s="61">
        <v>5357.0</v>
      </c>
      <c r="R778" s="78"/>
      <c r="S778" s="96">
        <v>149755.0</v>
      </c>
      <c r="T778" s="45">
        <v>1.13</v>
      </c>
      <c r="U778" s="96">
        <v>47.0</v>
      </c>
      <c r="V778" s="45">
        <f t="shared" si="52"/>
        <v>0.53</v>
      </c>
      <c r="W778" s="45">
        <f t="shared" si="53"/>
        <v>89688.2695</v>
      </c>
      <c r="X778" s="45">
        <f t="shared" si="54"/>
        <v>576.3</v>
      </c>
      <c r="Y778" s="45">
        <v>1.067</v>
      </c>
      <c r="Z778" s="45">
        <f t="shared" si="55"/>
        <v>96312.29566</v>
      </c>
      <c r="AA778" s="47">
        <f t="shared" si="56"/>
        <v>128416.3942</v>
      </c>
      <c r="AB778" s="143">
        <v>12730.0</v>
      </c>
      <c r="AC778" s="47">
        <f t="shared" si="57"/>
        <v>10846.4064</v>
      </c>
      <c r="AD778" s="79">
        <v>8.0</v>
      </c>
      <c r="AE778" s="64" t="str">
        <f t="shared" si="8"/>
        <v>ZF 9311 Continuous Vertical Offset 1.636</v>
      </c>
      <c r="AF778" s="65" t="str">
        <f t="shared" si="58"/>
        <v>3103 660 003</v>
      </c>
      <c r="AG778" s="66" t="s">
        <v>640</v>
      </c>
      <c r="AH778" s="52" t="str">
        <f t="shared" si="50"/>
        <v>3103 660 003</v>
      </c>
      <c r="AI778" s="67"/>
      <c r="AJ778" s="55"/>
      <c r="AK778" s="55"/>
      <c r="AL778" s="55"/>
      <c r="AM778" s="55"/>
      <c r="AN778" s="55"/>
      <c r="AO778" s="55"/>
      <c r="AP778" s="55"/>
      <c r="AQ778" s="55"/>
      <c r="AR778" s="55"/>
      <c r="AS778" s="55"/>
      <c r="AT778" s="55"/>
      <c r="AU778" s="55"/>
      <c r="AV778" s="55"/>
      <c r="AW778" s="55"/>
      <c r="AX778" s="55"/>
      <c r="AY778" s="55"/>
      <c r="AZ778" s="55"/>
      <c r="BA778" s="13"/>
      <c r="BB778" s="13"/>
    </row>
    <row r="779" ht="14.25" customHeight="1">
      <c r="A779" s="54">
        <v>1010.0</v>
      </c>
      <c r="B779" s="14" t="s">
        <v>227</v>
      </c>
      <c r="C779" s="55"/>
      <c r="D779" s="14" t="str">
        <f t="shared" si="51"/>
        <v>ZF_9311_1.5422C</v>
      </c>
      <c r="E779" s="14" t="s">
        <v>46</v>
      </c>
      <c r="F779" s="72"/>
      <c r="G779" s="57" t="s">
        <v>632</v>
      </c>
      <c r="H779" s="65" t="s">
        <v>639</v>
      </c>
      <c r="I779" s="59">
        <v>9000.0</v>
      </c>
      <c r="J779" s="65" t="s">
        <v>242</v>
      </c>
      <c r="K779" s="58" t="s">
        <v>243</v>
      </c>
      <c r="L779" s="65" t="s">
        <v>232</v>
      </c>
      <c r="M779" s="60">
        <v>1.5422</v>
      </c>
      <c r="N779" s="61"/>
      <c r="O779" s="58" t="s">
        <v>636</v>
      </c>
      <c r="P779" s="61">
        <v>1800.0</v>
      </c>
      <c r="Q779" s="61">
        <v>5357.0</v>
      </c>
      <c r="R779" s="78"/>
      <c r="S779" s="96">
        <v>149755.0</v>
      </c>
      <c r="T779" s="45">
        <v>1.13</v>
      </c>
      <c r="U779" s="96">
        <v>47.0</v>
      </c>
      <c r="V779" s="45">
        <f t="shared" si="52"/>
        <v>0.53</v>
      </c>
      <c r="W779" s="45">
        <f t="shared" si="53"/>
        <v>89688.2695</v>
      </c>
      <c r="X779" s="45">
        <f t="shared" si="54"/>
        <v>576.3</v>
      </c>
      <c r="Y779" s="45">
        <v>1.067</v>
      </c>
      <c r="Z779" s="45">
        <f t="shared" si="55"/>
        <v>96312.29566</v>
      </c>
      <c r="AA779" s="47">
        <f t="shared" si="56"/>
        <v>128416.3942</v>
      </c>
      <c r="AB779" s="143">
        <v>12730.0</v>
      </c>
      <c r="AC779" s="47">
        <f t="shared" si="57"/>
        <v>10846.4064</v>
      </c>
      <c r="AD779" s="79">
        <v>8.0</v>
      </c>
      <c r="AE779" s="64" t="str">
        <f t="shared" si="8"/>
        <v>ZF 9311 Continuous Vertical Offset 1.5422</v>
      </c>
      <c r="AF779" s="65" t="str">
        <f t="shared" si="58"/>
        <v>3103 660 003</v>
      </c>
      <c r="AG779" s="66" t="s">
        <v>640</v>
      </c>
      <c r="AH779" s="52" t="str">
        <f t="shared" si="50"/>
        <v>3103 660 003</v>
      </c>
      <c r="AI779" s="67"/>
      <c r="AJ779" s="55"/>
      <c r="AK779" s="55"/>
      <c r="AL779" s="55"/>
      <c r="AM779" s="55"/>
      <c r="AN779" s="55"/>
      <c r="AO779" s="55"/>
      <c r="AP779" s="55"/>
      <c r="AQ779" s="55"/>
      <c r="AR779" s="55"/>
      <c r="AS779" s="55"/>
      <c r="AT779" s="55"/>
      <c r="AU779" s="55"/>
      <c r="AV779" s="55"/>
      <c r="AW779" s="55"/>
      <c r="AX779" s="55"/>
      <c r="AY779" s="55"/>
      <c r="AZ779" s="55"/>
      <c r="BA779" s="13"/>
      <c r="BB779" s="13"/>
    </row>
    <row r="780" ht="14.25" customHeight="1">
      <c r="A780" s="54">
        <v>1010.0</v>
      </c>
      <c r="B780" s="14" t="s">
        <v>227</v>
      </c>
      <c r="C780" s="55"/>
      <c r="D780" s="14" t="str">
        <f t="shared" si="51"/>
        <v>ZF_9311_1.4751C</v>
      </c>
      <c r="E780" s="14" t="s">
        <v>46</v>
      </c>
      <c r="F780" s="72"/>
      <c r="G780" s="57" t="s">
        <v>632</v>
      </c>
      <c r="H780" s="65" t="s">
        <v>639</v>
      </c>
      <c r="I780" s="59">
        <v>9000.0</v>
      </c>
      <c r="J780" s="65" t="s">
        <v>242</v>
      </c>
      <c r="K780" s="58" t="s">
        <v>243</v>
      </c>
      <c r="L780" s="65" t="s">
        <v>232</v>
      </c>
      <c r="M780" s="60">
        <v>1.4751</v>
      </c>
      <c r="N780" s="61"/>
      <c r="O780" s="58" t="s">
        <v>637</v>
      </c>
      <c r="P780" s="61">
        <v>1800.0</v>
      </c>
      <c r="Q780" s="61">
        <v>5357.0</v>
      </c>
      <c r="R780" s="78"/>
      <c r="S780" s="96">
        <v>149755.0</v>
      </c>
      <c r="T780" s="45">
        <v>1.13</v>
      </c>
      <c r="U780" s="96">
        <v>47.0</v>
      </c>
      <c r="V780" s="45">
        <f t="shared" si="52"/>
        <v>0.53</v>
      </c>
      <c r="W780" s="45">
        <f t="shared" si="53"/>
        <v>89688.2695</v>
      </c>
      <c r="X780" s="45">
        <f t="shared" si="54"/>
        <v>576.3</v>
      </c>
      <c r="Y780" s="45">
        <v>1.067</v>
      </c>
      <c r="Z780" s="45">
        <f t="shared" si="55"/>
        <v>96312.29566</v>
      </c>
      <c r="AA780" s="47">
        <f t="shared" si="56"/>
        <v>128416.3942</v>
      </c>
      <c r="AB780" s="143">
        <v>12730.0</v>
      </c>
      <c r="AC780" s="47">
        <f t="shared" si="57"/>
        <v>10846.4064</v>
      </c>
      <c r="AD780" s="79">
        <v>8.0</v>
      </c>
      <c r="AE780" s="64" t="str">
        <f t="shared" si="8"/>
        <v>ZF 9311 Continuous Vertical Offset 1.4751</v>
      </c>
      <c r="AF780" s="65" t="str">
        <f t="shared" si="58"/>
        <v>3103 660 003</v>
      </c>
      <c r="AG780" s="66" t="s">
        <v>640</v>
      </c>
      <c r="AH780" s="52" t="str">
        <f t="shared" si="50"/>
        <v>3103 660 003</v>
      </c>
      <c r="AI780" s="67"/>
      <c r="AJ780" s="55"/>
      <c r="AK780" s="55"/>
      <c r="AL780" s="55"/>
      <c r="AM780" s="55"/>
      <c r="AN780" s="55"/>
      <c r="AO780" s="55"/>
      <c r="AP780" s="55"/>
      <c r="AQ780" s="55"/>
      <c r="AR780" s="55"/>
      <c r="AS780" s="55"/>
      <c r="AT780" s="55"/>
      <c r="AU780" s="55"/>
      <c r="AV780" s="55"/>
      <c r="AW780" s="55"/>
      <c r="AX780" s="55"/>
      <c r="AY780" s="55"/>
      <c r="AZ780" s="55"/>
      <c r="BA780" s="13"/>
      <c r="BB780" s="13"/>
    </row>
    <row r="781" ht="14.25" customHeight="1">
      <c r="A781" s="54">
        <v>1010.0</v>
      </c>
      <c r="B781" s="14" t="s">
        <v>227</v>
      </c>
      <c r="C781" s="55"/>
      <c r="D781" s="14" t="str">
        <f t="shared" si="51"/>
        <v>ZF_9311_1.4081C</v>
      </c>
      <c r="E781" s="14" t="s">
        <v>46</v>
      </c>
      <c r="F781" s="72"/>
      <c r="G781" s="57" t="s">
        <v>632</v>
      </c>
      <c r="H781" s="65" t="s">
        <v>639</v>
      </c>
      <c r="I781" s="59">
        <v>9000.0</v>
      </c>
      <c r="J781" s="65" t="s">
        <v>242</v>
      </c>
      <c r="K781" s="58" t="s">
        <v>243</v>
      </c>
      <c r="L781" s="65" t="s">
        <v>232</v>
      </c>
      <c r="M781" s="60">
        <v>1.4081</v>
      </c>
      <c r="N781" s="61"/>
      <c r="O781" s="58" t="s">
        <v>638</v>
      </c>
      <c r="P781" s="61">
        <v>1800.0</v>
      </c>
      <c r="Q781" s="61">
        <v>5357.0</v>
      </c>
      <c r="R781" s="78"/>
      <c r="S781" s="96">
        <v>149755.0</v>
      </c>
      <c r="T781" s="45">
        <v>1.13</v>
      </c>
      <c r="U781" s="96">
        <v>47.0</v>
      </c>
      <c r="V781" s="45">
        <f t="shared" si="52"/>
        <v>0.53</v>
      </c>
      <c r="W781" s="45">
        <f t="shared" si="53"/>
        <v>89688.2695</v>
      </c>
      <c r="X781" s="45">
        <f t="shared" si="54"/>
        <v>576.3</v>
      </c>
      <c r="Y781" s="45">
        <v>1.067</v>
      </c>
      <c r="Z781" s="45">
        <f t="shared" si="55"/>
        <v>96312.29566</v>
      </c>
      <c r="AA781" s="47">
        <f t="shared" si="56"/>
        <v>128416.3942</v>
      </c>
      <c r="AB781" s="143">
        <v>12730.0</v>
      </c>
      <c r="AC781" s="47">
        <f t="shared" si="57"/>
        <v>10846.4064</v>
      </c>
      <c r="AD781" s="79">
        <v>8.0</v>
      </c>
      <c r="AE781" s="64" t="str">
        <f t="shared" si="8"/>
        <v>ZF 9311 Continuous Vertical Offset 1.4081</v>
      </c>
      <c r="AF781" s="65" t="str">
        <f t="shared" si="58"/>
        <v>3103 660 003</v>
      </c>
      <c r="AG781" s="66" t="s">
        <v>640</v>
      </c>
      <c r="AH781" s="52" t="str">
        <f t="shared" si="50"/>
        <v>3103 660 003</v>
      </c>
      <c r="AI781" s="67"/>
      <c r="AJ781" s="55"/>
      <c r="AK781" s="55"/>
      <c r="AL781" s="55"/>
      <c r="AM781" s="55"/>
      <c r="AN781" s="55"/>
      <c r="AO781" s="55"/>
      <c r="AP781" s="55"/>
      <c r="AQ781" s="55"/>
      <c r="AR781" s="55"/>
      <c r="AS781" s="55"/>
      <c r="AT781" s="55"/>
      <c r="AU781" s="55"/>
      <c r="AV781" s="55"/>
      <c r="AW781" s="55"/>
      <c r="AX781" s="55"/>
      <c r="AY781" s="55"/>
      <c r="AZ781" s="55"/>
      <c r="BA781" s="13"/>
      <c r="BB781" s="13"/>
    </row>
    <row r="782" ht="14.25" customHeight="1">
      <c r="A782" s="54">
        <v>1010.0</v>
      </c>
      <c r="B782" s="14" t="s">
        <v>227</v>
      </c>
      <c r="C782" s="55"/>
      <c r="D782" s="14" t="str">
        <f t="shared" si="51"/>
        <v>ZF_9350_2.1967L</v>
      </c>
      <c r="E782" s="14" t="s">
        <v>46</v>
      </c>
      <c r="F782" s="72"/>
      <c r="G782" s="57" t="s">
        <v>632</v>
      </c>
      <c r="H782" s="65" t="s">
        <v>641</v>
      </c>
      <c r="I782" s="59">
        <v>9000.0</v>
      </c>
      <c r="J782" s="65" t="s">
        <v>235</v>
      </c>
      <c r="K782" s="58" t="s">
        <v>236</v>
      </c>
      <c r="L782" s="65" t="s">
        <v>232</v>
      </c>
      <c r="M782" s="60">
        <v>2.1967</v>
      </c>
      <c r="N782" s="58" t="s">
        <v>50</v>
      </c>
      <c r="O782" s="58" t="s">
        <v>634</v>
      </c>
      <c r="P782" s="61">
        <v>2300.0</v>
      </c>
      <c r="Q782" s="61">
        <v>4211.0</v>
      </c>
      <c r="R782" s="78"/>
      <c r="S782" s="96">
        <v>164820.0</v>
      </c>
      <c r="T782" s="45">
        <v>1.13</v>
      </c>
      <c r="U782" s="96">
        <v>47.0</v>
      </c>
      <c r="V782" s="45">
        <f t="shared" si="52"/>
        <v>0.53</v>
      </c>
      <c r="W782" s="45">
        <f t="shared" si="53"/>
        <v>98710.698</v>
      </c>
      <c r="X782" s="45">
        <f t="shared" si="54"/>
        <v>576.3</v>
      </c>
      <c r="Y782" s="45">
        <v>1.067</v>
      </c>
      <c r="Z782" s="45">
        <f t="shared" si="55"/>
        <v>105939.2269</v>
      </c>
      <c r="AA782" s="47">
        <f t="shared" si="56"/>
        <v>141252.3025</v>
      </c>
      <c r="AB782" s="143">
        <v>12730.0</v>
      </c>
      <c r="AC782" s="47">
        <f t="shared" si="57"/>
        <v>10846.4064</v>
      </c>
      <c r="AD782" s="84" t="s">
        <v>348</v>
      </c>
      <c r="AE782" s="64" t="str">
        <f t="shared" si="8"/>
        <v>ZF 9350 Light Vertical Offset 2.1967</v>
      </c>
      <c r="AF782" s="65" t="str">
        <f t="shared" si="58"/>
        <v>3103 620 003</v>
      </c>
      <c r="AG782" s="66" t="s">
        <v>635</v>
      </c>
      <c r="AH782" s="52" t="str">
        <f t="shared" si="50"/>
        <v>3103 620 003</v>
      </c>
      <c r="AI782" s="67"/>
      <c r="AJ782" s="55"/>
      <c r="AK782" s="55"/>
      <c r="AL782" s="55"/>
      <c r="AM782" s="55"/>
      <c r="AN782" s="55"/>
      <c r="AO782" s="55"/>
      <c r="AP782" s="55"/>
      <c r="AQ782" s="55"/>
      <c r="AR782" s="55"/>
      <c r="AS782" s="55"/>
      <c r="AT782" s="55"/>
      <c r="AU782" s="55"/>
      <c r="AV782" s="55"/>
      <c r="AW782" s="55"/>
      <c r="AX782" s="55"/>
      <c r="AY782" s="55"/>
      <c r="AZ782" s="55"/>
      <c r="BA782" s="13"/>
      <c r="BB782" s="13"/>
    </row>
    <row r="783" ht="14.25" customHeight="1">
      <c r="A783" s="54">
        <v>1010.0</v>
      </c>
      <c r="B783" s="14" t="s">
        <v>227</v>
      </c>
      <c r="C783" s="55"/>
      <c r="D783" s="14" t="str">
        <f t="shared" si="51"/>
        <v>ZF_9350_2.0691L</v>
      </c>
      <c r="E783" s="14" t="s">
        <v>46</v>
      </c>
      <c r="F783" s="72"/>
      <c r="G783" s="57" t="s">
        <v>632</v>
      </c>
      <c r="H783" s="65" t="s">
        <v>641</v>
      </c>
      <c r="I783" s="59">
        <v>9000.0</v>
      </c>
      <c r="J783" s="65" t="s">
        <v>235</v>
      </c>
      <c r="K783" s="58" t="s">
        <v>236</v>
      </c>
      <c r="L783" s="65" t="s">
        <v>232</v>
      </c>
      <c r="M783" s="60">
        <v>2.0691</v>
      </c>
      <c r="N783" s="58" t="s">
        <v>50</v>
      </c>
      <c r="O783" s="58" t="s">
        <v>636</v>
      </c>
      <c r="P783" s="61">
        <v>2300.0</v>
      </c>
      <c r="Q783" s="61">
        <v>4211.0</v>
      </c>
      <c r="R783" s="78"/>
      <c r="S783" s="96">
        <v>164820.0</v>
      </c>
      <c r="T783" s="45">
        <v>1.13</v>
      </c>
      <c r="U783" s="96">
        <v>47.0</v>
      </c>
      <c r="V783" s="45">
        <f t="shared" si="52"/>
        <v>0.53</v>
      </c>
      <c r="W783" s="45">
        <f t="shared" si="53"/>
        <v>98710.698</v>
      </c>
      <c r="X783" s="45">
        <f t="shared" si="54"/>
        <v>576.3</v>
      </c>
      <c r="Y783" s="45">
        <v>1.067</v>
      </c>
      <c r="Z783" s="45">
        <f t="shared" si="55"/>
        <v>105939.2269</v>
      </c>
      <c r="AA783" s="47">
        <f t="shared" si="56"/>
        <v>141252.3025</v>
      </c>
      <c r="AB783" s="143">
        <v>12730.0</v>
      </c>
      <c r="AC783" s="47">
        <f t="shared" si="57"/>
        <v>10846.4064</v>
      </c>
      <c r="AD783" s="84" t="s">
        <v>348</v>
      </c>
      <c r="AE783" s="64" t="str">
        <f t="shared" si="8"/>
        <v>ZF 9350 Light Vertical Offset 2.0691</v>
      </c>
      <c r="AF783" s="65" t="str">
        <f t="shared" si="58"/>
        <v>3103 620 003</v>
      </c>
      <c r="AG783" s="66" t="s">
        <v>635</v>
      </c>
      <c r="AH783" s="52" t="str">
        <f t="shared" si="50"/>
        <v>3103 620 003</v>
      </c>
      <c r="AI783" s="67"/>
      <c r="AJ783" s="55"/>
      <c r="AK783" s="55"/>
      <c r="AL783" s="55"/>
      <c r="AM783" s="55"/>
      <c r="AN783" s="55"/>
      <c r="AO783" s="55"/>
      <c r="AP783" s="55"/>
      <c r="AQ783" s="55"/>
      <c r="AR783" s="55"/>
      <c r="AS783" s="55"/>
      <c r="AT783" s="55"/>
      <c r="AU783" s="55"/>
      <c r="AV783" s="55"/>
      <c r="AW783" s="55"/>
      <c r="AX783" s="55"/>
      <c r="AY783" s="55"/>
      <c r="AZ783" s="55"/>
      <c r="BA783" s="13"/>
      <c r="BB783" s="13"/>
    </row>
    <row r="784" ht="14.25" customHeight="1">
      <c r="A784" s="54">
        <v>1010.0</v>
      </c>
      <c r="B784" s="14" t="s">
        <v>227</v>
      </c>
      <c r="C784" s="55"/>
      <c r="D784" s="14" t="str">
        <f t="shared" si="51"/>
        <v>ZF_9350_1.9764L</v>
      </c>
      <c r="E784" s="14" t="s">
        <v>46</v>
      </c>
      <c r="F784" s="72"/>
      <c r="G784" s="57" t="s">
        <v>632</v>
      </c>
      <c r="H784" s="65" t="s">
        <v>641</v>
      </c>
      <c r="I784" s="59">
        <v>9000.0</v>
      </c>
      <c r="J784" s="65" t="s">
        <v>235</v>
      </c>
      <c r="K784" s="58" t="s">
        <v>236</v>
      </c>
      <c r="L784" s="65" t="s">
        <v>232</v>
      </c>
      <c r="M784" s="60">
        <v>1.9764</v>
      </c>
      <c r="N784" s="58" t="s">
        <v>50</v>
      </c>
      <c r="O784" s="58" t="s">
        <v>637</v>
      </c>
      <c r="P784" s="61">
        <v>2300.0</v>
      </c>
      <c r="Q784" s="61">
        <v>4211.0</v>
      </c>
      <c r="R784" s="78"/>
      <c r="S784" s="96">
        <v>164820.0</v>
      </c>
      <c r="T784" s="45">
        <v>1.13</v>
      </c>
      <c r="U784" s="96">
        <v>47.0</v>
      </c>
      <c r="V784" s="45">
        <f t="shared" si="52"/>
        <v>0.53</v>
      </c>
      <c r="W784" s="45">
        <f t="shared" si="53"/>
        <v>98710.698</v>
      </c>
      <c r="X784" s="45">
        <f t="shared" si="54"/>
        <v>576.3</v>
      </c>
      <c r="Y784" s="45">
        <v>1.067</v>
      </c>
      <c r="Z784" s="45">
        <f t="shared" si="55"/>
        <v>105939.2269</v>
      </c>
      <c r="AA784" s="47">
        <f t="shared" si="56"/>
        <v>141252.3025</v>
      </c>
      <c r="AB784" s="143">
        <v>12730.0</v>
      </c>
      <c r="AC784" s="47">
        <f t="shared" si="57"/>
        <v>10846.4064</v>
      </c>
      <c r="AD784" s="84" t="s">
        <v>348</v>
      </c>
      <c r="AE784" s="64" t="str">
        <f t="shared" si="8"/>
        <v>ZF 9350 Light Vertical Offset 1.9764</v>
      </c>
      <c r="AF784" s="65" t="str">
        <f t="shared" si="58"/>
        <v>3103 620 003</v>
      </c>
      <c r="AG784" s="66" t="s">
        <v>635</v>
      </c>
      <c r="AH784" s="52" t="str">
        <f t="shared" si="50"/>
        <v>3103 620 003</v>
      </c>
      <c r="AI784" s="67"/>
      <c r="AJ784" s="55"/>
      <c r="AK784" s="55"/>
      <c r="AL784" s="55"/>
      <c r="AM784" s="55"/>
      <c r="AN784" s="55"/>
      <c r="AO784" s="55"/>
      <c r="AP784" s="55"/>
      <c r="AQ784" s="55"/>
      <c r="AR784" s="55"/>
      <c r="AS784" s="55"/>
      <c r="AT784" s="55"/>
      <c r="AU784" s="55"/>
      <c r="AV784" s="55"/>
      <c r="AW784" s="55"/>
      <c r="AX784" s="55"/>
      <c r="AY784" s="55"/>
      <c r="AZ784" s="55"/>
      <c r="BA784" s="13"/>
      <c r="BB784" s="13"/>
    </row>
    <row r="785" ht="14.25" customHeight="1">
      <c r="A785" s="54">
        <v>1010.0</v>
      </c>
      <c r="B785" s="14" t="s">
        <v>227</v>
      </c>
      <c r="C785" s="55"/>
      <c r="D785" s="14" t="str">
        <f t="shared" si="51"/>
        <v>ZF_9350_1.887L</v>
      </c>
      <c r="E785" s="14" t="s">
        <v>46</v>
      </c>
      <c r="F785" s="72"/>
      <c r="G785" s="57" t="s">
        <v>632</v>
      </c>
      <c r="H785" s="65" t="s">
        <v>641</v>
      </c>
      <c r="I785" s="59">
        <v>9000.0</v>
      </c>
      <c r="J785" s="65" t="s">
        <v>235</v>
      </c>
      <c r="K785" s="58" t="s">
        <v>236</v>
      </c>
      <c r="L785" s="65" t="s">
        <v>232</v>
      </c>
      <c r="M785" s="60">
        <v>1.887</v>
      </c>
      <c r="N785" s="58" t="s">
        <v>50</v>
      </c>
      <c r="O785" s="58" t="s">
        <v>638</v>
      </c>
      <c r="P785" s="61">
        <v>2300.0</v>
      </c>
      <c r="Q785" s="61">
        <v>4211.0</v>
      </c>
      <c r="R785" s="78"/>
      <c r="S785" s="96">
        <v>164820.0</v>
      </c>
      <c r="T785" s="45">
        <v>1.13</v>
      </c>
      <c r="U785" s="96">
        <v>47.0</v>
      </c>
      <c r="V785" s="45">
        <f t="shared" si="52"/>
        <v>0.53</v>
      </c>
      <c r="W785" s="45">
        <f t="shared" si="53"/>
        <v>98710.698</v>
      </c>
      <c r="X785" s="45">
        <f t="shared" si="54"/>
        <v>576.3</v>
      </c>
      <c r="Y785" s="45">
        <v>1.067</v>
      </c>
      <c r="Z785" s="45">
        <f t="shared" si="55"/>
        <v>105939.2269</v>
      </c>
      <c r="AA785" s="47">
        <f t="shared" si="56"/>
        <v>141252.3025</v>
      </c>
      <c r="AB785" s="143">
        <v>12730.0</v>
      </c>
      <c r="AC785" s="47">
        <f t="shared" si="57"/>
        <v>10846.4064</v>
      </c>
      <c r="AD785" s="84" t="s">
        <v>348</v>
      </c>
      <c r="AE785" s="64" t="str">
        <f t="shared" si="8"/>
        <v>ZF 9350 Light Vertical Offset 1.887</v>
      </c>
      <c r="AF785" s="65" t="str">
        <f t="shared" si="58"/>
        <v>3103 620 003</v>
      </c>
      <c r="AG785" s="66" t="s">
        <v>635</v>
      </c>
      <c r="AH785" s="52" t="str">
        <f t="shared" si="50"/>
        <v>3103 620 003</v>
      </c>
      <c r="AI785" s="67"/>
      <c r="AJ785" s="55"/>
      <c r="AK785" s="55"/>
      <c r="AL785" s="55"/>
      <c r="AM785" s="55"/>
      <c r="AN785" s="55"/>
      <c r="AO785" s="55"/>
      <c r="AP785" s="55"/>
      <c r="AQ785" s="55"/>
      <c r="AR785" s="55"/>
      <c r="AS785" s="55"/>
      <c r="AT785" s="55"/>
      <c r="AU785" s="55"/>
      <c r="AV785" s="55"/>
      <c r="AW785" s="55"/>
      <c r="AX785" s="55"/>
      <c r="AY785" s="55"/>
      <c r="AZ785" s="55"/>
      <c r="BA785" s="13"/>
      <c r="BB785" s="13"/>
    </row>
    <row r="786" ht="14.25" customHeight="1">
      <c r="A786" s="54">
        <v>1010.0</v>
      </c>
      <c r="B786" s="14" t="s">
        <v>227</v>
      </c>
      <c r="C786" s="55"/>
      <c r="D786" s="14" t="str">
        <f t="shared" si="51"/>
        <v>ZF_9350_1.9659M</v>
      </c>
      <c r="E786" s="14" t="s">
        <v>46</v>
      </c>
      <c r="F786" s="72"/>
      <c r="G786" s="57" t="s">
        <v>632</v>
      </c>
      <c r="H786" s="65" t="s">
        <v>641</v>
      </c>
      <c r="I786" s="59">
        <v>9000.0</v>
      </c>
      <c r="J786" s="65" t="s">
        <v>238</v>
      </c>
      <c r="K786" s="58" t="s">
        <v>239</v>
      </c>
      <c r="L786" s="65" t="s">
        <v>232</v>
      </c>
      <c r="M786" s="60">
        <v>1.9659</v>
      </c>
      <c r="N786" s="58" t="s">
        <v>50</v>
      </c>
      <c r="O786" s="58" t="s">
        <v>634</v>
      </c>
      <c r="P786" s="61">
        <v>2300.0</v>
      </c>
      <c r="Q786" s="61">
        <v>4211.0</v>
      </c>
      <c r="R786" s="78"/>
      <c r="S786" s="96">
        <v>164820.0</v>
      </c>
      <c r="T786" s="45">
        <v>1.13</v>
      </c>
      <c r="U786" s="96">
        <v>47.0</v>
      </c>
      <c r="V786" s="45">
        <f t="shared" si="52"/>
        <v>0.53</v>
      </c>
      <c r="W786" s="45">
        <f t="shared" si="53"/>
        <v>98710.698</v>
      </c>
      <c r="X786" s="45">
        <f t="shared" si="54"/>
        <v>576.3</v>
      </c>
      <c r="Y786" s="45">
        <v>1.067</v>
      </c>
      <c r="Z786" s="45">
        <f t="shared" si="55"/>
        <v>105939.2269</v>
      </c>
      <c r="AA786" s="47">
        <f t="shared" si="56"/>
        <v>141252.3025</v>
      </c>
      <c r="AB786" s="143">
        <v>12730.0</v>
      </c>
      <c r="AC786" s="47">
        <f t="shared" si="57"/>
        <v>10846.4064</v>
      </c>
      <c r="AD786" s="84" t="s">
        <v>348</v>
      </c>
      <c r="AE786" s="64" t="str">
        <f t="shared" si="8"/>
        <v>ZF 9350 Medium Vertical Offset 1.9659</v>
      </c>
      <c r="AF786" s="65" t="str">
        <f t="shared" si="58"/>
        <v>3103 620 003</v>
      </c>
      <c r="AG786" s="66" t="s">
        <v>635</v>
      </c>
      <c r="AH786" s="52" t="str">
        <f t="shared" si="50"/>
        <v>3103 620 003</v>
      </c>
      <c r="AI786" s="67"/>
      <c r="AJ786" s="55"/>
      <c r="AK786" s="55"/>
      <c r="AL786" s="55"/>
      <c r="AM786" s="55"/>
      <c r="AN786" s="55"/>
      <c r="AO786" s="55"/>
      <c r="AP786" s="55"/>
      <c r="AQ786" s="55"/>
      <c r="AR786" s="55"/>
      <c r="AS786" s="55"/>
      <c r="AT786" s="55"/>
      <c r="AU786" s="55"/>
      <c r="AV786" s="55"/>
      <c r="AW786" s="55"/>
      <c r="AX786" s="55"/>
      <c r="AY786" s="55"/>
      <c r="AZ786" s="55"/>
      <c r="BA786" s="13"/>
      <c r="BB786" s="13"/>
    </row>
    <row r="787" ht="14.25" customHeight="1">
      <c r="A787" s="54">
        <v>1010.0</v>
      </c>
      <c r="B787" s="14" t="s">
        <v>227</v>
      </c>
      <c r="C787" s="55"/>
      <c r="D787" s="14" t="str">
        <f t="shared" si="51"/>
        <v>ZF_9350_1.854M</v>
      </c>
      <c r="E787" s="14" t="s">
        <v>46</v>
      </c>
      <c r="F787" s="72"/>
      <c r="G787" s="57" t="s">
        <v>632</v>
      </c>
      <c r="H787" s="65" t="s">
        <v>641</v>
      </c>
      <c r="I787" s="59">
        <v>9000.0</v>
      </c>
      <c r="J787" s="65" t="s">
        <v>238</v>
      </c>
      <c r="K787" s="58" t="s">
        <v>239</v>
      </c>
      <c r="L787" s="65" t="s">
        <v>232</v>
      </c>
      <c r="M787" s="60">
        <v>1.854</v>
      </c>
      <c r="N787" s="58" t="s">
        <v>50</v>
      </c>
      <c r="O787" s="58" t="s">
        <v>636</v>
      </c>
      <c r="P787" s="61">
        <v>2300.0</v>
      </c>
      <c r="Q787" s="61">
        <v>4211.0</v>
      </c>
      <c r="R787" s="78"/>
      <c r="S787" s="96">
        <v>164820.0</v>
      </c>
      <c r="T787" s="45">
        <v>1.13</v>
      </c>
      <c r="U787" s="96">
        <v>47.0</v>
      </c>
      <c r="V787" s="45">
        <f t="shared" si="52"/>
        <v>0.53</v>
      </c>
      <c r="W787" s="45">
        <f t="shared" si="53"/>
        <v>98710.698</v>
      </c>
      <c r="X787" s="45">
        <f t="shared" si="54"/>
        <v>576.3</v>
      </c>
      <c r="Y787" s="45">
        <v>1.067</v>
      </c>
      <c r="Z787" s="45">
        <f t="shared" si="55"/>
        <v>105939.2269</v>
      </c>
      <c r="AA787" s="47">
        <f t="shared" si="56"/>
        <v>141252.3025</v>
      </c>
      <c r="AB787" s="143">
        <v>12730.0</v>
      </c>
      <c r="AC787" s="47">
        <f t="shared" si="57"/>
        <v>10846.4064</v>
      </c>
      <c r="AD787" s="84" t="s">
        <v>348</v>
      </c>
      <c r="AE787" s="64" t="str">
        <f t="shared" si="8"/>
        <v>ZF 9350 Medium Vertical Offset 1.854</v>
      </c>
      <c r="AF787" s="65" t="str">
        <f t="shared" si="58"/>
        <v>3103 620 003</v>
      </c>
      <c r="AG787" s="66" t="s">
        <v>635</v>
      </c>
      <c r="AH787" s="52" t="str">
        <f t="shared" si="50"/>
        <v>3103 620 003</v>
      </c>
      <c r="AI787" s="67"/>
      <c r="AJ787" s="55"/>
      <c r="AK787" s="55"/>
      <c r="AL787" s="55"/>
      <c r="AM787" s="55"/>
      <c r="AN787" s="55"/>
      <c r="AO787" s="55"/>
      <c r="AP787" s="55"/>
      <c r="AQ787" s="55"/>
      <c r="AR787" s="55"/>
      <c r="AS787" s="55"/>
      <c r="AT787" s="55"/>
      <c r="AU787" s="55"/>
      <c r="AV787" s="55"/>
      <c r="AW787" s="55"/>
      <c r="AX787" s="55"/>
      <c r="AY787" s="55"/>
      <c r="AZ787" s="55"/>
      <c r="BA787" s="13"/>
      <c r="BB787" s="13"/>
    </row>
    <row r="788" ht="14.25" customHeight="1">
      <c r="A788" s="54">
        <v>1010.0</v>
      </c>
      <c r="B788" s="14" t="s">
        <v>227</v>
      </c>
      <c r="C788" s="55"/>
      <c r="D788" s="14" t="str">
        <f t="shared" si="51"/>
        <v>ZF_9350_1.7701M</v>
      </c>
      <c r="E788" s="14" t="s">
        <v>46</v>
      </c>
      <c r="F788" s="72"/>
      <c r="G788" s="57" t="s">
        <v>632</v>
      </c>
      <c r="H788" s="65" t="s">
        <v>641</v>
      </c>
      <c r="I788" s="59">
        <v>9000.0</v>
      </c>
      <c r="J788" s="65" t="s">
        <v>238</v>
      </c>
      <c r="K788" s="58" t="s">
        <v>239</v>
      </c>
      <c r="L788" s="65" t="s">
        <v>232</v>
      </c>
      <c r="M788" s="60">
        <v>1.7701</v>
      </c>
      <c r="N788" s="58" t="s">
        <v>50</v>
      </c>
      <c r="O788" s="58" t="s">
        <v>637</v>
      </c>
      <c r="P788" s="61">
        <v>2300.0</v>
      </c>
      <c r="Q788" s="61">
        <v>4211.0</v>
      </c>
      <c r="R788" s="78"/>
      <c r="S788" s="96">
        <v>164820.0</v>
      </c>
      <c r="T788" s="45">
        <v>1.13</v>
      </c>
      <c r="U788" s="96">
        <v>47.0</v>
      </c>
      <c r="V788" s="45">
        <f t="shared" si="52"/>
        <v>0.53</v>
      </c>
      <c r="W788" s="45">
        <f t="shared" si="53"/>
        <v>98710.698</v>
      </c>
      <c r="X788" s="45">
        <f t="shared" si="54"/>
        <v>576.3</v>
      </c>
      <c r="Y788" s="45">
        <v>1.067</v>
      </c>
      <c r="Z788" s="45">
        <f t="shared" si="55"/>
        <v>105939.2269</v>
      </c>
      <c r="AA788" s="47">
        <f t="shared" si="56"/>
        <v>141252.3025</v>
      </c>
      <c r="AB788" s="143">
        <v>12730.0</v>
      </c>
      <c r="AC788" s="47">
        <f t="shared" si="57"/>
        <v>10846.4064</v>
      </c>
      <c r="AD788" s="84" t="s">
        <v>348</v>
      </c>
      <c r="AE788" s="64" t="str">
        <f t="shared" si="8"/>
        <v>ZF 9350 Medium Vertical Offset 1.7701</v>
      </c>
      <c r="AF788" s="65" t="str">
        <f t="shared" si="58"/>
        <v>3103 620 003</v>
      </c>
      <c r="AG788" s="66" t="s">
        <v>635</v>
      </c>
      <c r="AH788" s="52" t="str">
        <f t="shared" si="50"/>
        <v>3103 620 003</v>
      </c>
      <c r="AI788" s="67"/>
      <c r="AJ788" s="55"/>
      <c r="AK788" s="55"/>
      <c r="AL788" s="55"/>
      <c r="AM788" s="55"/>
      <c r="AN788" s="55"/>
      <c r="AO788" s="55"/>
      <c r="AP788" s="55"/>
      <c r="AQ788" s="55"/>
      <c r="AR788" s="55"/>
      <c r="AS788" s="55"/>
      <c r="AT788" s="55"/>
      <c r="AU788" s="55"/>
      <c r="AV788" s="55"/>
      <c r="AW788" s="55"/>
      <c r="AX788" s="55"/>
      <c r="AY788" s="55"/>
      <c r="AZ788" s="55"/>
      <c r="BA788" s="13"/>
      <c r="BB788" s="13"/>
    </row>
    <row r="789" ht="14.25" customHeight="1">
      <c r="A789" s="54">
        <v>1010.0</v>
      </c>
      <c r="B789" s="14" t="s">
        <v>227</v>
      </c>
      <c r="C789" s="55"/>
      <c r="D789" s="14" t="str">
        <f t="shared" si="51"/>
        <v>ZF_9350_1.6863M</v>
      </c>
      <c r="E789" s="14" t="s">
        <v>46</v>
      </c>
      <c r="F789" s="72"/>
      <c r="G789" s="57" t="s">
        <v>632</v>
      </c>
      <c r="H789" s="65" t="s">
        <v>641</v>
      </c>
      <c r="I789" s="59">
        <v>9000.0</v>
      </c>
      <c r="J789" s="65" t="s">
        <v>238</v>
      </c>
      <c r="K789" s="58" t="s">
        <v>239</v>
      </c>
      <c r="L789" s="65" t="s">
        <v>232</v>
      </c>
      <c r="M789" s="60">
        <v>1.6863</v>
      </c>
      <c r="N789" s="58" t="s">
        <v>50</v>
      </c>
      <c r="O789" s="58" t="s">
        <v>638</v>
      </c>
      <c r="P789" s="61">
        <v>2300.0</v>
      </c>
      <c r="Q789" s="61">
        <v>4211.0</v>
      </c>
      <c r="R789" s="78"/>
      <c r="S789" s="96">
        <v>164820.0</v>
      </c>
      <c r="T789" s="45">
        <v>1.13</v>
      </c>
      <c r="U789" s="96">
        <v>47.0</v>
      </c>
      <c r="V789" s="45">
        <f t="shared" si="52"/>
        <v>0.53</v>
      </c>
      <c r="W789" s="45">
        <f t="shared" si="53"/>
        <v>98710.698</v>
      </c>
      <c r="X789" s="45">
        <f t="shared" si="54"/>
        <v>576.3</v>
      </c>
      <c r="Y789" s="45">
        <v>1.067</v>
      </c>
      <c r="Z789" s="45">
        <f t="shared" si="55"/>
        <v>105939.2269</v>
      </c>
      <c r="AA789" s="47">
        <f t="shared" si="56"/>
        <v>141252.3025</v>
      </c>
      <c r="AB789" s="143">
        <v>12730.0</v>
      </c>
      <c r="AC789" s="47">
        <f t="shared" si="57"/>
        <v>10846.4064</v>
      </c>
      <c r="AD789" s="84" t="s">
        <v>348</v>
      </c>
      <c r="AE789" s="64" t="str">
        <f t="shared" si="8"/>
        <v>ZF 9350 Medium Vertical Offset 1.6863</v>
      </c>
      <c r="AF789" s="65" t="str">
        <f t="shared" si="58"/>
        <v>3103 620 003</v>
      </c>
      <c r="AG789" s="66" t="s">
        <v>635</v>
      </c>
      <c r="AH789" s="52" t="str">
        <f t="shared" si="50"/>
        <v>3103 620 003</v>
      </c>
      <c r="AI789" s="67"/>
      <c r="AJ789" s="55"/>
      <c r="AK789" s="55"/>
      <c r="AL789" s="55"/>
      <c r="AM789" s="55"/>
      <c r="AN789" s="55"/>
      <c r="AO789" s="55"/>
      <c r="AP789" s="55"/>
      <c r="AQ789" s="55"/>
      <c r="AR789" s="55"/>
      <c r="AS789" s="55"/>
      <c r="AT789" s="55"/>
      <c r="AU789" s="55"/>
      <c r="AV789" s="55"/>
      <c r="AW789" s="55"/>
      <c r="AX789" s="55"/>
      <c r="AY789" s="55"/>
      <c r="AZ789" s="55"/>
      <c r="BA789" s="13"/>
      <c r="BB789" s="13"/>
    </row>
    <row r="790" ht="14.25" customHeight="1">
      <c r="A790" s="54">
        <v>1010.0</v>
      </c>
      <c r="B790" s="14" t="s">
        <v>227</v>
      </c>
      <c r="C790" s="55"/>
      <c r="D790" s="14" t="str">
        <f t="shared" si="51"/>
        <v>ZF_9350_1.8184C</v>
      </c>
      <c r="E790" s="14" t="s">
        <v>46</v>
      </c>
      <c r="F790" s="72"/>
      <c r="G790" s="57" t="s">
        <v>632</v>
      </c>
      <c r="H790" s="65" t="s">
        <v>641</v>
      </c>
      <c r="I790" s="59">
        <v>9000.0</v>
      </c>
      <c r="J790" s="65" t="s">
        <v>242</v>
      </c>
      <c r="K790" s="58" t="s">
        <v>243</v>
      </c>
      <c r="L790" s="65" t="s">
        <v>232</v>
      </c>
      <c r="M790" s="60">
        <v>1.8184</v>
      </c>
      <c r="N790" s="58" t="s">
        <v>50</v>
      </c>
      <c r="O790" s="58" t="s">
        <v>634</v>
      </c>
      <c r="P790" s="61">
        <v>1800.0</v>
      </c>
      <c r="Q790" s="61">
        <v>4211.0</v>
      </c>
      <c r="R790" s="78"/>
      <c r="S790" s="96">
        <v>164820.0</v>
      </c>
      <c r="T790" s="45">
        <v>1.13</v>
      </c>
      <c r="U790" s="96">
        <v>47.0</v>
      </c>
      <c r="V790" s="45">
        <f t="shared" si="52"/>
        <v>0.53</v>
      </c>
      <c r="W790" s="45">
        <f t="shared" si="53"/>
        <v>98710.698</v>
      </c>
      <c r="X790" s="45">
        <f t="shared" si="54"/>
        <v>576.3</v>
      </c>
      <c r="Y790" s="45">
        <v>1.067</v>
      </c>
      <c r="Z790" s="45">
        <f t="shared" si="55"/>
        <v>105939.2269</v>
      </c>
      <c r="AA790" s="47">
        <f t="shared" si="56"/>
        <v>141252.3025</v>
      </c>
      <c r="AB790" s="143">
        <v>12730.0</v>
      </c>
      <c r="AC790" s="47">
        <f t="shared" si="57"/>
        <v>10846.4064</v>
      </c>
      <c r="AD790" s="84" t="s">
        <v>348</v>
      </c>
      <c r="AE790" s="64" t="str">
        <f t="shared" si="8"/>
        <v>ZF 9350 Continuous Vertical Offset 1.8184</v>
      </c>
      <c r="AF790" s="65" t="str">
        <f t="shared" si="58"/>
        <v>3103 620 003</v>
      </c>
      <c r="AG790" s="66" t="s">
        <v>635</v>
      </c>
      <c r="AH790" s="52" t="str">
        <f t="shared" si="50"/>
        <v>3103 620 003</v>
      </c>
      <c r="AI790" s="67"/>
      <c r="AJ790" s="55"/>
      <c r="AK790" s="55"/>
      <c r="AL790" s="55"/>
      <c r="AM790" s="55"/>
      <c r="AN790" s="55"/>
      <c r="AO790" s="55"/>
      <c r="AP790" s="55"/>
      <c r="AQ790" s="55"/>
      <c r="AR790" s="55"/>
      <c r="AS790" s="55"/>
      <c r="AT790" s="55"/>
      <c r="AU790" s="55"/>
      <c r="AV790" s="55"/>
      <c r="AW790" s="55"/>
      <c r="AX790" s="55"/>
      <c r="AY790" s="55"/>
      <c r="AZ790" s="55"/>
      <c r="BA790" s="13"/>
      <c r="BB790" s="13"/>
    </row>
    <row r="791" ht="14.25" customHeight="1">
      <c r="A791" s="54">
        <v>1010.0</v>
      </c>
      <c r="B791" s="14" t="s">
        <v>227</v>
      </c>
      <c r="C791" s="55"/>
      <c r="D791" s="14" t="str">
        <f t="shared" si="51"/>
        <v>ZF_9350_1.6838C</v>
      </c>
      <c r="E791" s="14" t="s">
        <v>46</v>
      </c>
      <c r="F791" s="72"/>
      <c r="G791" s="57" t="s">
        <v>632</v>
      </c>
      <c r="H791" s="65" t="s">
        <v>641</v>
      </c>
      <c r="I791" s="59">
        <v>9000.0</v>
      </c>
      <c r="J791" s="65" t="s">
        <v>242</v>
      </c>
      <c r="K791" s="58" t="s">
        <v>243</v>
      </c>
      <c r="L791" s="65" t="s">
        <v>232</v>
      </c>
      <c r="M791" s="60">
        <v>1.6838</v>
      </c>
      <c r="N791" s="58" t="s">
        <v>50</v>
      </c>
      <c r="O791" s="58" t="s">
        <v>636</v>
      </c>
      <c r="P791" s="61">
        <v>1800.0</v>
      </c>
      <c r="Q791" s="61">
        <v>4211.0</v>
      </c>
      <c r="R791" s="78"/>
      <c r="S791" s="96">
        <v>164820.0</v>
      </c>
      <c r="T791" s="45">
        <v>1.13</v>
      </c>
      <c r="U791" s="96">
        <v>47.0</v>
      </c>
      <c r="V791" s="45">
        <f t="shared" si="52"/>
        <v>0.53</v>
      </c>
      <c r="W791" s="45">
        <f t="shared" si="53"/>
        <v>98710.698</v>
      </c>
      <c r="X791" s="45">
        <f t="shared" si="54"/>
        <v>576.3</v>
      </c>
      <c r="Y791" s="45">
        <v>1.067</v>
      </c>
      <c r="Z791" s="45">
        <f t="shared" si="55"/>
        <v>105939.2269</v>
      </c>
      <c r="AA791" s="47">
        <f t="shared" si="56"/>
        <v>141252.3025</v>
      </c>
      <c r="AB791" s="143">
        <v>12730.0</v>
      </c>
      <c r="AC791" s="47">
        <f t="shared" si="57"/>
        <v>10846.4064</v>
      </c>
      <c r="AD791" s="84" t="s">
        <v>348</v>
      </c>
      <c r="AE791" s="64" t="str">
        <f t="shared" si="8"/>
        <v>ZF 9350 Continuous Vertical Offset 1.6838</v>
      </c>
      <c r="AF791" s="65" t="str">
        <f t="shared" si="58"/>
        <v>3103 620 003</v>
      </c>
      <c r="AG791" s="66" t="s">
        <v>635</v>
      </c>
      <c r="AH791" s="52" t="str">
        <f t="shared" si="50"/>
        <v>3103 620 003</v>
      </c>
      <c r="AI791" s="67"/>
      <c r="AJ791" s="55"/>
      <c r="AK791" s="55"/>
      <c r="AL791" s="55"/>
      <c r="AM791" s="55"/>
      <c r="AN791" s="55"/>
      <c r="AO791" s="55"/>
      <c r="AP791" s="55"/>
      <c r="AQ791" s="55"/>
      <c r="AR791" s="55"/>
      <c r="AS791" s="55"/>
      <c r="AT791" s="55"/>
      <c r="AU791" s="55"/>
      <c r="AV791" s="55"/>
      <c r="AW791" s="55"/>
      <c r="AX791" s="55"/>
      <c r="AY791" s="55"/>
      <c r="AZ791" s="55"/>
      <c r="BA791" s="13"/>
      <c r="BB791" s="13"/>
    </row>
    <row r="792" ht="14.25" customHeight="1">
      <c r="A792" s="54">
        <v>1010.0</v>
      </c>
      <c r="B792" s="14" t="s">
        <v>227</v>
      </c>
      <c r="C792" s="55"/>
      <c r="D792" s="14" t="str">
        <f t="shared" si="51"/>
        <v>ZF_9350_1.6092C</v>
      </c>
      <c r="E792" s="14" t="s">
        <v>46</v>
      </c>
      <c r="F792" s="72"/>
      <c r="G792" s="57" t="s">
        <v>632</v>
      </c>
      <c r="H792" s="65" t="s">
        <v>641</v>
      </c>
      <c r="I792" s="59">
        <v>9000.0</v>
      </c>
      <c r="J792" s="65" t="s">
        <v>242</v>
      </c>
      <c r="K792" s="58" t="s">
        <v>243</v>
      </c>
      <c r="L792" s="65" t="s">
        <v>232</v>
      </c>
      <c r="M792" s="60">
        <v>1.6092</v>
      </c>
      <c r="N792" s="58" t="s">
        <v>50</v>
      </c>
      <c r="O792" s="58" t="s">
        <v>637</v>
      </c>
      <c r="P792" s="61">
        <v>1800.0</v>
      </c>
      <c r="Q792" s="61">
        <v>4211.0</v>
      </c>
      <c r="R792" s="78"/>
      <c r="S792" s="96">
        <v>164820.0</v>
      </c>
      <c r="T792" s="45">
        <v>1.13</v>
      </c>
      <c r="U792" s="96">
        <v>47.0</v>
      </c>
      <c r="V792" s="45">
        <f t="shared" si="52"/>
        <v>0.53</v>
      </c>
      <c r="W792" s="45">
        <f t="shared" si="53"/>
        <v>98710.698</v>
      </c>
      <c r="X792" s="45">
        <f t="shared" si="54"/>
        <v>576.3</v>
      </c>
      <c r="Y792" s="45">
        <v>1.067</v>
      </c>
      <c r="Z792" s="45">
        <f t="shared" si="55"/>
        <v>105939.2269</v>
      </c>
      <c r="AA792" s="47">
        <f t="shared" si="56"/>
        <v>141252.3025</v>
      </c>
      <c r="AB792" s="143">
        <v>12730.0</v>
      </c>
      <c r="AC792" s="47">
        <f t="shared" si="57"/>
        <v>10846.4064</v>
      </c>
      <c r="AD792" s="84" t="s">
        <v>348</v>
      </c>
      <c r="AE792" s="64" t="str">
        <f t="shared" si="8"/>
        <v>ZF 9350 Continuous Vertical Offset 1.6092</v>
      </c>
      <c r="AF792" s="65" t="str">
        <f t="shared" si="58"/>
        <v>3103 620 003</v>
      </c>
      <c r="AG792" s="66" t="s">
        <v>635</v>
      </c>
      <c r="AH792" s="52" t="str">
        <f t="shared" si="50"/>
        <v>3103 620 003</v>
      </c>
      <c r="AI792" s="67"/>
      <c r="AJ792" s="55"/>
      <c r="AK792" s="55"/>
      <c r="AL792" s="55"/>
      <c r="AM792" s="55"/>
      <c r="AN792" s="55"/>
      <c r="AO792" s="55"/>
      <c r="AP792" s="55"/>
      <c r="AQ792" s="55"/>
      <c r="AR792" s="55"/>
      <c r="AS792" s="55"/>
      <c r="AT792" s="55"/>
      <c r="AU792" s="55"/>
      <c r="AV792" s="55"/>
      <c r="AW792" s="55"/>
      <c r="AX792" s="55"/>
      <c r="AY792" s="55"/>
      <c r="AZ792" s="55"/>
      <c r="BA792" s="13"/>
      <c r="BB792" s="13"/>
    </row>
    <row r="793" ht="14.25" customHeight="1">
      <c r="A793" s="54">
        <v>1010.0</v>
      </c>
      <c r="B793" s="14" t="s">
        <v>227</v>
      </c>
      <c r="C793" s="55"/>
      <c r="D793" s="14" t="str">
        <f t="shared" si="51"/>
        <v>ZF_9350_1.5382C</v>
      </c>
      <c r="E793" s="14" t="s">
        <v>46</v>
      </c>
      <c r="F793" s="72"/>
      <c r="G793" s="57" t="s">
        <v>632</v>
      </c>
      <c r="H793" s="65" t="s">
        <v>641</v>
      </c>
      <c r="I793" s="59">
        <v>9000.0</v>
      </c>
      <c r="J793" s="65" t="s">
        <v>242</v>
      </c>
      <c r="K793" s="58" t="s">
        <v>243</v>
      </c>
      <c r="L793" s="65" t="s">
        <v>232</v>
      </c>
      <c r="M793" s="60">
        <v>1.5382</v>
      </c>
      <c r="N793" s="58" t="s">
        <v>50</v>
      </c>
      <c r="O793" s="58" t="s">
        <v>638</v>
      </c>
      <c r="P793" s="61">
        <v>1800.0</v>
      </c>
      <c r="Q793" s="61">
        <v>4211.0</v>
      </c>
      <c r="R793" s="78"/>
      <c r="S793" s="96">
        <v>164820.0</v>
      </c>
      <c r="T793" s="45">
        <v>1.13</v>
      </c>
      <c r="U793" s="96">
        <v>47.0</v>
      </c>
      <c r="V793" s="45">
        <f t="shared" si="52"/>
        <v>0.53</v>
      </c>
      <c r="W793" s="45">
        <f t="shared" si="53"/>
        <v>98710.698</v>
      </c>
      <c r="X793" s="45">
        <f t="shared" si="54"/>
        <v>576.3</v>
      </c>
      <c r="Y793" s="45">
        <v>1.067</v>
      </c>
      <c r="Z793" s="45">
        <f t="shared" si="55"/>
        <v>105939.2269</v>
      </c>
      <c r="AA793" s="47">
        <f t="shared" si="56"/>
        <v>141252.3025</v>
      </c>
      <c r="AB793" s="143">
        <v>12730.0</v>
      </c>
      <c r="AC793" s="47">
        <f t="shared" si="57"/>
        <v>10846.4064</v>
      </c>
      <c r="AD793" s="84" t="s">
        <v>348</v>
      </c>
      <c r="AE793" s="64" t="str">
        <f t="shared" si="8"/>
        <v>ZF 9350 Continuous Vertical Offset 1.5382</v>
      </c>
      <c r="AF793" s="65" t="str">
        <f t="shared" si="58"/>
        <v>3103 620 003</v>
      </c>
      <c r="AG793" s="66" t="s">
        <v>635</v>
      </c>
      <c r="AH793" s="52" t="str">
        <f t="shared" si="50"/>
        <v>3103 620 003</v>
      </c>
      <c r="AI793" s="67"/>
      <c r="AJ793" s="55"/>
      <c r="AK793" s="55"/>
      <c r="AL793" s="55"/>
      <c r="AM793" s="55"/>
      <c r="AN793" s="55"/>
      <c r="AO793" s="55"/>
      <c r="AP793" s="55"/>
      <c r="AQ793" s="55"/>
      <c r="AR793" s="55"/>
      <c r="AS793" s="55"/>
      <c r="AT793" s="55"/>
      <c r="AU793" s="55"/>
      <c r="AV793" s="55"/>
      <c r="AW793" s="55"/>
      <c r="AX793" s="55"/>
      <c r="AY793" s="55"/>
      <c r="AZ793" s="55"/>
      <c r="BA793" s="13"/>
      <c r="BB793" s="13"/>
    </row>
    <row r="794" ht="14.25" customHeight="1">
      <c r="A794" s="54">
        <v>1010.0</v>
      </c>
      <c r="B794" s="14" t="s">
        <v>227</v>
      </c>
      <c r="C794" s="55"/>
      <c r="D794" s="14" t="str">
        <f t="shared" si="51"/>
        <v>ZF_9351_2.1967L</v>
      </c>
      <c r="E794" s="14" t="s">
        <v>46</v>
      </c>
      <c r="F794" s="72"/>
      <c r="G794" s="57" t="s">
        <v>632</v>
      </c>
      <c r="H794" s="65" t="s">
        <v>642</v>
      </c>
      <c r="I794" s="59">
        <v>9000.0</v>
      </c>
      <c r="J794" s="65" t="s">
        <v>235</v>
      </c>
      <c r="K794" s="58" t="s">
        <v>236</v>
      </c>
      <c r="L794" s="65" t="s">
        <v>232</v>
      </c>
      <c r="M794" s="60">
        <v>2.1967</v>
      </c>
      <c r="N794" s="61"/>
      <c r="O794" s="58" t="s">
        <v>634</v>
      </c>
      <c r="P794" s="61">
        <v>2300.0</v>
      </c>
      <c r="Q794" s="61">
        <v>5357.0</v>
      </c>
      <c r="R794" s="78"/>
      <c r="S794" s="96">
        <v>158730.0</v>
      </c>
      <c r="T794" s="45">
        <v>1.13</v>
      </c>
      <c r="U794" s="96">
        <v>47.0</v>
      </c>
      <c r="V794" s="45">
        <f t="shared" si="52"/>
        <v>0.53</v>
      </c>
      <c r="W794" s="45">
        <f t="shared" si="53"/>
        <v>95063.397</v>
      </c>
      <c r="X794" s="45">
        <f t="shared" si="54"/>
        <v>576.3</v>
      </c>
      <c r="Y794" s="45">
        <v>1.067</v>
      </c>
      <c r="Z794" s="45">
        <f t="shared" si="55"/>
        <v>102047.5567</v>
      </c>
      <c r="AA794" s="47">
        <f t="shared" si="56"/>
        <v>136063.4089</v>
      </c>
      <c r="AB794" s="143">
        <v>12730.0</v>
      </c>
      <c r="AC794" s="47">
        <f t="shared" si="57"/>
        <v>10846.4064</v>
      </c>
      <c r="AD794" s="79">
        <v>8.0</v>
      </c>
      <c r="AE794" s="64" t="str">
        <f t="shared" si="8"/>
        <v>ZF 9351 Light Vertical Offset 2.1967</v>
      </c>
      <c r="AF794" s="65" t="str">
        <f t="shared" si="58"/>
        <v>3103 660 003</v>
      </c>
      <c r="AG794" s="66" t="s">
        <v>640</v>
      </c>
      <c r="AH794" s="52" t="str">
        <f t="shared" si="50"/>
        <v>3103 660 003</v>
      </c>
      <c r="AI794" s="67"/>
      <c r="AJ794" s="55"/>
      <c r="AK794" s="55"/>
      <c r="AL794" s="55"/>
      <c r="AM794" s="55"/>
      <c r="AN794" s="55"/>
      <c r="AO794" s="55"/>
      <c r="AP794" s="55"/>
      <c r="AQ794" s="55"/>
      <c r="AR794" s="55"/>
      <c r="AS794" s="55"/>
      <c r="AT794" s="55"/>
      <c r="AU794" s="55"/>
      <c r="AV794" s="55"/>
      <c r="AW794" s="55"/>
      <c r="AX794" s="55"/>
      <c r="AY794" s="55"/>
      <c r="AZ794" s="55"/>
      <c r="BA794" s="13"/>
      <c r="BB794" s="13"/>
    </row>
    <row r="795" ht="14.25" customHeight="1">
      <c r="A795" s="54">
        <v>1010.0</v>
      </c>
      <c r="B795" s="14" t="s">
        <v>227</v>
      </c>
      <c r="C795" s="55"/>
      <c r="D795" s="14" t="str">
        <f t="shared" si="51"/>
        <v>ZF_9351_2.0691L</v>
      </c>
      <c r="E795" s="14" t="s">
        <v>46</v>
      </c>
      <c r="F795" s="72"/>
      <c r="G795" s="57" t="s">
        <v>632</v>
      </c>
      <c r="H795" s="65" t="s">
        <v>642</v>
      </c>
      <c r="I795" s="59">
        <v>9000.0</v>
      </c>
      <c r="J795" s="65" t="s">
        <v>235</v>
      </c>
      <c r="K795" s="58" t="s">
        <v>236</v>
      </c>
      <c r="L795" s="65" t="s">
        <v>232</v>
      </c>
      <c r="M795" s="60">
        <v>2.0691</v>
      </c>
      <c r="N795" s="61"/>
      <c r="O795" s="58" t="s">
        <v>636</v>
      </c>
      <c r="P795" s="61">
        <v>2300.0</v>
      </c>
      <c r="Q795" s="61">
        <v>5357.0</v>
      </c>
      <c r="R795" s="78"/>
      <c r="S795" s="96">
        <v>158730.0</v>
      </c>
      <c r="T795" s="45">
        <v>1.13</v>
      </c>
      <c r="U795" s="96">
        <v>47.0</v>
      </c>
      <c r="V795" s="45">
        <f t="shared" si="52"/>
        <v>0.53</v>
      </c>
      <c r="W795" s="45">
        <f t="shared" si="53"/>
        <v>95063.397</v>
      </c>
      <c r="X795" s="45">
        <f t="shared" si="54"/>
        <v>576.3</v>
      </c>
      <c r="Y795" s="45">
        <v>1.067</v>
      </c>
      <c r="Z795" s="45">
        <f t="shared" si="55"/>
        <v>102047.5567</v>
      </c>
      <c r="AA795" s="47">
        <f t="shared" si="56"/>
        <v>136063.4089</v>
      </c>
      <c r="AB795" s="143">
        <v>12730.0</v>
      </c>
      <c r="AC795" s="47">
        <f t="shared" si="57"/>
        <v>10846.4064</v>
      </c>
      <c r="AD795" s="79">
        <v>8.0</v>
      </c>
      <c r="AE795" s="64" t="str">
        <f t="shared" si="8"/>
        <v>ZF 9351 Light Vertical Offset 2.0691</v>
      </c>
      <c r="AF795" s="65" t="str">
        <f t="shared" si="58"/>
        <v>3103 660 003</v>
      </c>
      <c r="AG795" s="66" t="s">
        <v>640</v>
      </c>
      <c r="AH795" s="52" t="str">
        <f t="shared" si="50"/>
        <v>3103 660 003</v>
      </c>
      <c r="AI795" s="67"/>
      <c r="AJ795" s="55"/>
      <c r="AK795" s="55"/>
      <c r="AL795" s="55"/>
      <c r="AM795" s="55"/>
      <c r="AN795" s="55"/>
      <c r="AO795" s="55"/>
      <c r="AP795" s="55"/>
      <c r="AQ795" s="55"/>
      <c r="AR795" s="55"/>
      <c r="AS795" s="55"/>
      <c r="AT795" s="55"/>
      <c r="AU795" s="55"/>
      <c r="AV795" s="55"/>
      <c r="AW795" s="55"/>
      <c r="AX795" s="55"/>
      <c r="AY795" s="55"/>
      <c r="AZ795" s="55"/>
      <c r="BA795" s="13"/>
      <c r="BB795" s="13"/>
    </row>
    <row r="796" ht="14.25" customHeight="1">
      <c r="A796" s="54">
        <v>1010.0</v>
      </c>
      <c r="B796" s="14" t="s">
        <v>227</v>
      </c>
      <c r="C796" s="55"/>
      <c r="D796" s="14" t="str">
        <f t="shared" si="51"/>
        <v>ZF_9351_1.9764L</v>
      </c>
      <c r="E796" s="14" t="s">
        <v>46</v>
      </c>
      <c r="F796" s="72"/>
      <c r="G796" s="57" t="s">
        <v>632</v>
      </c>
      <c r="H796" s="65" t="s">
        <v>642</v>
      </c>
      <c r="I796" s="59">
        <v>9000.0</v>
      </c>
      <c r="J796" s="65" t="s">
        <v>235</v>
      </c>
      <c r="K796" s="58" t="s">
        <v>236</v>
      </c>
      <c r="L796" s="65" t="s">
        <v>232</v>
      </c>
      <c r="M796" s="60">
        <v>1.9764</v>
      </c>
      <c r="N796" s="61"/>
      <c r="O796" s="58" t="s">
        <v>637</v>
      </c>
      <c r="P796" s="61">
        <v>2300.0</v>
      </c>
      <c r="Q796" s="61">
        <v>5357.0</v>
      </c>
      <c r="R796" s="78"/>
      <c r="S796" s="96">
        <v>158730.0</v>
      </c>
      <c r="T796" s="45">
        <v>1.13</v>
      </c>
      <c r="U796" s="96">
        <v>47.0</v>
      </c>
      <c r="V796" s="45">
        <f t="shared" si="52"/>
        <v>0.53</v>
      </c>
      <c r="W796" s="45">
        <f t="shared" si="53"/>
        <v>95063.397</v>
      </c>
      <c r="X796" s="45">
        <f t="shared" si="54"/>
        <v>576.3</v>
      </c>
      <c r="Y796" s="45">
        <v>1.067</v>
      </c>
      <c r="Z796" s="45">
        <f t="shared" si="55"/>
        <v>102047.5567</v>
      </c>
      <c r="AA796" s="47">
        <f t="shared" si="56"/>
        <v>136063.4089</v>
      </c>
      <c r="AB796" s="143">
        <v>12730.0</v>
      </c>
      <c r="AC796" s="47">
        <f t="shared" si="57"/>
        <v>10846.4064</v>
      </c>
      <c r="AD796" s="79">
        <v>8.0</v>
      </c>
      <c r="AE796" s="64" t="str">
        <f t="shared" si="8"/>
        <v>ZF 9351 Light Vertical Offset 1.9764</v>
      </c>
      <c r="AF796" s="65" t="str">
        <f t="shared" si="58"/>
        <v>3103 660 003</v>
      </c>
      <c r="AG796" s="66" t="s">
        <v>640</v>
      </c>
      <c r="AH796" s="52" t="str">
        <f t="shared" si="50"/>
        <v>3103 660 003</v>
      </c>
      <c r="AI796" s="67"/>
      <c r="AJ796" s="55"/>
      <c r="AK796" s="55"/>
      <c r="AL796" s="55"/>
      <c r="AM796" s="55"/>
      <c r="AN796" s="55"/>
      <c r="AO796" s="55"/>
      <c r="AP796" s="55"/>
      <c r="AQ796" s="55"/>
      <c r="AR796" s="55"/>
      <c r="AS796" s="55"/>
      <c r="AT796" s="55"/>
      <c r="AU796" s="55"/>
      <c r="AV796" s="55"/>
      <c r="AW796" s="55"/>
      <c r="AX796" s="55"/>
      <c r="AY796" s="55"/>
      <c r="AZ796" s="55"/>
      <c r="BA796" s="13"/>
      <c r="BB796" s="13"/>
    </row>
    <row r="797" ht="14.25" customHeight="1">
      <c r="A797" s="54">
        <v>1010.0</v>
      </c>
      <c r="B797" s="14" t="s">
        <v>227</v>
      </c>
      <c r="C797" s="55"/>
      <c r="D797" s="14" t="str">
        <f t="shared" si="51"/>
        <v>ZF_9351_1.887L</v>
      </c>
      <c r="E797" s="14" t="s">
        <v>46</v>
      </c>
      <c r="F797" s="72"/>
      <c r="G797" s="57" t="s">
        <v>632</v>
      </c>
      <c r="H797" s="65" t="s">
        <v>642</v>
      </c>
      <c r="I797" s="59">
        <v>9000.0</v>
      </c>
      <c r="J797" s="65" t="s">
        <v>235</v>
      </c>
      <c r="K797" s="58" t="s">
        <v>236</v>
      </c>
      <c r="L797" s="65" t="s">
        <v>232</v>
      </c>
      <c r="M797" s="60">
        <v>1.887</v>
      </c>
      <c r="N797" s="61"/>
      <c r="O797" s="58" t="s">
        <v>638</v>
      </c>
      <c r="P797" s="61">
        <v>2300.0</v>
      </c>
      <c r="Q797" s="61">
        <v>5357.0</v>
      </c>
      <c r="R797" s="78"/>
      <c r="S797" s="96">
        <v>158730.0</v>
      </c>
      <c r="T797" s="45">
        <v>1.13</v>
      </c>
      <c r="U797" s="96">
        <v>47.0</v>
      </c>
      <c r="V797" s="45">
        <f t="shared" si="52"/>
        <v>0.53</v>
      </c>
      <c r="W797" s="45">
        <f t="shared" si="53"/>
        <v>95063.397</v>
      </c>
      <c r="X797" s="45">
        <f t="shared" si="54"/>
        <v>576.3</v>
      </c>
      <c r="Y797" s="45">
        <v>1.067</v>
      </c>
      <c r="Z797" s="45">
        <f t="shared" si="55"/>
        <v>102047.5567</v>
      </c>
      <c r="AA797" s="47">
        <f t="shared" si="56"/>
        <v>136063.4089</v>
      </c>
      <c r="AB797" s="143">
        <v>12730.0</v>
      </c>
      <c r="AC797" s="47">
        <f t="shared" si="57"/>
        <v>10846.4064</v>
      </c>
      <c r="AD797" s="79">
        <v>8.0</v>
      </c>
      <c r="AE797" s="64" t="str">
        <f t="shared" si="8"/>
        <v>ZF 9351 Light Vertical Offset 1.887</v>
      </c>
      <c r="AF797" s="65" t="str">
        <f t="shared" si="58"/>
        <v>3103 660 003</v>
      </c>
      <c r="AG797" s="66" t="s">
        <v>640</v>
      </c>
      <c r="AH797" s="52" t="str">
        <f t="shared" si="50"/>
        <v>3103 660 003</v>
      </c>
      <c r="AI797" s="67"/>
      <c r="AJ797" s="55"/>
      <c r="AK797" s="55"/>
      <c r="AL797" s="55"/>
      <c r="AM797" s="55"/>
      <c r="AN797" s="55"/>
      <c r="AO797" s="55"/>
      <c r="AP797" s="55"/>
      <c r="AQ797" s="55"/>
      <c r="AR797" s="55"/>
      <c r="AS797" s="55"/>
      <c r="AT797" s="55"/>
      <c r="AU797" s="55"/>
      <c r="AV797" s="55"/>
      <c r="AW797" s="55"/>
      <c r="AX797" s="55"/>
      <c r="AY797" s="55"/>
      <c r="AZ797" s="55"/>
      <c r="BA797" s="13"/>
      <c r="BB797" s="13"/>
    </row>
    <row r="798" ht="14.25" customHeight="1">
      <c r="A798" s="54">
        <v>1010.0</v>
      </c>
      <c r="B798" s="14" t="s">
        <v>227</v>
      </c>
      <c r="C798" s="55"/>
      <c r="D798" s="14" t="str">
        <f t="shared" si="51"/>
        <v>ZF_9351_1.9659M</v>
      </c>
      <c r="E798" s="14" t="s">
        <v>46</v>
      </c>
      <c r="F798" s="72"/>
      <c r="G798" s="57" t="s">
        <v>632</v>
      </c>
      <c r="H798" s="65" t="s">
        <v>642</v>
      </c>
      <c r="I798" s="59">
        <v>9000.0</v>
      </c>
      <c r="J798" s="65" t="s">
        <v>238</v>
      </c>
      <c r="K798" s="58" t="s">
        <v>239</v>
      </c>
      <c r="L798" s="65" t="s">
        <v>232</v>
      </c>
      <c r="M798" s="60">
        <v>1.9659</v>
      </c>
      <c r="N798" s="61"/>
      <c r="O798" s="58" t="s">
        <v>634</v>
      </c>
      <c r="P798" s="61">
        <v>2300.0</v>
      </c>
      <c r="Q798" s="61">
        <v>5357.0</v>
      </c>
      <c r="R798" s="78"/>
      <c r="S798" s="96">
        <v>158730.0</v>
      </c>
      <c r="T798" s="45">
        <v>1.13</v>
      </c>
      <c r="U798" s="96">
        <v>47.0</v>
      </c>
      <c r="V798" s="45">
        <f t="shared" si="52"/>
        <v>0.53</v>
      </c>
      <c r="W798" s="45">
        <f t="shared" si="53"/>
        <v>95063.397</v>
      </c>
      <c r="X798" s="45">
        <f t="shared" si="54"/>
        <v>576.3</v>
      </c>
      <c r="Y798" s="45">
        <v>1.067</v>
      </c>
      <c r="Z798" s="45">
        <f t="shared" si="55"/>
        <v>102047.5567</v>
      </c>
      <c r="AA798" s="47">
        <f t="shared" si="56"/>
        <v>136063.4089</v>
      </c>
      <c r="AB798" s="143">
        <v>12730.0</v>
      </c>
      <c r="AC798" s="47">
        <f t="shared" si="57"/>
        <v>10846.4064</v>
      </c>
      <c r="AD798" s="79">
        <v>8.0</v>
      </c>
      <c r="AE798" s="64" t="str">
        <f t="shared" si="8"/>
        <v>ZF 9351 Medium Vertical Offset 1.9659</v>
      </c>
      <c r="AF798" s="65" t="str">
        <f t="shared" si="58"/>
        <v>3103 660 003</v>
      </c>
      <c r="AG798" s="66" t="s">
        <v>640</v>
      </c>
      <c r="AH798" s="52" t="str">
        <f t="shared" si="50"/>
        <v>3103 660 003</v>
      </c>
      <c r="AI798" s="67"/>
      <c r="AJ798" s="55"/>
      <c r="AK798" s="55"/>
      <c r="AL798" s="55"/>
      <c r="AM798" s="55"/>
      <c r="AN798" s="55"/>
      <c r="AO798" s="55"/>
      <c r="AP798" s="55"/>
      <c r="AQ798" s="55"/>
      <c r="AR798" s="55"/>
      <c r="AS798" s="55"/>
      <c r="AT798" s="55"/>
      <c r="AU798" s="55"/>
      <c r="AV798" s="55"/>
      <c r="AW798" s="55"/>
      <c r="AX798" s="55"/>
      <c r="AY798" s="55"/>
      <c r="AZ798" s="55"/>
      <c r="BA798" s="13"/>
      <c r="BB798" s="13"/>
    </row>
    <row r="799" ht="14.25" customHeight="1">
      <c r="A799" s="54">
        <v>1010.0</v>
      </c>
      <c r="B799" s="14" t="s">
        <v>227</v>
      </c>
      <c r="C799" s="55"/>
      <c r="D799" s="14" t="str">
        <f t="shared" si="51"/>
        <v>ZF_9351_1.854M</v>
      </c>
      <c r="E799" s="14" t="s">
        <v>46</v>
      </c>
      <c r="F799" s="72"/>
      <c r="G799" s="57" t="s">
        <v>632</v>
      </c>
      <c r="H799" s="65" t="s">
        <v>642</v>
      </c>
      <c r="I799" s="59">
        <v>9000.0</v>
      </c>
      <c r="J799" s="65" t="s">
        <v>238</v>
      </c>
      <c r="K799" s="58" t="s">
        <v>239</v>
      </c>
      <c r="L799" s="65" t="s">
        <v>232</v>
      </c>
      <c r="M799" s="60">
        <v>1.854</v>
      </c>
      <c r="N799" s="61"/>
      <c r="O799" s="58" t="s">
        <v>636</v>
      </c>
      <c r="P799" s="61">
        <v>2300.0</v>
      </c>
      <c r="Q799" s="61">
        <v>5357.0</v>
      </c>
      <c r="R799" s="78"/>
      <c r="S799" s="96">
        <v>158730.0</v>
      </c>
      <c r="T799" s="45">
        <v>1.13</v>
      </c>
      <c r="U799" s="96">
        <v>47.0</v>
      </c>
      <c r="V799" s="45">
        <f t="shared" si="52"/>
        <v>0.53</v>
      </c>
      <c r="W799" s="45">
        <f t="shared" si="53"/>
        <v>95063.397</v>
      </c>
      <c r="X799" s="45">
        <f t="shared" si="54"/>
        <v>576.3</v>
      </c>
      <c r="Y799" s="45">
        <v>1.067</v>
      </c>
      <c r="Z799" s="45">
        <f t="shared" si="55"/>
        <v>102047.5567</v>
      </c>
      <c r="AA799" s="47">
        <f t="shared" si="56"/>
        <v>136063.4089</v>
      </c>
      <c r="AB799" s="143">
        <v>12730.0</v>
      </c>
      <c r="AC799" s="47">
        <f t="shared" si="57"/>
        <v>10846.4064</v>
      </c>
      <c r="AD799" s="79">
        <v>8.0</v>
      </c>
      <c r="AE799" s="64" t="str">
        <f t="shared" si="8"/>
        <v>ZF 9351 Medium Vertical Offset 1.854</v>
      </c>
      <c r="AF799" s="65" t="str">
        <f t="shared" si="58"/>
        <v>3103 660 003</v>
      </c>
      <c r="AG799" s="66" t="s">
        <v>640</v>
      </c>
      <c r="AH799" s="52" t="str">
        <f t="shared" si="50"/>
        <v>3103 660 003</v>
      </c>
      <c r="AI799" s="67"/>
      <c r="AJ799" s="55"/>
      <c r="AK799" s="55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AV799" s="55"/>
      <c r="AW799" s="55"/>
      <c r="AX799" s="55"/>
      <c r="AY799" s="55"/>
      <c r="AZ799" s="55"/>
      <c r="BA799" s="13"/>
      <c r="BB799" s="13"/>
    </row>
    <row r="800" ht="14.25" customHeight="1">
      <c r="A800" s="54">
        <v>1010.0</v>
      </c>
      <c r="B800" s="14" t="s">
        <v>227</v>
      </c>
      <c r="C800" s="55"/>
      <c r="D800" s="14" t="str">
        <f t="shared" si="51"/>
        <v>ZF_9351_1.7701M</v>
      </c>
      <c r="E800" s="14" t="s">
        <v>46</v>
      </c>
      <c r="F800" s="72"/>
      <c r="G800" s="57" t="s">
        <v>632</v>
      </c>
      <c r="H800" s="65" t="s">
        <v>642</v>
      </c>
      <c r="I800" s="59">
        <v>9000.0</v>
      </c>
      <c r="J800" s="65" t="s">
        <v>238</v>
      </c>
      <c r="K800" s="58" t="s">
        <v>239</v>
      </c>
      <c r="L800" s="65" t="s">
        <v>232</v>
      </c>
      <c r="M800" s="60">
        <v>1.7701</v>
      </c>
      <c r="N800" s="61"/>
      <c r="O800" s="58" t="s">
        <v>637</v>
      </c>
      <c r="P800" s="61">
        <v>2300.0</v>
      </c>
      <c r="Q800" s="61">
        <v>5357.0</v>
      </c>
      <c r="R800" s="78"/>
      <c r="S800" s="96">
        <v>158730.0</v>
      </c>
      <c r="T800" s="45">
        <v>1.13</v>
      </c>
      <c r="U800" s="96">
        <v>47.0</v>
      </c>
      <c r="V800" s="45">
        <f t="shared" si="52"/>
        <v>0.53</v>
      </c>
      <c r="W800" s="45">
        <f t="shared" si="53"/>
        <v>95063.397</v>
      </c>
      <c r="X800" s="45">
        <f t="shared" si="54"/>
        <v>576.3</v>
      </c>
      <c r="Y800" s="45">
        <v>1.067</v>
      </c>
      <c r="Z800" s="45">
        <f t="shared" si="55"/>
        <v>102047.5567</v>
      </c>
      <c r="AA800" s="47">
        <f t="shared" si="56"/>
        <v>136063.4089</v>
      </c>
      <c r="AB800" s="143">
        <v>12730.0</v>
      </c>
      <c r="AC800" s="47">
        <f t="shared" si="57"/>
        <v>10846.4064</v>
      </c>
      <c r="AD800" s="79">
        <v>8.0</v>
      </c>
      <c r="AE800" s="64" t="str">
        <f t="shared" si="8"/>
        <v>ZF 9351 Medium Vertical Offset 1.7701</v>
      </c>
      <c r="AF800" s="65" t="str">
        <f t="shared" si="58"/>
        <v>3103 660 003</v>
      </c>
      <c r="AG800" s="66" t="s">
        <v>640</v>
      </c>
      <c r="AH800" s="52" t="str">
        <f t="shared" si="50"/>
        <v>3103 660 003</v>
      </c>
      <c r="AI800" s="67"/>
      <c r="AJ800" s="55"/>
      <c r="AK800" s="55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  <c r="AV800" s="55"/>
      <c r="AW800" s="55"/>
      <c r="AX800" s="55"/>
      <c r="AY800" s="55"/>
      <c r="AZ800" s="55"/>
      <c r="BA800" s="13"/>
      <c r="BB800" s="13"/>
    </row>
    <row r="801" ht="14.25" customHeight="1">
      <c r="A801" s="54">
        <v>1010.0</v>
      </c>
      <c r="B801" s="14" t="s">
        <v>227</v>
      </c>
      <c r="C801" s="55"/>
      <c r="D801" s="14" t="str">
        <f t="shared" si="51"/>
        <v>ZF_9351_1.6863M</v>
      </c>
      <c r="E801" s="14" t="s">
        <v>46</v>
      </c>
      <c r="F801" s="72"/>
      <c r="G801" s="57" t="s">
        <v>632</v>
      </c>
      <c r="H801" s="65" t="s">
        <v>642</v>
      </c>
      <c r="I801" s="59">
        <v>9000.0</v>
      </c>
      <c r="J801" s="65" t="s">
        <v>238</v>
      </c>
      <c r="K801" s="58" t="s">
        <v>239</v>
      </c>
      <c r="L801" s="65" t="s">
        <v>232</v>
      </c>
      <c r="M801" s="60">
        <v>1.6863</v>
      </c>
      <c r="N801" s="61"/>
      <c r="O801" s="58" t="s">
        <v>638</v>
      </c>
      <c r="P801" s="61">
        <v>2300.0</v>
      </c>
      <c r="Q801" s="61">
        <v>5357.0</v>
      </c>
      <c r="R801" s="78"/>
      <c r="S801" s="96">
        <v>158730.0</v>
      </c>
      <c r="T801" s="45">
        <v>1.13</v>
      </c>
      <c r="U801" s="96">
        <v>47.0</v>
      </c>
      <c r="V801" s="45">
        <f t="shared" si="52"/>
        <v>0.53</v>
      </c>
      <c r="W801" s="45">
        <f t="shared" si="53"/>
        <v>95063.397</v>
      </c>
      <c r="X801" s="45">
        <f t="shared" si="54"/>
        <v>576.3</v>
      </c>
      <c r="Y801" s="45">
        <v>1.067</v>
      </c>
      <c r="Z801" s="45">
        <f t="shared" si="55"/>
        <v>102047.5567</v>
      </c>
      <c r="AA801" s="47">
        <f t="shared" si="56"/>
        <v>136063.4089</v>
      </c>
      <c r="AB801" s="143">
        <v>12730.0</v>
      </c>
      <c r="AC801" s="47">
        <f t="shared" si="57"/>
        <v>10846.4064</v>
      </c>
      <c r="AD801" s="79">
        <v>8.0</v>
      </c>
      <c r="AE801" s="64" t="str">
        <f t="shared" si="8"/>
        <v>ZF 9351 Medium Vertical Offset 1.6863</v>
      </c>
      <c r="AF801" s="65" t="str">
        <f t="shared" si="58"/>
        <v>3103 660 003</v>
      </c>
      <c r="AG801" s="66" t="s">
        <v>640</v>
      </c>
      <c r="AH801" s="52" t="str">
        <f t="shared" si="50"/>
        <v>3103 660 003</v>
      </c>
      <c r="AI801" s="67"/>
      <c r="AJ801" s="55"/>
      <c r="AK801" s="55"/>
      <c r="AL801" s="55"/>
      <c r="AM801" s="55"/>
      <c r="AN801" s="55"/>
      <c r="AO801" s="55"/>
      <c r="AP801" s="55"/>
      <c r="AQ801" s="55"/>
      <c r="AR801" s="55"/>
      <c r="AS801" s="55"/>
      <c r="AT801" s="55"/>
      <c r="AU801" s="55"/>
      <c r="AV801" s="55"/>
      <c r="AW801" s="55"/>
      <c r="AX801" s="55"/>
      <c r="AY801" s="55"/>
      <c r="AZ801" s="55"/>
      <c r="BA801" s="13"/>
      <c r="BB801" s="13"/>
    </row>
    <row r="802" ht="14.25" customHeight="1">
      <c r="A802" s="54">
        <v>1010.0</v>
      </c>
      <c r="B802" s="14" t="s">
        <v>227</v>
      </c>
      <c r="C802" s="55"/>
      <c r="D802" s="14" t="str">
        <f t="shared" si="51"/>
        <v>ZF_9351_1.8184C</v>
      </c>
      <c r="E802" s="14" t="s">
        <v>46</v>
      </c>
      <c r="F802" s="72"/>
      <c r="G802" s="57" t="s">
        <v>632</v>
      </c>
      <c r="H802" s="65" t="s">
        <v>642</v>
      </c>
      <c r="I802" s="59">
        <v>9000.0</v>
      </c>
      <c r="J802" s="65" t="s">
        <v>242</v>
      </c>
      <c r="K802" s="58" t="s">
        <v>243</v>
      </c>
      <c r="L802" s="65" t="s">
        <v>232</v>
      </c>
      <c r="M802" s="60">
        <v>1.8184</v>
      </c>
      <c r="N802" s="61"/>
      <c r="O802" s="58" t="s">
        <v>634</v>
      </c>
      <c r="P802" s="61">
        <v>1800.0</v>
      </c>
      <c r="Q802" s="61">
        <v>5357.0</v>
      </c>
      <c r="R802" s="78"/>
      <c r="S802" s="96">
        <v>158730.0</v>
      </c>
      <c r="T802" s="45">
        <v>1.13</v>
      </c>
      <c r="U802" s="96">
        <v>47.0</v>
      </c>
      <c r="V802" s="45">
        <f t="shared" si="52"/>
        <v>0.53</v>
      </c>
      <c r="W802" s="45">
        <f t="shared" si="53"/>
        <v>95063.397</v>
      </c>
      <c r="X802" s="45">
        <f t="shared" si="54"/>
        <v>576.3</v>
      </c>
      <c r="Y802" s="45">
        <v>1.067</v>
      </c>
      <c r="Z802" s="45">
        <f t="shared" si="55"/>
        <v>102047.5567</v>
      </c>
      <c r="AA802" s="47">
        <f t="shared" si="56"/>
        <v>136063.4089</v>
      </c>
      <c r="AB802" s="143">
        <v>12730.0</v>
      </c>
      <c r="AC802" s="47">
        <f t="shared" si="57"/>
        <v>10846.4064</v>
      </c>
      <c r="AD802" s="79">
        <v>8.0</v>
      </c>
      <c r="AE802" s="64" t="str">
        <f t="shared" si="8"/>
        <v>ZF 9351 Continuous Vertical Offset 1.8184</v>
      </c>
      <c r="AF802" s="65" t="str">
        <f t="shared" si="58"/>
        <v>3103 660 003</v>
      </c>
      <c r="AG802" s="66" t="s">
        <v>640</v>
      </c>
      <c r="AH802" s="52" t="str">
        <f t="shared" si="50"/>
        <v>3103 660 003</v>
      </c>
      <c r="AI802" s="67"/>
      <c r="AJ802" s="55"/>
      <c r="AK802" s="55"/>
      <c r="AL802" s="55"/>
      <c r="AM802" s="55"/>
      <c r="AN802" s="55"/>
      <c r="AO802" s="55"/>
      <c r="AP802" s="55"/>
      <c r="AQ802" s="55"/>
      <c r="AR802" s="55"/>
      <c r="AS802" s="55"/>
      <c r="AT802" s="55"/>
      <c r="AU802" s="55"/>
      <c r="AV802" s="55"/>
      <c r="AW802" s="55"/>
      <c r="AX802" s="55"/>
      <c r="AY802" s="55"/>
      <c r="AZ802" s="55"/>
      <c r="BA802" s="13"/>
      <c r="BB802" s="13"/>
    </row>
    <row r="803" ht="14.25" customHeight="1">
      <c r="A803" s="54">
        <v>1010.0</v>
      </c>
      <c r="B803" s="14" t="s">
        <v>227</v>
      </c>
      <c r="C803" s="55"/>
      <c r="D803" s="14" t="str">
        <f t="shared" si="51"/>
        <v>ZF_9351_1.6838C</v>
      </c>
      <c r="E803" s="14" t="s">
        <v>46</v>
      </c>
      <c r="F803" s="72"/>
      <c r="G803" s="57" t="s">
        <v>632</v>
      </c>
      <c r="H803" s="65" t="s">
        <v>642</v>
      </c>
      <c r="I803" s="59">
        <v>9000.0</v>
      </c>
      <c r="J803" s="65" t="s">
        <v>242</v>
      </c>
      <c r="K803" s="58" t="s">
        <v>243</v>
      </c>
      <c r="L803" s="65" t="s">
        <v>232</v>
      </c>
      <c r="M803" s="60">
        <v>1.6838</v>
      </c>
      <c r="N803" s="61"/>
      <c r="O803" s="58" t="s">
        <v>636</v>
      </c>
      <c r="P803" s="61">
        <v>1800.0</v>
      </c>
      <c r="Q803" s="61">
        <v>5357.0</v>
      </c>
      <c r="R803" s="78"/>
      <c r="S803" s="96">
        <v>158730.0</v>
      </c>
      <c r="T803" s="45">
        <v>1.13</v>
      </c>
      <c r="U803" s="96">
        <v>47.0</v>
      </c>
      <c r="V803" s="45">
        <f t="shared" si="52"/>
        <v>0.53</v>
      </c>
      <c r="W803" s="45">
        <f t="shared" si="53"/>
        <v>95063.397</v>
      </c>
      <c r="X803" s="45">
        <f t="shared" si="54"/>
        <v>576.3</v>
      </c>
      <c r="Y803" s="45">
        <v>1.067</v>
      </c>
      <c r="Z803" s="45">
        <f t="shared" si="55"/>
        <v>102047.5567</v>
      </c>
      <c r="AA803" s="47">
        <f t="shared" si="56"/>
        <v>136063.4089</v>
      </c>
      <c r="AB803" s="143">
        <v>12730.0</v>
      </c>
      <c r="AC803" s="47">
        <f t="shared" si="57"/>
        <v>10846.4064</v>
      </c>
      <c r="AD803" s="79">
        <v>8.0</v>
      </c>
      <c r="AE803" s="64" t="str">
        <f t="shared" si="8"/>
        <v>ZF 9351 Continuous Vertical Offset 1.6838</v>
      </c>
      <c r="AF803" s="65" t="str">
        <f t="shared" si="58"/>
        <v>3103 660 003</v>
      </c>
      <c r="AG803" s="66" t="s">
        <v>640</v>
      </c>
      <c r="AH803" s="52" t="str">
        <f t="shared" si="50"/>
        <v>3103 660 003</v>
      </c>
      <c r="AI803" s="67"/>
      <c r="AJ803" s="55"/>
      <c r="AK803" s="55"/>
      <c r="AL803" s="55"/>
      <c r="AM803" s="55"/>
      <c r="AN803" s="55"/>
      <c r="AO803" s="55"/>
      <c r="AP803" s="55"/>
      <c r="AQ803" s="55"/>
      <c r="AR803" s="55"/>
      <c r="AS803" s="55"/>
      <c r="AT803" s="55"/>
      <c r="AU803" s="55"/>
      <c r="AV803" s="55"/>
      <c r="AW803" s="55"/>
      <c r="AX803" s="55"/>
      <c r="AY803" s="55"/>
      <c r="AZ803" s="55"/>
      <c r="BA803" s="13"/>
      <c r="BB803" s="13"/>
    </row>
    <row r="804" ht="14.25" customHeight="1">
      <c r="A804" s="54">
        <v>1010.0</v>
      </c>
      <c r="B804" s="14" t="s">
        <v>227</v>
      </c>
      <c r="C804" s="55"/>
      <c r="D804" s="14" t="str">
        <f t="shared" si="51"/>
        <v>ZF_9351_1.6092C</v>
      </c>
      <c r="E804" s="14" t="s">
        <v>46</v>
      </c>
      <c r="F804" s="72"/>
      <c r="G804" s="57" t="s">
        <v>632</v>
      </c>
      <c r="H804" s="65" t="s">
        <v>642</v>
      </c>
      <c r="I804" s="59">
        <v>9000.0</v>
      </c>
      <c r="J804" s="65" t="s">
        <v>242</v>
      </c>
      <c r="K804" s="58" t="s">
        <v>243</v>
      </c>
      <c r="L804" s="65" t="s">
        <v>232</v>
      </c>
      <c r="M804" s="60">
        <v>1.6092</v>
      </c>
      <c r="N804" s="61"/>
      <c r="O804" s="58" t="s">
        <v>637</v>
      </c>
      <c r="P804" s="61">
        <v>1800.0</v>
      </c>
      <c r="Q804" s="61">
        <v>5357.0</v>
      </c>
      <c r="R804" s="78"/>
      <c r="S804" s="96">
        <v>158730.0</v>
      </c>
      <c r="T804" s="45">
        <v>1.13</v>
      </c>
      <c r="U804" s="96">
        <v>47.0</v>
      </c>
      <c r="V804" s="45">
        <f t="shared" si="52"/>
        <v>0.53</v>
      </c>
      <c r="W804" s="45">
        <f t="shared" si="53"/>
        <v>95063.397</v>
      </c>
      <c r="X804" s="45">
        <f t="shared" si="54"/>
        <v>576.3</v>
      </c>
      <c r="Y804" s="45">
        <v>1.067</v>
      </c>
      <c r="Z804" s="45">
        <f t="shared" si="55"/>
        <v>102047.5567</v>
      </c>
      <c r="AA804" s="47">
        <f t="shared" si="56"/>
        <v>136063.4089</v>
      </c>
      <c r="AB804" s="143">
        <v>12730.0</v>
      </c>
      <c r="AC804" s="47">
        <f t="shared" si="57"/>
        <v>10846.4064</v>
      </c>
      <c r="AD804" s="79">
        <v>8.0</v>
      </c>
      <c r="AE804" s="64" t="str">
        <f t="shared" si="8"/>
        <v>ZF 9351 Continuous Vertical Offset 1.6092</v>
      </c>
      <c r="AF804" s="65" t="str">
        <f t="shared" si="58"/>
        <v>3103 660 003</v>
      </c>
      <c r="AG804" s="66" t="s">
        <v>640</v>
      </c>
      <c r="AH804" s="52" t="str">
        <f t="shared" si="50"/>
        <v>3103 660 003</v>
      </c>
      <c r="AI804" s="67"/>
      <c r="AJ804" s="55"/>
      <c r="AK804" s="55"/>
      <c r="AL804" s="55"/>
      <c r="AM804" s="55"/>
      <c r="AN804" s="55"/>
      <c r="AO804" s="55"/>
      <c r="AP804" s="55"/>
      <c r="AQ804" s="55"/>
      <c r="AR804" s="55"/>
      <c r="AS804" s="55"/>
      <c r="AT804" s="55"/>
      <c r="AU804" s="55"/>
      <c r="AV804" s="55"/>
      <c r="AW804" s="55"/>
      <c r="AX804" s="55"/>
      <c r="AY804" s="55"/>
      <c r="AZ804" s="55"/>
      <c r="BA804" s="13"/>
      <c r="BB804" s="13"/>
    </row>
    <row r="805" ht="14.25" customHeight="1">
      <c r="A805" s="54">
        <v>1010.0</v>
      </c>
      <c r="B805" s="14" t="s">
        <v>227</v>
      </c>
      <c r="C805" s="55"/>
      <c r="D805" s="14" t="str">
        <f t="shared" si="51"/>
        <v>ZF_9351_1.5382C</v>
      </c>
      <c r="E805" s="14" t="s">
        <v>46</v>
      </c>
      <c r="F805" s="72"/>
      <c r="G805" s="57" t="s">
        <v>632</v>
      </c>
      <c r="H805" s="65" t="s">
        <v>642</v>
      </c>
      <c r="I805" s="59">
        <v>9000.0</v>
      </c>
      <c r="J805" s="65" t="s">
        <v>242</v>
      </c>
      <c r="K805" s="58" t="s">
        <v>243</v>
      </c>
      <c r="L805" s="65" t="s">
        <v>232</v>
      </c>
      <c r="M805" s="60">
        <v>1.5382</v>
      </c>
      <c r="N805" s="61"/>
      <c r="O805" s="58" t="s">
        <v>638</v>
      </c>
      <c r="P805" s="61">
        <v>1800.0</v>
      </c>
      <c r="Q805" s="61">
        <v>5357.0</v>
      </c>
      <c r="R805" s="78"/>
      <c r="S805" s="96">
        <v>158730.0</v>
      </c>
      <c r="T805" s="45">
        <v>1.13</v>
      </c>
      <c r="U805" s="96">
        <v>47.0</v>
      </c>
      <c r="V805" s="45">
        <f t="shared" si="52"/>
        <v>0.53</v>
      </c>
      <c r="W805" s="45">
        <f t="shared" si="53"/>
        <v>95063.397</v>
      </c>
      <c r="X805" s="45">
        <f t="shared" si="54"/>
        <v>576.3</v>
      </c>
      <c r="Y805" s="45">
        <v>1.067</v>
      </c>
      <c r="Z805" s="45">
        <f t="shared" si="55"/>
        <v>102047.5567</v>
      </c>
      <c r="AA805" s="47">
        <f t="shared" si="56"/>
        <v>136063.4089</v>
      </c>
      <c r="AB805" s="143">
        <v>12730.0</v>
      </c>
      <c r="AC805" s="47">
        <f t="shared" si="57"/>
        <v>10846.4064</v>
      </c>
      <c r="AD805" s="79">
        <v>8.0</v>
      </c>
      <c r="AE805" s="64" t="str">
        <f t="shared" si="8"/>
        <v>ZF 9351 Continuous Vertical Offset 1.5382</v>
      </c>
      <c r="AF805" s="65" t="str">
        <f t="shared" si="58"/>
        <v>3103 660 003</v>
      </c>
      <c r="AG805" s="66" t="s">
        <v>640</v>
      </c>
      <c r="AH805" s="52" t="str">
        <f t="shared" si="50"/>
        <v>3103 660 003</v>
      </c>
      <c r="AI805" s="67"/>
      <c r="AJ805" s="55"/>
      <c r="AK805" s="55"/>
      <c r="AL805" s="55"/>
      <c r="AM805" s="55"/>
      <c r="AN805" s="55"/>
      <c r="AO805" s="55"/>
      <c r="AP805" s="55"/>
      <c r="AQ805" s="55"/>
      <c r="AR805" s="55"/>
      <c r="AS805" s="55"/>
      <c r="AT805" s="55"/>
      <c r="AU805" s="55"/>
      <c r="AV805" s="55"/>
      <c r="AW805" s="55"/>
      <c r="AX805" s="55"/>
      <c r="AY805" s="55"/>
      <c r="AZ805" s="55"/>
      <c r="BA805" s="13"/>
      <c r="BB805" s="13"/>
    </row>
    <row r="806" ht="14.25" customHeight="1">
      <c r="A806" s="54">
        <v>1010.0</v>
      </c>
      <c r="B806" s="14" t="s">
        <v>227</v>
      </c>
      <c r="C806" s="55"/>
      <c r="D806" s="14" t="str">
        <f t="shared" si="51"/>
        <v>ZF_9355_2.3595P</v>
      </c>
      <c r="E806" s="14" t="s">
        <v>46</v>
      </c>
      <c r="F806" s="72"/>
      <c r="G806" s="57" t="s">
        <v>632</v>
      </c>
      <c r="H806" s="65" t="s">
        <v>643</v>
      </c>
      <c r="I806" s="59">
        <v>9000.0</v>
      </c>
      <c r="J806" s="65" t="s">
        <v>230</v>
      </c>
      <c r="K806" s="58" t="s">
        <v>231</v>
      </c>
      <c r="L806" s="65" t="s">
        <v>232</v>
      </c>
      <c r="M806" s="60">
        <v>2.3595</v>
      </c>
      <c r="N806" s="58" t="s">
        <v>50</v>
      </c>
      <c r="O806" s="58" t="s">
        <v>634</v>
      </c>
      <c r="P806" s="61">
        <v>2300.0</v>
      </c>
      <c r="Q806" s="61">
        <v>4211.0</v>
      </c>
      <c r="R806" s="78"/>
      <c r="S806" s="96">
        <v>185035.0</v>
      </c>
      <c r="T806" s="45">
        <v>1.13</v>
      </c>
      <c r="U806" s="96">
        <v>47.0</v>
      </c>
      <c r="V806" s="45">
        <f t="shared" si="52"/>
        <v>0.53</v>
      </c>
      <c r="W806" s="45">
        <f t="shared" si="53"/>
        <v>110817.4615</v>
      </c>
      <c r="X806" s="45">
        <f t="shared" si="54"/>
        <v>576.3</v>
      </c>
      <c r="Y806" s="45">
        <v>1.067</v>
      </c>
      <c r="Z806" s="45">
        <f t="shared" si="55"/>
        <v>118857.1435</v>
      </c>
      <c r="AA806" s="47">
        <f t="shared" si="56"/>
        <v>158476.1914</v>
      </c>
      <c r="AB806" s="143">
        <v>12730.0</v>
      </c>
      <c r="AC806" s="47">
        <f t="shared" si="57"/>
        <v>10846.4064</v>
      </c>
      <c r="AD806" s="84" t="s">
        <v>348</v>
      </c>
      <c r="AE806" s="64" t="str">
        <f t="shared" si="8"/>
        <v>ZF 9355 Pleasure Vertical Offset 2.3595</v>
      </c>
      <c r="AF806" s="65" t="str">
        <f t="shared" si="58"/>
        <v>3103 620 003</v>
      </c>
      <c r="AG806" s="66" t="s">
        <v>635</v>
      </c>
      <c r="AH806" s="52" t="str">
        <f t="shared" si="50"/>
        <v>3103 620 003</v>
      </c>
      <c r="AI806" s="67"/>
      <c r="AJ806" s="55"/>
      <c r="AK806" s="55"/>
      <c r="AL806" s="55"/>
      <c r="AM806" s="55"/>
      <c r="AN806" s="55"/>
      <c r="AO806" s="55"/>
      <c r="AP806" s="55"/>
      <c r="AQ806" s="55"/>
      <c r="AR806" s="55"/>
      <c r="AS806" s="55"/>
      <c r="AT806" s="55"/>
      <c r="AU806" s="55"/>
      <c r="AV806" s="55"/>
      <c r="AW806" s="55"/>
      <c r="AX806" s="55"/>
      <c r="AY806" s="55"/>
      <c r="AZ806" s="55"/>
      <c r="BA806" s="13"/>
      <c r="BB806" s="13"/>
    </row>
    <row r="807" ht="14.25" customHeight="1">
      <c r="A807" s="54">
        <v>1010.0</v>
      </c>
      <c r="B807" s="14" t="s">
        <v>227</v>
      </c>
      <c r="C807" s="55"/>
      <c r="D807" s="14" t="str">
        <f t="shared" si="51"/>
        <v>ZF_9355_2.2222P</v>
      </c>
      <c r="E807" s="14" t="s">
        <v>46</v>
      </c>
      <c r="F807" s="72"/>
      <c r="G807" s="57" t="s">
        <v>632</v>
      </c>
      <c r="H807" s="65" t="s">
        <v>643</v>
      </c>
      <c r="I807" s="59">
        <v>9000.0</v>
      </c>
      <c r="J807" s="65" t="s">
        <v>230</v>
      </c>
      <c r="K807" s="58" t="s">
        <v>231</v>
      </c>
      <c r="L807" s="65" t="s">
        <v>232</v>
      </c>
      <c r="M807" s="60">
        <v>2.2222</v>
      </c>
      <c r="N807" s="58" t="s">
        <v>50</v>
      </c>
      <c r="O807" s="58" t="s">
        <v>636</v>
      </c>
      <c r="P807" s="61">
        <v>2300.0</v>
      </c>
      <c r="Q807" s="61">
        <v>4211.0</v>
      </c>
      <c r="R807" s="78"/>
      <c r="S807" s="96">
        <v>185035.0</v>
      </c>
      <c r="T807" s="45">
        <v>1.13</v>
      </c>
      <c r="U807" s="96">
        <v>47.0</v>
      </c>
      <c r="V807" s="45">
        <f t="shared" si="52"/>
        <v>0.53</v>
      </c>
      <c r="W807" s="45">
        <f t="shared" si="53"/>
        <v>110817.4615</v>
      </c>
      <c r="X807" s="45">
        <f t="shared" si="54"/>
        <v>576.3</v>
      </c>
      <c r="Y807" s="45">
        <v>1.067</v>
      </c>
      <c r="Z807" s="45">
        <f t="shared" si="55"/>
        <v>118857.1435</v>
      </c>
      <c r="AA807" s="47">
        <f t="shared" si="56"/>
        <v>158476.1914</v>
      </c>
      <c r="AB807" s="143">
        <v>12730.0</v>
      </c>
      <c r="AC807" s="47">
        <f t="shared" si="57"/>
        <v>10846.4064</v>
      </c>
      <c r="AD807" s="84" t="s">
        <v>348</v>
      </c>
      <c r="AE807" s="64" t="str">
        <f t="shared" si="8"/>
        <v>ZF 9355 Pleasure Vertical Offset 2.2222</v>
      </c>
      <c r="AF807" s="65" t="str">
        <f t="shared" si="58"/>
        <v>3103 620 003</v>
      </c>
      <c r="AG807" s="66" t="s">
        <v>635</v>
      </c>
      <c r="AH807" s="52" t="str">
        <f t="shared" si="50"/>
        <v>3103 620 003</v>
      </c>
      <c r="AI807" s="67"/>
      <c r="AJ807" s="55"/>
      <c r="AK807" s="55"/>
      <c r="AL807" s="55"/>
      <c r="AM807" s="55"/>
      <c r="AN807" s="55"/>
      <c r="AO807" s="55"/>
      <c r="AP807" s="55"/>
      <c r="AQ807" s="55"/>
      <c r="AR807" s="55"/>
      <c r="AS807" s="55"/>
      <c r="AT807" s="55"/>
      <c r="AU807" s="55"/>
      <c r="AV807" s="55"/>
      <c r="AW807" s="55"/>
      <c r="AX807" s="55"/>
      <c r="AY807" s="55"/>
      <c r="AZ807" s="55"/>
      <c r="BA807" s="13"/>
      <c r="BB807" s="13"/>
    </row>
    <row r="808" ht="14.25" customHeight="1">
      <c r="A808" s="54">
        <v>1010.0</v>
      </c>
      <c r="B808" s="14" t="s">
        <v>227</v>
      </c>
      <c r="C808" s="55"/>
      <c r="D808" s="14" t="str">
        <f t="shared" si="51"/>
        <v>ZF_9355_2.1232P</v>
      </c>
      <c r="E808" s="14" t="s">
        <v>46</v>
      </c>
      <c r="F808" s="72"/>
      <c r="G808" s="57" t="s">
        <v>632</v>
      </c>
      <c r="H808" s="65" t="s">
        <v>643</v>
      </c>
      <c r="I808" s="59">
        <v>9000.0</v>
      </c>
      <c r="J808" s="65" t="s">
        <v>230</v>
      </c>
      <c r="K808" s="58" t="s">
        <v>231</v>
      </c>
      <c r="L808" s="65" t="s">
        <v>232</v>
      </c>
      <c r="M808" s="60">
        <v>2.1232</v>
      </c>
      <c r="N808" s="58" t="s">
        <v>50</v>
      </c>
      <c r="O808" s="58" t="s">
        <v>637</v>
      </c>
      <c r="P808" s="61">
        <v>2300.0</v>
      </c>
      <c r="Q808" s="61">
        <v>4211.0</v>
      </c>
      <c r="R808" s="78"/>
      <c r="S808" s="96">
        <v>185035.0</v>
      </c>
      <c r="T808" s="45">
        <v>1.13</v>
      </c>
      <c r="U808" s="96">
        <v>47.0</v>
      </c>
      <c r="V808" s="45">
        <f t="shared" si="52"/>
        <v>0.53</v>
      </c>
      <c r="W808" s="45">
        <f t="shared" si="53"/>
        <v>110817.4615</v>
      </c>
      <c r="X808" s="45">
        <f t="shared" si="54"/>
        <v>576.3</v>
      </c>
      <c r="Y808" s="45">
        <v>1.067</v>
      </c>
      <c r="Z808" s="45">
        <f t="shared" si="55"/>
        <v>118857.1435</v>
      </c>
      <c r="AA808" s="47">
        <f t="shared" si="56"/>
        <v>158476.1914</v>
      </c>
      <c r="AB808" s="143">
        <v>12730.0</v>
      </c>
      <c r="AC808" s="47">
        <f t="shared" si="57"/>
        <v>10846.4064</v>
      </c>
      <c r="AD808" s="84" t="s">
        <v>348</v>
      </c>
      <c r="AE808" s="64" t="str">
        <f t="shared" si="8"/>
        <v>ZF 9355 Pleasure Vertical Offset 2.1232</v>
      </c>
      <c r="AF808" s="65" t="str">
        <f t="shared" si="58"/>
        <v>3103 620 003</v>
      </c>
      <c r="AG808" s="66" t="s">
        <v>635</v>
      </c>
      <c r="AH808" s="52" t="str">
        <f t="shared" si="50"/>
        <v>3103 620 003</v>
      </c>
      <c r="AI808" s="67"/>
      <c r="AJ808" s="55"/>
      <c r="AK808" s="55"/>
      <c r="AL808" s="55"/>
      <c r="AM808" s="55"/>
      <c r="AN808" s="55"/>
      <c r="AO808" s="55"/>
      <c r="AP808" s="55"/>
      <c r="AQ808" s="55"/>
      <c r="AR808" s="55"/>
      <c r="AS808" s="55"/>
      <c r="AT808" s="55"/>
      <c r="AU808" s="55"/>
      <c r="AV808" s="55"/>
      <c r="AW808" s="55"/>
      <c r="AX808" s="55"/>
      <c r="AY808" s="55"/>
      <c r="AZ808" s="55"/>
      <c r="BA808" s="13"/>
      <c r="BB808" s="13"/>
    </row>
    <row r="809" ht="14.25" customHeight="1">
      <c r="A809" s="54">
        <v>1010.0</v>
      </c>
      <c r="B809" s="14" t="s">
        <v>227</v>
      </c>
      <c r="C809" s="55"/>
      <c r="D809" s="14" t="str">
        <f t="shared" si="51"/>
        <v>ZF_9355_2.0275P</v>
      </c>
      <c r="E809" s="14" t="s">
        <v>46</v>
      </c>
      <c r="F809" s="72"/>
      <c r="G809" s="57" t="s">
        <v>632</v>
      </c>
      <c r="H809" s="65" t="s">
        <v>643</v>
      </c>
      <c r="I809" s="59">
        <v>9000.0</v>
      </c>
      <c r="J809" s="65" t="s">
        <v>230</v>
      </c>
      <c r="K809" s="58" t="s">
        <v>231</v>
      </c>
      <c r="L809" s="65" t="s">
        <v>232</v>
      </c>
      <c r="M809" s="60">
        <v>2.0275</v>
      </c>
      <c r="N809" s="58" t="s">
        <v>50</v>
      </c>
      <c r="O809" s="58" t="s">
        <v>638</v>
      </c>
      <c r="P809" s="61">
        <v>2300.0</v>
      </c>
      <c r="Q809" s="61">
        <v>4211.0</v>
      </c>
      <c r="R809" s="78"/>
      <c r="S809" s="96">
        <v>185035.0</v>
      </c>
      <c r="T809" s="45">
        <v>1.13</v>
      </c>
      <c r="U809" s="96">
        <v>47.0</v>
      </c>
      <c r="V809" s="45">
        <f t="shared" si="52"/>
        <v>0.53</v>
      </c>
      <c r="W809" s="45">
        <f t="shared" si="53"/>
        <v>110817.4615</v>
      </c>
      <c r="X809" s="45">
        <f t="shared" si="54"/>
        <v>576.3</v>
      </c>
      <c r="Y809" s="45">
        <v>1.067</v>
      </c>
      <c r="Z809" s="45">
        <f t="shared" si="55"/>
        <v>118857.1435</v>
      </c>
      <c r="AA809" s="47">
        <f t="shared" si="56"/>
        <v>158476.1914</v>
      </c>
      <c r="AB809" s="143">
        <v>12730.0</v>
      </c>
      <c r="AC809" s="47">
        <f t="shared" si="57"/>
        <v>10846.4064</v>
      </c>
      <c r="AD809" s="84" t="s">
        <v>348</v>
      </c>
      <c r="AE809" s="64" t="str">
        <f t="shared" si="8"/>
        <v>ZF 9355 Pleasure Vertical Offset 2.0275</v>
      </c>
      <c r="AF809" s="65" t="str">
        <f t="shared" si="58"/>
        <v>3103 620 003</v>
      </c>
      <c r="AG809" s="66" t="s">
        <v>635</v>
      </c>
      <c r="AH809" s="52" t="str">
        <f t="shared" si="50"/>
        <v>3103 620 003</v>
      </c>
      <c r="AI809" s="67"/>
      <c r="AJ809" s="55"/>
      <c r="AK809" s="55"/>
      <c r="AL809" s="55"/>
      <c r="AM809" s="55"/>
      <c r="AN809" s="55"/>
      <c r="AO809" s="55"/>
      <c r="AP809" s="55"/>
      <c r="AQ809" s="55"/>
      <c r="AR809" s="55"/>
      <c r="AS809" s="55"/>
      <c r="AT809" s="55"/>
      <c r="AU809" s="55"/>
      <c r="AV809" s="55"/>
      <c r="AW809" s="55"/>
      <c r="AX809" s="55"/>
      <c r="AY809" s="55"/>
      <c r="AZ809" s="55"/>
      <c r="BA809" s="13"/>
      <c r="BB809" s="13"/>
    </row>
    <row r="810" ht="14.25" customHeight="1">
      <c r="A810" s="54">
        <v>1010.0</v>
      </c>
      <c r="B810" s="14" t="s">
        <v>227</v>
      </c>
      <c r="C810" s="55"/>
      <c r="D810" s="14" t="str">
        <f t="shared" si="51"/>
        <v>ZF_9355_2.3308L</v>
      </c>
      <c r="E810" s="14" t="s">
        <v>46</v>
      </c>
      <c r="F810" s="72"/>
      <c r="G810" s="57" t="s">
        <v>632</v>
      </c>
      <c r="H810" s="65" t="s">
        <v>643</v>
      </c>
      <c r="I810" s="59">
        <v>9000.0</v>
      </c>
      <c r="J810" s="65" t="s">
        <v>235</v>
      </c>
      <c r="K810" s="58" t="s">
        <v>236</v>
      </c>
      <c r="L810" s="65" t="s">
        <v>232</v>
      </c>
      <c r="M810" s="60">
        <v>2.3308</v>
      </c>
      <c r="N810" s="58" t="s">
        <v>50</v>
      </c>
      <c r="O810" s="58" t="s">
        <v>634</v>
      </c>
      <c r="P810" s="61">
        <v>2300.0</v>
      </c>
      <c r="Q810" s="61">
        <v>4211.0</v>
      </c>
      <c r="R810" s="78"/>
      <c r="S810" s="96">
        <v>185035.0</v>
      </c>
      <c r="T810" s="45">
        <v>1.13</v>
      </c>
      <c r="U810" s="96">
        <v>47.0</v>
      </c>
      <c r="V810" s="45">
        <f t="shared" si="52"/>
        <v>0.53</v>
      </c>
      <c r="W810" s="45">
        <f t="shared" si="53"/>
        <v>110817.4615</v>
      </c>
      <c r="X810" s="45">
        <f t="shared" si="54"/>
        <v>576.3</v>
      </c>
      <c r="Y810" s="45">
        <v>1.067</v>
      </c>
      <c r="Z810" s="45">
        <f t="shared" si="55"/>
        <v>118857.1435</v>
      </c>
      <c r="AA810" s="47">
        <f t="shared" si="56"/>
        <v>158476.1914</v>
      </c>
      <c r="AB810" s="143">
        <v>12730.0</v>
      </c>
      <c r="AC810" s="47">
        <f t="shared" si="57"/>
        <v>10846.4064</v>
      </c>
      <c r="AD810" s="84" t="s">
        <v>348</v>
      </c>
      <c r="AE810" s="64" t="str">
        <f t="shared" si="8"/>
        <v>ZF 9355 Light Vertical Offset 2.3308</v>
      </c>
      <c r="AF810" s="65" t="str">
        <f t="shared" si="58"/>
        <v>3103 620 003</v>
      </c>
      <c r="AG810" s="66" t="s">
        <v>635</v>
      </c>
      <c r="AH810" s="52" t="str">
        <f t="shared" si="50"/>
        <v>3103 620 003</v>
      </c>
      <c r="AI810" s="67"/>
      <c r="AJ810" s="55"/>
      <c r="AK810" s="55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  <c r="AV810" s="55"/>
      <c r="AW810" s="55"/>
      <c r="AX810" s="55"/>
      <c r="AY810" s="55"/>
      <c r="AZ810" s="55"/>
      <c r="BA810" s="13"/>
      <c r="BB810" s="13"/>
    </row>
    <row r="811" ht="14.25" customHeight="1">
      <c r="A811" s="54">
        <v>1010.0</v>
      </c>
      <c r="B811" s="14" t="s">
        <v>227</v>
      </c>
      <c r="C811" s="55"/>
      <c r="D811" s="14" t="str">
        <f t="shared" si="51"/>
        <v>ZF_9355_2.1967L</v>
      </c>
      <c r="E811" s="14" t="s">
        <v>46</v>
      </c>
      <c r="F811" s="72"/>
      <c r="G811" s="57" t="s">
        <v>632</v>
      </c>
      <c r="H811" s="65" t="s">
        <v>643</v>
      </c>
      <c r="I811" s="59">
        <v>9000.0</v>
      </c>
      <c r="J811" s="65" t="s">
        <v>235</v>
      </c>
      <c r="K811" s="58" t="s">
        <v>236</v>
      </c>
      <c r="L811" s="65" t="s">
        <v>232</v>
      </c>
      <c r="M811" s="60">
        <v>2.1967</v>
      </c>
      <c r="N811" s="58" t="s">
        <v>50</v>
      </c>
      <c r="O811" s="58" t="s">
        <v>636</v>
      </c>
      <c r="P811" s="61">
        <v>2300.0</v>
      </c>
      <c r="Q811" s="61">
        <v>4211.0</v>
      </c>
      <c r="R811" s="78"/>
      <c r="S811" s="96">
        <v>185035.0</v>
      </c>
      <c r="T811" s="45">
        <v>1.13</v>
      </c>
      <c r="U811" s="96">
        <v>47.0</v>
      </c>
      <c r="V811" s="45">
        <f t="shared" si="52"/>
        <v>0.53</v>
      </c>
      <c r="W811" s="45">
        <f t="shared" si="53"/>
        <v>110817.4615</v>
      </c>
      <c r="X811" s="45">
        <f t="shared" si="54"/>
        <v>576.3</v>
      </c>
      <c r="Y811" s="45">
        <v>1.067</v>
      </c>
      <c r="Z811" s="45">
        <f t="shared" si="55"/>
        <v>118857.1435</v>
      </c>
      <c r="AA811" s="47">
        <f t="shared" si="56"/>
        <v>158476.1914</v>
      </c>
      <c r="AB811" s="143">
        <v>12730.0</v>
      </c>
      <c r="AC811" s="47">
        <f t="shared" si="57"/>
        <v>10846.4064</v>
      </c>
      <c r="AD811" s="84" t="s">
        <v>348</v>
      </c>
      <c r="AE811" s="64" t="str">
        <f t="shared" si="8"/>
        <v>ZF 9355 Light Vertical Offset 2.1967</v>
      </c>
      <c r="AF811" s="65" t="str">
        <f t="shared" si="58"/>
        <v>3103 620 003</v>
      </c>
      <c r="AG811" s="66" t="s">
        <v>635</v>
      </c>
      <c r="AH811" s="52" t="str">
        <f t="shared" si="50"/>
        <v>3103 620 003</v>
      </c>
      <c r="AI811" s="67"/>
      <c r="AJ811" s="55"/>
      <c r="AK811" s="55"/>
      <c r="AL811" s="55"/>
      <c r="AM811" s="55"/>
      <c r="AN811" s="55"/>
      <c r="AO811" s="55"/>
      <c r="AP811" s="55"/>
      <c r="AQ811" s="55"/>
      <c r="AR811" s="55"/>
      <c r="AS811" s="55"/>
      <c r="AT811" s="55"/>
      <c r="AU811" s="55"/>
      <c r="AV811" s="55"/>
      <c r="AW811" s="55"/>
      <c r="AX811" s="55"/>
      <c r="AY811" s="55"/>
      <c r="AZ811" s="55"/>
      <c r="BA811" s="13"/>
      <c r="BB811" s="13"/>
    </row>
    <row r="812" ht="14.25" customHeight="1">
      <c r="A812" s="54">
        <v>1010.0</v>
      </c>
      <c r="B812" s="14" t="s">
        <v>227</v>
      </c>
      <c r="C812" s="55"/>
      <c r="D812" s="14" t="str">
        <f t="shared" si="51"/>
        <v>ZF_9355_2.099L</v>
      </c>
      <c r="E812" s="14" t="s">
        <v>46</v>
      </c>
      <c r="F812" s="72"/>
      <c r="G812" s="57" t="s">
        <v>632</v>
      </c>
      <c r="H812" s="65" t="s">
        <v>643</v>
      </c>
      <c r="I812" s="59">
        <v>9000.0</v>
      </c>
      <c r="J812" s="65" t="s">
        <v>235</v>
      </c>
      <c r="K812" s="58" t="s">
        <v>236</v>
      </c>
      <c r="L812" s="65" t="s">
        <v>232</v>
      </c>
      <c r="M812" s="60">
        <v>2.099</v>
      </c>
      <c r="N812" s="58" t="s">
        <v>50</v>
      </c>
      <c r="O812" s="58" t="s">
        <v>637</v>
      </c>
      <c r="P812" s="61">
        <v>2300.0</v>
      </c>
      <c r="Q812" s="61">
        <v>4211.0</v>
      </c>
      <c r="R812" s="78"/>
      <c r="S812" s="96">
        <v>185035.0</v>
      </c>
      <c r="T812" s="45">
        <v>1.13</v>
      </c>
      <c r="U812" s="96">
        <v>47.0</v>
      </c>
      <c r="V812" s="45">
        <f t="shared" si="52"/>
        <v>0.53</v>
      </c>
      <c r="W812" s="45">
        <f t="shared" si="53"/>
        <v>110817.4615</v>
      </c>
      <c r="X812" s="45">
        <f t="shared" si="54"/>
        <v>576.3</v>
      </c>
      <c r="Y812" s="45">
        <v>1.067</v>
      </c>
      <c r="Z812" s="45">
        <f t="shared" si="55"/>
        <v>118857.1435</v>
      </c>
      <c r="AA812" s="47">
        <f t="shared" si="56"/>
        <v>158476.1914</v>
      </c>
      <c r="AB812" s="143">
        <v>12730.0</v>
      </c>
      <c r="AC812" s="47">
        <f t="shared" si="57"/>
        <v>10846.4064</v>
      </c>
      <c r="AD812" s="84" t="s">
        <v>348</v>
      </c>
      <c r="AE812" s="64" t="str">
        <f t="shared" si="8"/>
        <v>ZF 9355 Light Vertical Offset 2.099</v>
      </c>
      <c r="AF812" s="65" t="str">
        <f t="shared" si="58"/>
        <v>3103 620 003</v>
      </c>
      <c r="AG812" s="66" t="s">
        <v>635</v>
      </c>
      <c r="AH812" s="52" t="str">
        <f t="shared" si="50"/>
        <v>3103 620 003</v>
      </c>
      <c r="AI812" s="67"/>
      <c r="AJ812" s="55"/>
      <c r="AK812" s="55"/>
      <c r="AL812" s="55"/>
      <c r="AM812" s="55"/>
      <c r="AN812" s="55"/>
      <c r="AO812" s="55"/>
      <c r="AP812" s="55"/>
      <c r="AQ812" s="55"/>
      <c r="AR812" s="55"/>
      <c r="AS812" s="55"/>
      <c r="AT812" s="55"/>
      <c r="AU812" s="55"/>
      <c r="AV812" s="55"/>
      <c r="AW812" s="55"/>
      <c r="AX812" s="55"/>
      <c r="AY812" s="55"/>
      <c r="AZ812" s="55"/>
      <c r="BA812" s="13"/>
      <c r="BB812" s="13"/>
    </row>
    <row r="813" ht="14.25" customHeight="1">
      <c r="A813" s="54">
        <v>1010.0</v>
      </c>
      <c r="B813" s="14" t="s">
        <v>227</v>
      </c>
      <c r="C813" s="55"/>
      <c r="D813" s="14" t="str">
        <f t="shared" si="51"/>
        <v>ZF_9355_2.0051L</v>
      </c>
      <c r="E813" s="14" t="s">
        <v>46</v>
      </c>
      <c r="F813" s="72"/>
      <c r="G813" s="57" t="s">
        <v>632</v>
      </c>
      <c r="H813" s="65" t="s">
        <v>643</v>
      </c>
      <c r="I813" s="59">
        <v>9000.0</v>
      </c>
      <c r="J813" s="65" t="s">
        <v>235</v>
      </c>
      <c r="K813" s="58" t="s">
        <v>236</v>
      </c>
      <c r="L813" s="65" t="s">
        <v>232</v>
      </c>
      <c r="M813" s="60">
        <v>2.0051</v>
      </c>
      <c r="N813" s="58" t="s">
        <v>50</v>
      </c>
      <c r="O813" s="58" t="s">
        <v>638</v>
      </c>
      <c r="P813" s="61">
        <v>2300.0</v>
      </c>
      <c r="Q813" s="61">
        <v>4211.0</v>
      </c>
      <c r="R813" s="78"/>
      <c r="S813" s="96">
        <v>185035.0</v>
      </c>
      <c r="T813" s="45">
        <v>1.13</v>
      </c>
      <c r="U813" s="96">
        <v>47.0</v>
      </c>
      <c r="V813" s="45">
        <f t="shared" si="52"/>
        <v>0.53</v>
      </c>
      <c r="W813" s="45">
        <f t="shared" si="53"/>
        <v>110817.4615</v>
      </c>
      <c r="X813" s="45">
        <f t="shared" si="54"/>
        <v>576.3</v>
      </c>
      <c r="Y813" s="45">
        <v>1.067</v>
      </c>
      <c r="Z813" s="45">
        <f t="shared" si="55"/>
        <v>118857.1435</v>
      </c>
      <c r="AA813" s="47">
        <f t="shared" si="56"/>
        <v>158476.1914</v>
      </c>
      <c r="AB813" s="143">
        <v>12730.0</v>
      </c>
      <c r="AC813" s="47">
        <f t="shared" si="57"/>
        <v>10846.4064</v>
      </c>
      <c r="AD813" s="84" t="s">
        <v>348</v>
      </c>
      <c r="AE813" s="64" t="str">
        <f t="shared" si="8"/>
        <v>ZF 9355 Light Vertical Offset 2.0051</v>
      </c>
      <c r="AF813" s="65" t="str">
        <f t="shared" si="58"/>
        <v>3103 620 003</v>
      </c>
      <c r="AG813" s="66" t="s">
        <v>635</v>
      </c>
      <c r="AH813" s="52" t="str">
        <f t="shared" si="50"/>
        <v>3103 620 003</v>
      </c>
      <c r="AI813" s="67"/>
      <c r="AJ813" s="55"/>
      <c r="AK813" s="55"/>
      <c r="AL813" s="55"/>
      <c r="AM813" s="55"/>
      <c r="AN813" s="55"/>
      <c r="AO813" s="55"/>
      <c r="AP813" s="55"/>
      <c r="AQ813" s="55"/>
      <c r="AR813" s="55"/>
      <c r="AS813" s="55"/>
      <c r="AT813" s="55"/>
      <c r="AU813" s="55"/>
      <c r="AV813" s="55"/>
      <c r="AW813" s="55"/>
      <c r="AX813" s="55"/>
      <c r="AY813" s="55"/>
      <c r="AZ813" s="55"/>
      <c r="BA813" s="13"/>
      <c r="BB813" s="13"/>
    </row>
    <row r="814" ht="14.25" customHeight="1">
      <c r="A814" s="54">
        <v>1010.0</v>
      </c>
      <c r="B814" s="14" t="s">
        <v>227</v>
      </c>
      <c r="C814" s="55"/>
      <c r="D814" s="14" t="str">
        <f t="shared" si="51"/>
        <v>ZF_9355_2.2261M</v>
      </c>
      <c r="E814" s="14" t="s">
        <v>46</v>
      </c>
      <c r="F814" s="72"/>
      <c r="G814" s="57" t="s">
        <v>632</v>
      </c>
      <c r="H814" s="65" t="s">
        <v>643</v>
      </c>
      <c r="I814" s="59">
        <v>9000.0</v>
      </c>
      <c r="J814" s="65" t="s">
        <v>238</v>
      </c>
      <c r="K814" s="58" t="s">
        <v>239</v>
      </c>
      <c r="L814" s="65" t="s">
        <v>232</v>
      </c>
      <c r="M814" s="60">
        <v>2.2261</v>
      </c>
      <c r="N814" s="58" t="s">
        <v>50</v>
      </c>
      <c r="O814" s="58" t="s">
        <v>634</v>
      </c>
      <c r="P814" s="61">
        <v>2300.0</v>
      </c>
      <c r="Q814" s="61">
        <v>4211.0</v>
      </c>
      <c r="R814" s="78"/>
      <c r="S814" s="96">
        <v>185035.0</v>
      </c>
      <c r="T814" s="45">
        <v>1.13</v>
      </c>
      <c r="U814" s="96">
        <v>47.0</v>
      </c>
      <c r="V814" s="45">
        <f t="shared" si="52"/>
        <v>0.53</v>
      </c>
      <c r="W814" s="45">
        <f t="shared" si="53"/>
        <v>110817.4615</v>
      </c>
      <c r="X814" s="45">
        <f t="shared" si="54"/>
        <v>576.3</v>
      </c>
      <c r="Y814" s="45">
        <v>1.067</v>
      </c>
      <c r="Z814" s="45">
        <f t="shared" si="55"/>
        <v>118857.1435</v>
      </c>
      <c r="AA814" s="47">
        <f t="shared" si="56"/>
        <v>158476.1914</v>
      </c>
      <c r="AB814" s="143">
        <v>12730.0</v>
      </c>
      <c r="AC814" s="47">
        <f t="shared" si="57"/>
        <v>10846.4064</v>
      </c>
      <c r="AD814" s="84" t="s">
        <v>348</v>
      </c>
      <c r="AE814" s="64" t="str">
        <f t="shared" si="8"/>
        <v>ZF 9355 Medium Vertical Offset 2.2261</v>
      </c>
      <c r="AF814" s="65" t="str">
        <f t="shared" si="58"/>
        <v>3103 620 003</v>
      </c>
      <c r="AG814" s="66" t="s">
        <v>635</v>
      </c>
      <c r="AH814" s="52" t="str">
        <f t="shared" si="50"/>
        <v>3103 620 003</v>
      </c>
      <c r="AI814" s="67"/>
      <c r="AJ814" s="55"/>
      <c r="AK814" s="55"/>
      <c r="AL814" s="55"/>
      <c r="AM814" s="55"/>
      <c r="AN814" s="55"/>
      <c r="AO814" s="55"/>
      <c r="AP814" s="55"/>
      <c r="AQ814" s="55"/>
      <c r="AR814" s="55"/>
      <c r="AS814" s="55"/>
      <c r="AT814" s="55"/>
      <c r="AU814" s="55"/>
      <c r="AV814" s="55"/>
      <c r="AW814" s="55"/>
      <c r="AX814" s="55"/>
      <c r="AY814" s="55"/>
      <c r="AZ814" s="55"/>
      <c r="BA814" s="13"/>
      <c r="BB814" s="13"/>
    </row>
    <row r="815" ht="14.25" customHeight="1">
      <c r="A815" s="54">
        <v>1010.0</v>
      </c>
      <c r="B815" s="14" t="s">
        <v>227</v>
      </c>
      <c r="C815" s="55"/>
      <c r="D815" s="14" t="str">
        <f t="shared" si="51"/>
        <v>ZF_9355_2.0585M</v>
      </c>
      <c r="E815" s="14" t="s">
        <v>46</v>
      </c>
      <c r="F815" s="72"/>
      <c r="G815" s="57" t="s">
        <v>632</v>
      </c>
      <c r="H815" s="65" t="s">
        <v>643</v>
      </c>
      <c r="I815" s="59">
        <v>9000.0</v>
      </c>
      <c r="J815" s="65" t="s">
        <v>238</v>
      </c>
      <c r="K815" s="58" t="s">
        <v>239</v>
      </c>
      <c r="L815" s="65" t="s">
        <v>232</v>
      </c>
      <c r="M815" s="60">
        <v>2.0585</v>
      </c>
      <c r="N815" s="58" t="s">
        <v>50</v>
      </c>
      <c r="O815" s="58" t="s">
        <v>636</v>
      </c>
      <c r="P815" s="61">
        <v>2300.0</v>
      </c>
      <c r="Q815" s="61">
        <v>4211.0</v>
      </c>
      <c r="R815" s="78"/>
      <c r="S815" s="96">
        <v>185035.0</v>
      </c>
      <c r="T815" s="45">
        <v>1.13</v>
      </c>
      <c r="U815" s="96">
        <v>47.0</v>
      </c>
      <c r="V815" s="45">
        <f t="shared" si="52"/>
        <v>0.53</v>
      </c>
      <c r="W815" s="45">
        <f t="shared" si="53"/>
        <v>110817.4615</v>
      </c>
      <c r="X815" s="45">
        <f t="shared" si="54"/>
        <v>576.3</v>
      </c>
      <c r="Y815" s="45">
        <v>1.067</v>
      </c>
      <c r="Z815" s="45">
        <f t="shared" si="55"/>
        <v>118857.1435</v>
      </c>
      <c r="AA815" s="47">
        <f t="shared" si="56"/>
        <v>158476.1914</v>
      </c>
      <c r="AB815" s="143">
        <v>12730.0</v>
      </c>
      <c r="AC815" s="47">
        <f t="shared" si="57"/>
        <v>10846.4064</v>
      </c>
      <c r="AD815" s="84" t="s">
        <v>348</v>
      </c>
      <c r="AE815" s="64" t="str">
        <f t="shared" si="8"/>
        <v>ZF 9355 Medium Vertical Offset 2.0585</v>
      </c>
      <c r="AF815" s="65" t="str">
        <f t="shared" si="58"/>
        <v>3103 620 003</v>
      </c>
      <c r="AG815" s="66" t="s">
        <v>635</v>
      </c>
      <c r="AH815" s="52" t="str">
        <f t="shared" si="50"/>
        <v>3103 620 003</v>
      </c>
      <c r="AI815" s="67"/>
      <c r="AJ815" s="55"/>
      <c r="AK815" s="55"/>
      <c r="AL815" s="55"/>
      <c r="AM815" s="55"/>
      <c r="AN815" s="55"/>
      <c r="AO815" s="55"/>
      <c r="AP815" s="55"/>
      <c r="AQ815" s="55"/>
      <c r="AR815" s="55"/>
      <c r="AS815" s="55"/>
      <c r="AT815" s="55"/>
      <c r="AU815" s="55"/>
      <c r="AV815" s="55"/>
      <c r="AW815" s="55"/>
      <c r="AX815" s="55"/>
      <c r="AY815" s="55"/>
      <c r="AZ815" s="55"/>
      <c r="BA815" s="13"/>
      <c r="BB815" s="13"/>
    </row>
    <row r="816" ht="14.25" customHeight="1">
      <c r="A816" s="54">
        <v>1010.0</v>
      </c>
      <c r="B816" s="14" t="s">
        <v>227</v>
      </c>
      <c r="C816" s="55"/>
      <c r="D816" s="14" t="str">
        <f t="shared" si="51"/>
        <v>ZF_9355_1.9847M</v>
      </c>
      <c r="E816" s="14" t="s">
        <v>46</v>
      </c>
      <c r="F816" s="72"/>
      <c r="G816" s="57" t="s">
        <v>632</v>
      </c>
      <c r="H816" s="65" t="s">
        <v>643</v>
      </c>
      <c r="I816" s="59">
        <v>9000.0</v>
      </c>
      <c r="J816" s="65" t="s">
        <v>238</v>
      </c>
      <c r="K816" s="58" t="s">
        <v>239</v>
      </c>
      <c r="L816" s="65" t="s">
        <v>232</v>
      </c>
      <c r="M816" s="60">
        <v>1.9847</v>
      </c>
      <c r="N816" s="58" t="s">
        <v>50</v>
      </c>
      <c r="O816" s="58" t="s">
        <v>637</v>
      </c>
      <c r="P816" s="61">
        <v>2300.0</v>
      </c>
      <c r="Q816" s="61">
        <v>4211.0</v>
      </c>
      <c r="R816" s="78"/>
      <c r="S816" s="96">
        <v>185035.0</v>
      </c>
      <c r="T816" s="45">
        <v>1.13</v>
      </c>
      <c r="U816" s="96">
        <v>47.0</v>
      </c>
      <c r="V816" s="45">
        <f t="shared" si="52"/>
        <v>0.53</v>
      </c>
      <c r="W816" s="45">
        <f t="shared" si="53"/>
        <v>110817.4615</v>
      </c>
      <c r="X816" s="45">
        <f t="shared" si="54"/>
        <v>576.3</v>
      </c>
      <c r="Y816" s="45">
        <v>1.067</v>
      </c>
      <c r="Z816" s="45">
        <f t="shared" si="55"/>
        <v>118857.1435</v>
      </c>
      <c r="AA816" s="47">
        <f t="shared" si="56"/>
        <v>158476.1914</v>
      </c>
      <c r="AB816" s="143">
        <v>12730.0</v>
      </c>
      <c r="AC816" s="47">
        <f t="shared" si="57"/>
        <v>10846.4064</v>
      </c>
      <c r="AD816" s="84" t="s">
        <v>348</v>
      </c>
      <c r="AE816" s="64" t="str">
        <f t="shared" si="8"/>
        <v>ZF 9355 Medium Vertical Offset 1.9847</v>
      </c>
      <c r="AF816" s="65" t="str">
        <f t="shared" si="58"/>
        <v>3103 620 003</v>
      </c>
      <c r="AG816" s="66" t="s">
        <v>635</v>
      </c>
      <c r="AH816" s="52" t="str">
        <f t="shared" si="50"/>
        <v>3103 620 003</v>
      </c>
      <c r="AI816" s="67"/>
      <c r="AJ816" s="55"/>
      <c r="AK816" s="55"/>
      <c r="AL816" s="55"/>
      <c r="AM816" s="55"/>
      <c r="AN816" s="55"/>
      <c r="AO816" s="55"/>
      <c r="AP816" s="55"/>
      <c r="AQ816" s="55"/>
      <c r="AR816" s="55"/>
      <c r="AS816" s="55"/>
      <c r="AT816" s="55"/>
      <c r="AU816" s="55"/>
      <c r="AV816" s="55"/>
      <c r="AW816" s="55"/>
      <c r="AX816" s="55"/>
      <c r="AY816" s="55"/>
      <c r="AZ816" s="55"/>
      <c r="BA816" s="13"/>
      <c r="BB816" s="13"/>
    </row>
    <row r="817" ht="14.25" customHeight="1">
      <c r="A817" s="54">
        <v>1010.0</v>
      </c>
      <c r="B817" s="14" t="s">
        <v>227</v>
      </c>
      <c r="C817" s="55"/>
      <c r="D817" s="14" t="str">
        <f t="shared" si="51"/>
        <v>ZF_9355_1.9002M</v>
      </c>
      <c r="E817" s="14" t="s">
        <v>46</v>
      </c>
      <c r="F817" s="72"/>
      <c r="G817" s="57" t="s">
        <v>632</v>
      </c>
      <c r="H817" s="65" t="s">
        <v>643</v>
      </c>
      <c r="I817" s="59">
        <v>9000.0</v>
      </c>
      <c r="J817" s="65" t="s">
        <v>238</v>
      </c>
      <c r="K817" s="58" t="s">
        <v>239</v>
      </c>
      <c r="L817" s="65" t="s">
        <v>232</v>
      </c>
      <c r="M817" s="60">
        <v>1.9002</v>
      </c>
      <c r="N817" s="58" t="s">
        <v>50</v>
      </c>
      <c r="O817" s="58" t="s">
        <v>638</v>
      </c>
      <c r="P817" s="61">
        <v>2300.0</v>
      </c>
      <c r="Q817" s="61">
        <v>4211.0</v>
      </c>
      <c r="R817" s="78"/>
      <c r="S817" s="96">
        <v>185035.0</v>
      </c>
      <c r="T817" s="45">
        <v>1.13</v>
      </c>
      <c r="U817" s="96">
        <v>47.0</v>
      </c>
      <c r="V817" s="45">
        <f t="shared" si="52"/>
        <v>0.53</v>
      </c>
      <c r="W817" s="45">
        <f t="shared" si="53"/>
        <v>110817.4615</v>
      </c>
      <c r="X817" s="45">
        <f t="shared" si="54"/>
        <v>576.3</v>
      </c>
      <c r="Y817" s="45">
        <v>1.067</v>
      </c>
      <c r="Z817" s="45">
        <f t="shared" si="55"/>
        <v>118857.1435</v>
      </c>
      <c r="AA817" s="47">
        <f t="shared" si="56"/>
        <v>158476.1914</v>
      </c>
      <c r="AB817" s="143">
        <v>12730.0</v>
      </c>
      <c r="AC817" s="47">
        <f t="shared" si="57"/>
        <v>10846.4064</v>
      </c>
      <c r="AD817" s="84" t="s">
        <v>348</v>
      </c>
      <c r="AE817" s="64" t="str">
        <f t="shared" si="8"/>
        <v>ZF 9355 Medium Vertical Offset 1.9002</v>
      </c>
      <c r="AF817" s="65" t="str">
        <f t="shared" si="58"/>
        <v>3103 620 003</v>
      </c>
      <c r="AG817" s="66" t="s">
        <v>635</v>
      </c>
      <c r="AH817" s="52" t="str">
        <f t="shared" si="50"/>
        <v>3103 620 003</v>
      </c>
      <c r="AI817" s="67"/>
      <c r="AJ817" s="55"/>
      <c r="AK817" s="55"/>
      <c r="AL817" s="55"/>
      <c r="AM817" s="55"/>
      <c r="AN817" s="55"/>
      <c r="AO817" s="55"/>
      <c r="AP817" s="55"/>
      <c r="AQ817" s="55"/>
      <c r="AR817" s="55"/>
      <c r="AS817" s="55"/>
      <c r="AT817" s="55"/>
      <c r="AU817" s="55"/>
      <c r="AV817" s="55"/>
      <c r="AW817" s="55"/>
      <c r="AX817" s="55"/>
      <c r="AY817" s="55"/>
      <c r="AZ817" s="55"/>
      <c r="BA817" s="13"/>
      <c r="BB817" s="13"/>
    </row>
    <row r="818" ht="14.25" customHeight="1">
      <c r="A818" s="54">
        <v>1010.0</v>
      </c>
      <c r="B818" s="14" t="s">
        <v>227</v>
      </c>
      <c r="C818" s="55"/>
      <c r="D818" s="14" t="str">
        <f t="shared" si="51"/>
        <v>ZF_9356_2.3595P</v>
      </c>
      <c r="E818" s="14" t="s">
        <v>46</v>
      </c>
      <c r="F818" s="72"/>
      <c r="G818" s="57" t="s">
        <v>632</v>
      </c>
      <c r="H818" s="65" t="s">
        <v>644</v>
      </c>
      <c r="I818" s="59">
        <v>9000.0</v>
      </c>
      <c r="J818" s="65" t="s">
        <v>230</v>
      </c>
      <c r="K818" s="58" t="s">
        <v>231</v>
      </c>
      <c r="L818" s="65" t="s">
        <v>232</v>
      </c>
      <c r="M818" s="60">
        <v>2.3595</v>
      </c>
      <c r="N818" s="61"/>
      <c r="O818" s="58" t="s">
        <v>634</v>
      </c>
      <c r="P818" s="61">
        <v>2300.0</v>
      </c>
      <c r="Q818" s="61">
        <v>5357.0</v>
      </c>
      <c r="R818" s="78"/>
      <c r="S818" s="96">
        <v>178240.0</v>
      </c>
      <c r="T818" s="45">
        <v>1.13</v>
      </c>
      <c r="U818" s="96">
        <v>47.0</v>
      </c>
      <c r="V818" s="45">
        <f t="shared" si="52"/>
        <v>0.53</v>
      </c>
      <c r="W818" s="45">
        <f t="shared" si="53"/>
        <v>106747.936</v>
      </c>
      <c r="X818" s="45">
        <f t="shared" si="54"/>
        <v>576.3</v>
      </c>
      <c r="Y818" s="45">
        <v>1.067</v>
      </c>
      <c r="Z818" s="45">
        <f t="shared" si="55"/>
        <v>114514.9598</v>
      </c>
      <c r="AA818" s="47">
        <f t="shared" si="56"/>
        <v>152686.6131</v>
      </c>
      <c r="AB818" s="143">
        <v>12730.0</v>
      </c>
      <c r="AC818" s="47">
        <f t="shared" si="57"/>
        <v>10846.4064</v>
      </c>
      <c r="AD818" s="79">
        <v>8.0</v>
      </c>
      <c r="AE818" s="64" t="str">
        <f t="shared" si="8"/>
        <v>ZF 9356 Pleasure Vertical Offset 2.3595</v>
      </c>
      <c r="AF818" s="65" t="str">
        <f t="shared" si="58"/>
        <v>3103 660 003</v>
      </c>
      <c r="AG818" s="66" t="s">
        <v>640</v>
      </c>
      <c r="AH818" s="52" t="str">
        <f t="shared" si="50"/>
        <v>3103 660 003</v>
      </c>
      <c r="AI818" s="67"/>
      <c r="AJ818" s="55"/>
      <c r="AK818" s="55"/>
      <c r="AL818" s="55"/>
      <c r="AM818" s="55"/>
      <c r="AN818" s="55"/>
      <c r="AO818" s="55"/>
      <c r="AP818" s="55"/>
      <c r="AQ818" s="55"/>
      <c r="AR818" s="55"/>
      <c r="AS818" s="55"/>
      <c r="AT818" s="55"/>
      <c r="AU818" s="55"/>
      <c r="AV818" s="55"/>
      <c r="AW818" s="55"/>
      <c r="AX818" s="55"/>
      <c r="AY818" s="55"/>
      <c r="AZ818" s="55"/>
      <c r="BA818" s="13"/>
      <c r="BB818" s="13"/>
    </row>
    <row r="819" ht="14.25" customHeight="1">
      <c r="A819" s="54">
        <v>1010.0</v>
      </c>
      <c r="B819" s="14" t="s">
        <v>227</v>
      </c>
      <c r="C819" s="55"/>
      <c r="D819" s="14" t="str">
        <f t="shared" si="51"/>
        <v>ZF_9356_2.2222P</v>
      </c>
      <c r="E819" s="14" t="s">
        <v>46</v>
      </c>
      <c r="F819" s="72"/>
      <c r="G819" s="57" t="s">
        <v>632</v>
      </c>
      <c r="H819" s="65" t="s">
        <v>644</v>
      </c>
      <c r="I819" s="59">
        <v>9000.0</v>
      </c>
      <c r="J819" s="65" t="s">
        <v>230</v>
      </c>
      <c r="K819" s="58" t="s">
        <v>231</v>
      </c>
      <c r="L819" s="65" t="s">
        <v>232</v>
      </c>
      <c r="M819" s="60">
        <v>2.2222</v>
      </c>
      <c r="N819" s="61"/>
      <c r="O819" s="58" t="s">
        <v>636</v>
      </c>
      <c r="P819" s="61">
        <v>2300.0</v>
      </c>
      <c r="Q819" s="61">
        <v>5357.0</v>
      </c>
      <c r="R819" s="78"/>
      <c r="S819" s="96">
        <v>178240.0</v>
      </c>
      <c r="T819" s="45">
        <v>1.13</v>
      </c>
      <c r="U819" s="96">
        <v>47.0</v>
      </c>
      <c r="V819" s="45">
        <f t="shared" si="52"/>
        <v>0.53</v>
      </c>
      <c r="W819" s="45">
        <f t="shared" si="53"/>
        <v>106747.936</v>
      </c>
      <c r="X819" s="45">
        <f t="shared" si="54"/>
        <v>576.3</v>
      </c>
      <c r="Y819" s="45">
        <v>1.067</v>
      </c>
      <c r="Z819" s="45">
        <f t="shared" si="55"/>
        <v>114514.9598</v>
      </c>
      <c r="AA819" s="47">
        <f t="shared" si="56"/>
        <v>152686.6131</v>
      </c>
      <c r="AB819" s="143">
        <v>12730.0</v>
      </c>
      <c r="AC819" s="47">
        <f t="shared" si="57"/>
        <v>10846.4064</v>
      </c>
      <c r="AD819" s="79">
        <v>8.0</v>
      </c>
      <c r="AE819" s="64" t="str">
        <f t="shared" si="8"/>
        <v>ZF 9356 Pleasure Vertical Offset 2.2222</v>
      </c>
      <c r="AF819" s="65" t="str">
        <f t="shared" si="58"/>
        <v>3103 660 003</v>
      </c>
      <c r="AG819" s="66" t="s">
        <v>640</v>
      </c>
      <c r="AH819" s="52" t="str">
        <f t="shared" si="50"/>
        <v>3103 660 003</v>
      </c>
      <c r="AI819" s="67"/>
      <c r="AJ819" s="55"/>
      <c r="AK819" s="55"/>
      <c r="AL819" s="55"/>
      <c r="AM819" s="55"/>
      <c r="AN819" s="55"/>
      <c r="AO819" s="55"/>
      <c r="AP819" s="55"/>
      <c r="AQ819" s="55"/>
      <c r="AR819" s="55"/>
      <c r="AS819" s="55"/>
      <c r="AT819" s="55"/>
      <c r="AU819" s="55"/>
      <c r="AV819" s="55"/>
      <c r="AW819" s="55"/>
      <c r="AX819" s="55"/>
      <c r="AY819" s="55"/>
      <c r="AZ819" s="55"/>
      <c r="BA819" s="13"/>
      <c r="BB819" s="13"/>
    </row>
    <row r="820" ht="14.25" customHeight="1">
      <c r="A820" s="54">
        <v>1010.0</v>
      </c>
      <c r="B820" s="14" t="s">
        <v>227</v>
      </c>
      <c r="C820" s="55"/>
      <c r="D820" s="14" t="str">
        <f t="shared" si="51"/>
        <v>ZF_9356_2.1232P</v>
      </c>
      <c r="E820" s="14" t="s">
        <v>46</v>
      </c>
      <c r="F820" s="72"/>
      <c r="G820" s="57" t="s">
        <v>632</v>
      </c>
      <c r="H820" s="65" t="s">
        <v>644</v>
      </c>
      <c r="I820" s="59">
        <v>9000.0</v>
      </c>
      <c r="J820" s="65" t="s">
        <v>230</v>
      </c>
      <c r="K820" s="58" t="s">
        <v>231</v>
      </c>
      <c r="L820" s="65" t="s">
        <v>232</v>
      </c>
      <c r="M820" s="60">
        <v>2.1232</v>
      </c>
      <c r="N820" s="61"/>
      <c r="O820" s="58" t="s">
        <v>637</v>
      </c>
      <c r="P820" s="61">
        <v>2300.0</v>
      </c>
      <c r="Q820" s="61">
        <v>5357.0</v>
      </c>
      <c r="R820" s="78"/>
      <c r="S820" s="96">
        <v>178240.0</v>
      </c>
      <c r="T820" s="45">
        <v>1.13</v>
      </c>
      <c r="U820" s="96">
        <v>47.0</v>
      </c>
      <c r="V820" s="45">
        <f t="shared" si="52"/>
        <v>0.53</v>
      </c>
      <c r="W820" s="45">
        <f t="shared" si="53"/>
        <v>106747.936</v>
      </c>
      <c r="X820" s="45">
        <f t="shared" si="54"/>
        <v>576.3</v>
      </c>
      <c r="Y820" s="45">
        <v>1.067</v>
      </c>
      <c r="Z820" s="45">
        <f t="shared" si="55"/>
        <v>114514.9598</v>
      </c>
      <c r="AA820" s="47">
        <f t="shared" si="56"/>
        <v>152686.6131</v>
      </c>
      <c r="AB820" s="143">
        <v>12730.0</v>
      </c>
      <c r="AC820" s="47">
        <f t="shared" si="57"/>
        <v>10846.4064</v>
      </c>
      <c r="AD820" s="79">
        <v>8.0</v>
      </c>
      <c r="AE820" s="64" t="str">
        <f t="shared" si="8"/>
        <v>ZF 9356 Pleasure Vertical Offset 2.1232</v>
      </c>
      <c r="AF820" s="65" t="str">
        <f t="shared" si="58"/>
        <v>3103 660 003</v>
      </c>
      <c r="AG820" s="66" t="s">
        <v>640</v>
      </c>
      <c r="AH820" s="52" t="str">
        <f t="shared" si="50"/>
        <v>3103 660 003</v>
      </c>
      <c r="AI820" s="67"/>
      <c r="AJ820" s="55"/>
      <c r="AK820" s="55"/>
      <c r="AL820" s="55"/>
      <c r="AM820" s="55"/>
      <c r="AN820" s="55"/>
      <c r="AO820" s="55"/>
      <c r="AP820" s="55"/>
      <c r="AQ820" s="55"/>
      <c r="AR820" s="55"/>
      <c r="AS820" s="55"/>
      <c r="AT820" s="55"/>
      <c r="AU820" s="55"/>
      <c r="AV820" s="55"/>
      <c r="AW820" s="55"/>
      <c r="AX820" s="55"/>
      <c r="AY820" s="55"/>
      <c r="AZ820" s="55"/>
      <c r="BA820" s="13"/>
      <c r="BB820" s="13"/>
    </row>
    <row r="821" ht="14.25" customHeight="1">
      <c r="A821" s="54">
        <v>1010.0</v>
      </c>
      <c r="B821" s="14" t="s">
        <v>227</v>
      </c>
      <c r="C821" s="55"/>
      <c r="D821" s="14" t="str">
        <f t="shared" si="51"/>
        <v>ZF_9356_2.0275P</v>
      </c>
      <c r="E821" s="14" t="s">
        <v>46</v>
      </c>
      <c r="F821" s="72"/>
      <c r="G821" s="57" t="s">
        <v>632</v>
      </c>
      <c r="H821" s="65" t="s">
        <v>644</v>
      </c>
      <c r="I821" s="59">
        <v>9000.0</v>
      </c>
      <c r="J821" s="65" t="s">
        <v>230</v>
      </c>
      <c r="K821" s="58" t="s">
        <v>231</v>
      </c>
      <c r="L821" s="65" t="s">
        <v>232</v>
      </c>
      <c r="M821" s="60">
        <v>2.0275</v>
      </c>
      <c r="N821" s="61"/>
      <c r="O821" s="58" t="s">
        <v>638</v>
      </c>
      <c r="P821" s="61">
        <v>2300.0</v>
      </c>
      <c r="Q821" s="61">
        <v>5357.0</v>
      </c>
      <c r="R821" s="78"/>
      <c r="S821" s="96">
        <v>178240.0</v>
      </c>
      <c r="T821" s="45">
        <v>1.13</v>
      </c>
      <c r="U821" s="96">
        <v>47.0</v>
      </c>
      <c r="V821" s="45">
        <f t="shared" si="52"/>
        <v>0.53</v>
      </c>
      <c r="W821" s="45">
        <f t="shared" si="53"/>
        <v>106747.936</v>
      </c>
      <c r="X821" s="45">
        <f t="shared" si="54"/>
        <v>576.3</v>
      </c>
      <c r="Y821" s="45">
        <v>1.067</v>
      </c>
      <c r="Z821" s="45">
        <f t="shared" si="55"/>
        <v>114514.9598</v>
      </c>
      <c r="AA821" s="47">
        <f t="shared" si="56"/>
        <v>152686.6131</v>
      </c>
      <c r="AB821" s="143">
        <v>12730.0</v>
      </c>
      <c r="AC821" s="47">
        <f t="shared" si="57"/>
        <v>10846.4064</v>
      </c>
      <c r="AD821" s="79">
        <v>8.0</v>
      </c>
      <c r="AE821" s="64" t="str">
        <f t="shared" si="8"/>
        <v>ZF 9356 Pleasure Vertical Offset 2.0275</v>
      </c>
      <c r="AF821" s="65" t="str">
        <f t="shared" si="58"/>
        <v>3103 660 003</v>
      </c>
      <c r="AG821" s="66" t="s">
        <v>640</v>
      </c>
      <c r="AH821" s="52" t="str">
        <f t="shared" si="50"/>
        <v>3103 660 003</v>
      </c>
      <c r="AI821" s="67"/>
      <c r="AJ821" s="55"/>
      <c r="AK821" s="55"/>
      <c r="AL821" s="55"/>
      <c r="AM821" s="55"/>
      <c r="AN821" s="55"/>
      <c r="AO821" s="55"/>
      <c r="AP821" s="55"/>
      <c r="AQ821" s="55"/>
      <c r="AR821" s="55"/>
      <c r="AS821" s="55"/>
      <c r="AT821" s="55"/>
      <c r="AU821" s="55"/>
      <c r="AV821" s="55"/>
      <c r="AW821" s="55"/>
      <c r="AX821" s="55"/>
      <c r="AY821" s="55"/>
      <c r="AZ821" s="55"/>
      <c r="BA821" s="13"/>
      <c r="BB821" s="13"/>
    </row>
    <row r="822" ht="14.25" customHeight="1">
      <c r="A822" s="54">
        <v>1010.0</v>
      </c>
      <c r="B822" s="14" t="s">
        <v>227</v>
      </c>
      <c r="C822" s="55"/>
      <c r="D822" s="14" t="str">
        <f t="shared" si="51"/>
        <v>ZF_9356_2.3308L</v>
      </c>
      <c r="E822" s="14" t="s">
        <v>46</v>
      </c>
      <c r="F822" s="72"/>
      <c r="G822" s="57" t="s">
        <v>632</v>
      </c>
      <c r="H822" s="65" t="s">
        <v>644</v>
      </c>
      <c r="I822" s="59">
        <v>9000.0</v>
      </c>
      <c r="J822" s="65" t="s">
        <v>235</v>
      </c>
      <c r="K822" s="58" t="s">
        <v>236</v>
      </c>
      <c r="L822" s="65" t="s">
        <v>232</v>
      </c>
      <c r="M822" s="60">
        <v>2.3308</v>
      </c>
      <c r="N822" s="61"/>
      <c r="O822" s="58" t="s">
        <v>634</v>
      </c>
      <c r="P822" s="61">
        <v>2300.0</v>
      </c>
      <c r="Q822" s="61">
        <v>5357.0</v>
      </c>
      <c r="R822" s="78"/>
      <c r="S822" s="96">
        <v>178240.0</v>
      </c>
      <c r="T822" s="45">
        <v>1.13</v>
      </c>
      <c r="U822" s="96">
        <v>47.0</v>
      </c>
      <c r="V822" s="45">
        <f t="shared" si="52"/>
        <v>0.53</v>
      </c>
      <c r="W822" s="45">
        <f t="shared" si="53"/>
        <v>106747.936</v>
      </c>
      <c r="X822" s="45">
        <f t="shared" si="54"/>
        <v>576.3</v>
      </c>
      <c r="Y822" s="45">
        <v>1.067</v>
      </c>
      <c r="Z822" s="45">
        <f t="shared" si="55"/>
        <v>114514.9598</v>
      </c>
      <c r="AA822" s="47">
        <f t="shared" si="56"/>
        <v>152686.6131</v>
      </c>
      <c r="AB822" s="143">
        <v>12730.0</v>
      </c>
      <c r="AC822" s="47">
        <f t="shared" si="57"/>
        <v>10846.4064</v>
      </c>
      <c r="AD822" s="79">
        <v>8.0</v>
      </c>
      <c r="AE822" s="64" t="str">
        <f t="shared" si="8"/>
        <v>ZF 9356 Light Vertical Offset 2.3308</v>
      </c>
      <c r="AF822" s="65" t="str">
        <f t="shared" si="58"/>
        <v>3103 660 003</v>
      </c>
      <c r="AG822" s="66" t="s">
        <v>640</v>
      </c>
      <c r="AH822" s="52" t="str">
        <f t="shared" si="50"/>
        <v>3103 660 003</v>
      </c>
      <c r="AI822" s="67"/>
      <c r="AJ822" s="55"/>
      <c r="AK822" s="55"/>
      <c r="AL822" s="55"/>
      <c r="AM822" s="55"/>
      <c r="AN822" s="55"/>
      <c r="AO822" s="55"/>
      <c r="AP822" s="55"/>
      <c r="AQ822" s="55"/>
      <c r="AR822" s="55"/>
      <c r="AS822" s="55"/>
      <c r="AT822" s="55"/>
      <c r="AU822" s="55"/>
      <c r="AV822" s="55"/>
      <c r="AW822" s="55"/>
      <c r="AX822" s="55"/>
      <c r="AY822" s="55"/>
      <c r="AZ822" s="55"/>
      <c r="BA822" s="13"/>
      <c r="BB822" s="13"/>
    </row>
    <row r="823" ht="14.25" customHeight="1">
      <c r="A823" s="54">
        <v>1010.0</v>
      </c>
      <c r="B823" s="14" t="s">
        <v>227</v>
      </c>
      <c r="C823" s="55"/>
      <c r="D823" s="14" t="str">
        <f t="shared" si="51"/>
        <v>ZF_9356_2.1967L</v>
      </c>
      <c r="E823" s="14" t="s">
        <v>46</v>
      </c>
      <c r="F823" s="72"/>
      <c r="G823" s="57" t="s">
        <v>632</v>
      </c>
      <c r="H823" s="65" t="s">
        <v>644</v>
      </c>
      <c r="I823" s="59">
        <v>9000.0</v>
      </c>
      <c r="J823" s="65" t="s">
        <v>235</v>
      </c>
      <c r="K823" s="58" t="s">
        <v>236</v>
      </c>
      <c r="L823" s="65" t="s">
        <v>232</v>
      </c>
      <c r="M823" s="60">
        <v>2.1967</v>
      </c>
      <c r="N823" s="61"/>
      <c r="O823" s="58" t="s">
        <v>636</v>
      </c>
      <c r="P823" s="61">
        <v>2300.0</v>
      </c>
      <c r="Q823" s="61">
        <v>5357.0</v>
      </c>
      <c r="R823" s="78"/>
      <c r="S823" s="96">
        <v>178240.0</v>
      </c>
      <c r="T823" s="45">
        <v>1.13</v>
      </c>
      <c r="U823" s="96">
        <v>47.0</v>
      </c>
      <c r="V823" s="45">
        <f t="shared" si="52"/>
        <v>0.53</v>
      </c>
      <c r="W823" s="45">
        <f t="shared" si="53"/>
        <v>106747.936</v>
      </c>
      <c r="X823" s="45">
        <f t="shared" si="54"/>
        <v>576.3</v>
      </c>
      <c r="Y823" s="45">
        <v>1.067</v>
      </c>
      <c r="Z823" s="45">
        <f t="shared" si="55"/>
        <v>114514.9598</v>
      </c>
      <c r="AA823" s="47">
        <f t="shared" si="56"/>
        <v>152686.6131</v>
      </c>
      <c r="AB823" s="143">
        <v>12730.0</v>
      </c>
      <c r="AC823" s="47">
        <f t="shared" si="57"/>
        <v>10846.4064</v>
      </c>
      <c r="AD823" s="79">
        <v>8.0</v>
      </c>
      <c r="AE823" s="64" t="str">
        <f t="shared" si="8"/>
        <v>ZF 9356 Light Vertical Offset 2.1967</v>
      </c>
      <c r="AF823" s="65" t="str">
        <f t="shared" si="58"/>
        <v>3103 660 003</v>
      </c>
      <c r="AG823" s="66" t="s">
        <v>640</v>
      </c>
      <c r="AH823" s="52" t="str">
        <f t="shared" si="50"/>
        <v>3103 660 003</v>
      </c>
      <c r="AI823" s="67"/>
      <c r="AJ823" s="55"/>
      <c r="AK823" s="55"/>
      <c r="AL823" s="55"/>
      <c r="AM823" s="55"/>
      <c r="AN823" s="55"/>
      <c r="AO823" s="55"/>
      <c r="AP823" s="55"/>
      <c r="AQ823" s="55"/>
      <c r="AR823" s="55"/>
      <c r="AS823" s="55"/>
      <c r="AT823" s="55"/>
      <c r="AU823" s="55"/>
      <c r="AV823" s="55"/>
      <c r="AW823" s="55"/>
      <c r="AX823" s="55"/>
      <c r="AY823" s="55"/>
      <c r="AZ823" s="55"/>
      <c r="BA823" s="13"/>
      <c r="BB823" s="13"/>
    </row>
    <row r="824" ht="14.25" customHeight="1">
      <c r="A824" s="54">
        <v>1010.0</v>
      </c>
      <c r="B824" s="14" t="s">
        <v>227</v>
      </c>
      <c r="C824" s="55"/>
      <c r="D824" s="14" t="str">
        <f t="shared" si="51"/>
        <v>ZF_9356_2.099L</v>
      </c>
      <c r="E824" s="14" t="s">
        <v>46</v>
      </c>
      <c r="F824" s="72"/>
      <c r="G824" s="57" t="s">
        <v>632</v>
      </c>
      <c r="H824" s="65" t="s">
        <v>644</v>
      </c>
      <c r="I824" s="59">
        <v>9000.0</v>
      </c>
      <c r="J824" s="65" t="s">
        <v>235</v>
      </c>
      <c r="K824" s="58" t="s">
        <v>236</v>
      </c>
      <c r="L824" s="65" t="s">
        <v>232</v>
      </c>
      <c r="M824" s="60">
        <v>2.099</v>
      </c>
      <c r="N824" s="61"/>
      <c r="O824" s="58" t="s">
        <v>637</v>
      </c>
      <c r="P824" s="61">
        <v>2300.0</v>
      </c>
      <c r="Q824" s="61">
        <v>5357.0</v>
      </c>
      <c r="R824" s="78"/>
      <c r="S824" s="96">
        <v>178240.0</v>
      </c>
      <c r="T824" s="45">
        <v>1.13</v>
      </c>
      <c r="U824" s="96">
        <v>47.0</v>
      </c>
      <c r="V824" s="45">
        <f t="shared" si="52"/>
        <v>0.53</v>
      </c>
      <c r="W824" s="45">
        <f t="shared" si="53"/>
        <v>106747.936</v>
      </c>
      <c r="X824" s="45">
        <f t="shared" si="54"/>
        <v>576.3</v>
      </c>
      <c r="Y824" s="45">
        <v>1.067</v>
      </c>
      <c r="Z824" s="45">
        <f t="shared" si="55"/>
        <v>114514.9598</v>
      </c>
      <c r="AA824" s="47">
        <f t="shared" si="56"/>
        <v>152686.6131</v>
      </c>
      <c r="AB824" s="143">
        <v>12730.0</v>
      </c>
      <c r="AC824" s="47">
        <f t="shared" si="57"/>
        <v>10846.4064</v>
      </c>
      <c r="AD824" s="79">
        <v>8.0</v>
      </c>
      <c r="AE824" s="64" t="str">
        <f t="shared" si="8"/>
        <v>ZF 9356 Light Vertical Offset 2.099</v>
      </c>
      <c r="AF824" s="65" t="str">
        <f t="shared" si="58"/>
        <v>3103 660 003</v>
      </c>
      <c r="AG824" s="66" t="s">
        <v>640</v>
      </c>
      <c r="AH824" s="52" t="str">
        <f t="shared" si="50"/>
        <v>3103 660 003</v>
      </c>
      <c r="AI824" s="67"/>
      <c r="AJ824" s="55"/>
      <c r="AK824" s="55"/>
      <c r="AL824" s="55"/>
      <c r="AM824" s="55"/>
      <c r="AN824" s="55"/>
      <c r="AO824" s="55"/>
      <c r="AP824" s="55"/>
      <c r="AQ824" s="55"/>
      <c r="AR824" s="55"/>
      <c r="AS824" s="55"/>
      <c r="AT824" s="55"/>
      <c r="AU824" s="55"/>
      <c r="AV824" s="55"/>
      <c r="AW824" s="55"/>
      <c r="AX824" s="55"/>
      <c r="AY824" s="55"/>
      <c r="AZ824" s="55"/>
      <c r="BA824" s="13"/>
      <c r="BB824" s="13"/>
    </row>
    <row r="825" ht="14.25" customHeight="1">
      <c r="A825" s="54">
        <v>1010.0</v>
      </c>
      <c r="B825" s="14" t="s">
        <v>227</v>
      </c>
      <c r="C825" s="55"/>
      <c r="D825" s="14" t="str">
        <f t="shared" si="51"/>
        <v>ZF_9356_2.0051L</v>
      </c>
      <c r="E825" s="14" t="s">
        <v>46</v>
      </c>
      <c r="F825" s="72"/>
      <c r="G825" s="57" t="s">
        <v>632</v>
      </c>
      <c r="H825" s="65" t="s">
        <v>644</v>
      </c>
      <c r="I825" s="59">
        <v>9000.0</v>
      </c>
      <c r="J825" s="65" t="s">
        <v>235</v>
      </c>
      <c r="K825" s="58" t="s">
        <v>236</v>
      </c>
      <c r="L825" s="65" t="s">
        <v>232</v>
      </c>
      <c r="M825" s="60">
        <v>2.0051</v>
      </c>
      <c r="N825" s="61"/>
      <c r="O825" s="58" t="s">
        <v>638</v>
      </c>
      <c r="P825" s="61">
        <v>2300.0</v>
      </c>
      <c r="Q825" s="61">
        <v>5357.0</v>
      </c>
      <c r="R825" s="78"/>
      <c r="S825" s="96">
        <v>178240.0</v>
      </c>
      <c r="T825" s="45">
        <v>1.13</v>
      </c>
      <c r="U825" s="96">
        <v>47.0</v>
      </c>
      <c r="V825" s="45">
        <f t="shared" si="52"/>
        <v>0.53</v>
      </c>
      <c r="W825" s="45">
        <f t="shared" si="53"/>
        <v>106747.936</v>
      </c>
      <c r="X825" s="45">
        <f t="shared" si="54"/>
        <v>576.3</v>
      </c>
      <c r="Y825" s="45">
        <v>1.067</v>
      </c>
      <c r="Z825" s="45">
        <f t="shared" si="55"/>
        <v>114514.9598</v>
      </c>
      <c r="AA825" s="47">
        <f t="shared" si="56"/>
        <v>152686.6131</v>
      </c>
      <c r="AB825" s="143">
        <v>12730.0</v>
      </c>
      <c r="AC825" s="47">
        <f t="shared" si="57"/>
        <v>10846.4064</v>
      </c>
      <c r="AD825" s="79">
        <v>8.0</v>
      </c>
      <c r="AE825" s="64" t="str">
        <f t="shared" si="8"/>
        <v>ZF 9356 Light Vertical Offset 2.0051</v>
      </c>
      <c r="AF825" s="65" t="str">
        <f t="shared" si="58"/>
        <v>3103 660 003</v>
      </c>
      <c r="AG825" s="66" t="s">
        <v>640</v>
      </c>
      <c r="AH825" s="52" t="str">
        <f t="shared" si="50"/>
        <v>3103 660 003</v>
      </c>
      <c r="AI825" s="67"/>
      <c r="AJ825" s="55"/>
      <c r="AK825" s="55"/>
      <c r="AL825" s="55"/>
      <c r="AM825" s="55"/>
      <c r="AN825" s="55"/>
      <c r="AO825" s="55"/>
      <c r="AP825" s="55"/>
      <c r="AQ825" s="55"/>
      <c r="AR825" s="55"/>
      <c r="AS825" s="55"/>
      <c r="AT825" s="55"/>
      <c r="AU825" s="55"/>
      <c r="AV825" s="55"/>
      <c r="AW825" s="55"/>
      <c r="AX825" s="55"/>
      <c r="AY825" s="55"/>
      <c r="AZ825" s="55"/>
      <c r="BA825" s="13"/>
      <c r="BB825" s="13"/>
    </row>
    <row r="826" ht="14.25" customHeight="1">
      <c r="A826" s="54">
        <v>1010.0</v>
      </c>
      <c r="B826" s="14" t="s">
        <v>227</v>
      </c>
      <c r="C826" s="55"/>
      <c r="D826" s="14" t="str">
        <f t="shared" si="51"/>
        <v>ZF_9356_2.2261M</v>
      </c>
      <c r="E826" s="14" t="s">
        <v>46</v>
      </c>
      <c r="F826" s="72"/>
      <c r="G826" s="57" t="s">
        <v>632</v>
      </c>
      <c r="H826" s="65" t="s">
        <v>644</v>
      </c>
      <c r="I826" s="59">
        <v>9000.0</v>
      </c>
      <c r="J826" s="65" t="s">
        <v>238</v>
      </c>
      <c r="K826" s="58" t="s">
        <v>239</v>
      </c>
      <c r="L826" s="65" t="s">
        <v>232</v>
      </c>
      <c r="M826" s="60">
        <v>2.2261</v>
      </c>
      <c r="N826" s="61"/>
      <c r="O826" s="58" t="s">
        <v>634</v>
      </c>
      <c r="P826" s="61">
        <v>2300.0</v>
      </c>
      <c r="Q826" s="61">
        <v>5357.0</v>
      </c>
      <c r="R826" s="78"/>
      <c r="S826" s="96">
        <v>178240.0</v>
      </c>
      <c r="T826" s="45">
        <v>1.13</v>
      </c>
      <c r="U826" s="96">
        <v>47.0</v>
      </c>
      <c r="V826" s="45">
        <f t="shared" si="52"/>
        <v>0.53</v>
      </c>
      <c r="W826" s="45">
        <f t="shared" si="53"/>
        <v>106747.936</v>
      </c>
      <c r="X826" s="45">
        <f t="shared" si="54"/>
        <v>576.3</v>
      </c>
      <c r="Y826" s="45">
        <v>1.067</v>
      </c>
      <c r="Z826" s="45">
        <f t="shared" si="55"/>
        <v>114514.9598</v>
      </c>
      <c r="AA826" s="47">
        <f t="shared" si="56"/>
        <v>152686.6131</v>
      </c>
      <c r="AB826" s="143">
        <v>12730.0</v>
      </c>
      <c r="AC826" s="47">
        <f t="shared" si="57"/>
        <v>10846.4064</v>
      </c>
      <c r="AD826" s="79">
        <v>8.0</v>
      </c>
      <c r="AE826" s="64" t="str">
        <f t="shared" si="8"/>
        <v>ZF 9356 Medium Vertical Offset 2.2261</v>
      </c>
      <c r="AF826" s="65" t="str">
        <f t="shared" si="58"/>
        <v>3103 660 003</v>
      </c>
      <c r="AG826" s="66" t="s">
        <v>640</v>
      </c>
      <c r="AH826" s="52" t="str">
        <f t="shared" si="50"/>
        <v>3103 660 003</v>
      </c>
      <c r="AI826" s="67"/>
      <c r="AJ826" s="55"/>
      <c r="AK826" s="55"/>
      <c r="AL826" s="55"/>
      <c r="AM826" s="55"/>
      <c r="AN826" s="55"/>
      <c r="AO826" s="55"/>
      <c r="AP826" s="55"/>
      <c r="AQ826" s="55"/>
      <c r="AR826" s="55"/>
      <c r="AS826" s="55"/>
      <c r="AT826" s="55"/>
      <c r="AU826" s="55"/>
      <c r="AV826" s="55"/>
      <c r="AW826" s="55"/>
      <c r="AX826" s="55"/>
      <c r="AY826" s="55"/>
      <c r="AZ826" s="55"/>
      <c r="BA826" s="13"/>
      <c r="BB826" s="13"/>
    </row>
    <row r="827" ht="14.25" customHeight="1">
      <c r="A827" s="54">
        <v>1010.0</v>
      </c>
      <c r="B827" s="14" t="s">
        <v>227</v>
      </c>
      <c r="C827" s="55"/>
      <c r="D827" s="14" t="str">
        <f t="shared" si="51"/>
        <v>ZF_9356_2.0585M</v>
      </c>
      <c r="E827" s="14" t="s">
        <v>46</v>
      </c>
      <c r="F827" s="72"/>
      <c r="G827" s="57" t="s">
        <v>632</v>
      </c>
      <c r="H827" s="65" t="s">
        <v>644</v>
      </c>
      <c r="I827" s="59">
        <v>9000.0</v>
      </c>
      <c r="J827" s="65" t="s">
        <v>238</v>
      </c>
      <c r="K827" s="58" t="s">
        <v>239</v>
      </c>
      <c r="L827" s="65" t="s">
        <v>232</v>
      </c>
      <c r="M827" s="60">
        <v>2.0585</v>
      </c>
      <c r="N827" s="61"/>
      <c r="O827" s="58" t="s">
        <v>636</v>
      </c>
      <c r="P827" s="61">
        <v>2300.0</v>
      </c>
      <c r="Q827" s="61">
        <v>5357.0</v>
      </c>
      <c r="R827" s="78"/>
      <c r="S827" s="96">
        <v>178240.0</v>
      </c>
      <c r="T827" s="45">
        <v>1.13</v>
      </c>
      <c r="U827" s="96">
        <v>47.0</v>
      </c>
      <c r="V827" s="45">
        <f t="shared" si="52"/>
        <v>0.53</v>
      </c>
      <c r="W827" s="45">
        <f t="shared" si="53"/>
        <v>106747.936</v>
      </c>
      <c r="X827" s="45">
        <f t="shared" si="54"/>
        <v>576.3</v>
      </c>
      <c r="Y827" s="45">
        <v>1.067</v>
      </c>
      <c r="Z827" s="45">
        <f t="shared" si="55"/>
        <v>114514.9598</v>
      </c>
      <c r="AA827" s="47">
        <f t="shared" si="56"/>
        <v>152686.6131</v>
      </c>
      <c r="AB827" s="143">
        <v>12730.0</v>
      </c>
      <c r="AC827" s="47">
        <f t="shared" si="57"/>
        <v>10846.4064</v>
      </c>
      <c r="AD827" s="79">
        <v>8.0</v>
      </c>
      <c r="AE827" s="64" t="str">
        <f t="shared" si="8"/>
        <v>ZF 9356 Medium Vertical Offset 2.0585</v>
      </c>
      <c r="AF827" s="65" t="str">
        <f t="shared" si="58"/>
        <v>3103 660 003</v>
      </c>
      <c r="AG827" s="66" t="s">
        <v>640</v>
      </c>
      <c r="AH827" s="52" t="str">
        <f t="shared" si="50"/>
        <v>3103 660 003</v>
      </c>
      <c r="AI827" s="67"/>
      <c r="AJ827" s="55"/>
      <c r="AK827" s="55"/>
      <c r="AL827" s="55"/>
      <c r="AM827" s="55"/>
      <c r="AN827" s="55"/>
      <c r="AO827" s="55"/>
      <c r="AP827" s="55"/>
      <c r="AQ827" s="55"/>
      <c r="AR827" s="55"/>
      <c r="AS827" s="55"/>
      <c r="AT827" s="55"/>
      <c r="AU827" s="55"/>
      <c r="AV827" s="55"/>
      <c r="AW827" s="55"/>
      <c r="AX827" s="55"/>
      <c r="AY827" s="55"/>
      <c r="AZ827" s="55"/>
      <c r="BA827" s="13"/>
      <c r="BB827" s="13"/>
    </row>
    <row r="828" ht="14.25" customHeight="1">
      <c r="A828" s="54">
        <v>1010.0</v>
      </c>
      <c r="B828" s="14" t="s">
        <v>227</v>
      </c>
      <c r="C828" s="55"/>
      <c r="D828" s="14" t="str">
        <f t="shared" si="51"/>
        <v>ZF_9356_1.9847M</v>
      </c>
      <c r="E828" s="14" t="s">
        <v>46</v>
      </c>
      <c r="F828" s="72"/>
      <c r="G828" s="57" t="s">
        <v>632</v>
      </c>
      <c r="H828" s="65" t="s">
        <v>644</v>
      </c>
      <c r="I828" s="59">
        <v>9000.0</v>
      </c>
      <c r="J828" s="65" t="s">
        <v>238</v>
      </c>
      <c r="K828" s="58" t="s">
        <v>239</v>
      </c>
      <c r="L828" s="65" t="s">
        <v>232</v>
      </c>
      <c r="M828" s="60">
        <v>1.9847</v>
      </c>
      <c r="N828" s="61"/>
      <c r="O828" s="58" t="s">
        <v>637</v>
      </c>
      <c r="P828" s="61">
        <v>2300.0</v>
      </c>
      <c r="Q828" s="61">
        <v>5357.0</v>
      </c>
      <c r="R828" s="78"/>
      <c r="S828" s="96">
        <v>178240.0</v>
      </c>
      <c r="T828" s="45">
        <v>1.13</v>
      </c>
      <c r="U828" s="96">
        <v>47.0</v>
      </c>
      <c r="V828" s="45">
        <f t="shared" si="52"/>
        <v>0.53</v>
      </c>
      <c r="W828" s="45">
        <f t="shared" si="53"/>
        <v>106747.936</v>
      </c>
      <c r="X828" s="45">
        <f t="shared" si="54"/>
        <v>576.3</v>
      </c>
      <c r="Y828" s="45">
        <v>1.067</v>
      </c>
      <c r="Z828" s="45">
        <f t="shared" si="55"/>
        <v>114514.9598</v>
      </c>
      <c r="AA828" s="47">
        <f t="shared" si="56"/>
        <v>152686.6131</v>
      </c>
      <c r="AB828" s="143">
        <v>12730.0</v>
      </c>
      <c r="AC828" s="47">
        <f t="shared" si="57"/>
        <v>10846.4064</v>
      </c>
      <c r="AD828" s="79">
        <v>8.0</v>
      </c>
      <c r="AE828" s="64" t="str">
        <f t="shared" si="8"/>
        <v>ZF 9356 Medium Vertical Offset 1.9847</v>
      </c>
      <c r="AF828" s="65" t="str">
        <f t="shared" si="58"/>
        <v>3103 660 003</v>
      </c>
      <c r="AG828" s="66" t="s">
        <v>640</v>
      </c>
      <c r="AH828" s="52" t="str">
        <f t="shared" si="50"/>
        <v>3103 660 003</v>
      </c>
      <c r="AI828" s="67"/>
      <c r="AJ828" s="55"/>
      <c r="AK828" s="55"/>
      <c r="AL828" s="55"/>
      <c r="AM828" s="55"/>
      <c r="AN828" s="55"/>
      <c r="AO828" s="55"/>
      <c r="AP828" s="55"/>
      <c r="AQ828" s="55"/>
      <c r="AR828" s="55"/>
      <c r="AS828" s="55"/>
      <c r="AT828" s="55"/>
      <c r="AU828" s="55"/>
      <c r="AV828" s="55"/>
      <c r="AW828" s="55"/>
      <c r="AX828" s="55"/>
      <c r="AY828" s="55"/>
      <c r="AZ828" s="55"/>
      <c r="BA828" s="13"/>
      <c r="BB828" s="13"/>
    </row>
    <row r="829" ht="14.25" customHeight="1">
      <c r="A829" s="54">
        <v>1010.0</v>
      </c>
      <c r="B829" s="14" t="s">
        <v>227</v>
      </c>
      <c r="C829" s="55"/>
      <c r="D829" s="14" t="str">
        <f t="shared" si="51"/>
        <v>ZF_9356_1.9002M</v>
      </c>
      <c r="E829" s="14" t="s">
        <v>46</v>
      </c>
      <c r="F829" s="72"/>
      <c r="G829" s="57" t="s">
        <v>632</v>
      </c>
      <c r="H829" s="65" t="s">
        <v>644</v>
      </c>
      <c r="I829" s="59">
        <v>9000.0</v>
      </c>
      <c r="J829" s="65" t="s">
        <v>238</v>
      </c>
      <c r="K829" s="58" t="s">
        <v>239</v>
      </c>
      <c r="L829" s="65" t="s">
        <v>232</v>
      </c>
      <c r="M829" s="60">
        <v>1.9002</v>
      </c>
      <c r="N829" s="61"/>
      <c r="O829" s="58" t="s">
        <v>638</v>
      </c>
      <c r="P829" s="61">
        <v>2300.0</v>
      </c>
      <c r="Q829" s="61">
        <v>5357.0</v>
      </c>
      <c r="R829" s="78"/>
      <c r="S829" s="96">
        <v>178240.0</v>
      </c>
      <c r="T829" s="45">
        <v>1.13</v>
      </c>
      <c r="U829" s="96">
        <v>47.0</v>
      </c>
      <c r="V829" s="45">
        <f t="shared" si="52"/>
        <v>0.53</v>
      </c>
      <c r="W829" s="45">
        <f t="shared" si="53"/>
        <v>106747.936</v>
      </c>
      <c r="X829" s="45">
        <f t="shared" si="54"/>
        <v>576.3</v>
      </c>
      <c r="Y829" s="45">
        <v>1.067</v>
      </c>
      <c r="Z829" s="45">
        <f t="shared" si="55"/>
        <v>114514.9598</v>
      </c>
      <c r="AA829" s="47">
        <f t="shared" si="56"/>
        <v>152686.6131</v>
      </c>
      <c r="AB829" s="143">
        <v>12730.0</v>
      </c>
      <c r="AC829" s="47">
        <f t="shared" si="57"/>
        <v>10846.4064</v>
      </c>
      <c r="AD829" s="79">
        <v>8.0</v>
      </c>
      <c r="AE829" s="64" t="str">
        <f t="shared" si="8"/>
        <v>ZF 9356 Medium Vertical Offset 1.9002</v>
      </c>
      <c r="AF829" s="65" t="str">
        <f t="shared" si="58"/>
        <v>3103 660 003</v>
      </c>
      <c r="AG829" s="66" t="s">
        <v>640</v>
      </c>
      <c r="AH829" s="52" t="str">
        <f t="shared" si="50"/>
        <v>3103 660 003</v>
      </c>
      <c r="AI829" s="67"/>
      <c r="AJ829" s="55"/>
      <c r="AK829" s="55"/>
      <c r="AL829" s="55"/>
      <c r="AM829" s="55"/>
      <c r="AN829" s="55"/>
      <c r="AO829" s="55"/>
      <c r="AP829" s="55"/>
      <c r="AQ829" s="55"/>
      <c r="AR829" s="55"/>
      <c r="AS829" s="55"/>
      <c r="AT829" s="55"/>
      <c r="AU829" s="55"/>
      <c r="AV829" s="55"/>
      <c r="AW829" s="55"/>
      <c r="AX829" s="55"/>
      <c r="AY829" s="55"/>
      <c r="AZ829" s="55"/>
      <c r="BA829" s="13"/>
      <c r="BB829" s="13"/>
    </row>
    <row r="830" ht="14.25" customHeight="1">
      <c r="A830" s="54">
        <v>1010.0</v>
      </c>
      <c r="B830" s="14" t="s">
        <v>227</v>
      </c>
      <c r="C830" s="55"/>
      <c r="D830" s="14" t="str">
        <f t="shared" si="51"/>
        <v>ZF_9360_2.493P</v>
      </c>
      <c r="E830" s="14" t="s">
        <v>46</v>
      </c>
      <c r="F830" s="72"/>
      <c r="G830" s="57" t="s">
        <v>632</v>
      </c>
      <c r="H830" s="65" t="s">
        <v>645</v>
      </c>
      <c r="I830" s="59">
        <v>9000.0</v>
      </c>
      <c r="J830" s="65" t="s">
        <v>230</v>
      </c>
      <c r="K830" s="58" t="s">
        <v>231</v>
      </c>
      <c r="L830" s="65" t="s">
        <v>232</v>
      </c>
      <c r="M830" s="60">
        <v>2.493</v>
      </c>
      <c r="N830" s="61"/>
      <c r="O830" s="58" t="s">
        <v>634</v>
      </c>
      <c r="P830" s="61">
        <v>2300.0</v>
      </c>
      <c r="Q830" s="61">
        <v>4211.0</v>
      </c>
      <c r="R830" s="78"/>
      <c r="S830" s="96">
        <v>197990.0</v>
      </c>
      <c r="T830" s="45">
        <v>1.13</v>
      </c>
      <c r="U830" s="96">
        <v>47.0</v>
      </c>
      <c r="V830" s="45">
        <f t="shared" si="52"/>
        <v>0.53</v>
      </c>
      <c r="W830" s="45">
        <f t="shared" si="53"/>
        <v>118576.211</v>
      </c>
      <c r="X830" s="45">
        <f t="shared" si="54"/>
        <v>576.3</v>
      </c>
      <c r="Y830" s="45">
        <v>1.067</v>
      </c>
      <c r="Z830" s="45">
        <f t="shared" si="55"/>
        <v>127135.7292</v>
      </c>
      <c r="AA830" s="47">
        <f t="shared" si="56"/>
        <v>169514.3056</v>
      </c>
      <c r="AB830" s="143">
        <v>12730.0</v>
      </c>
      <c r="AC830" s="47">
        <f t="shared" si="57"/>
        <v>10846.4064</v>
      </c>
      <c r="AD830" s="84" t="s">
        <v>348</v>
      </c>
      <c r="AE830" s="64" t="str">
        <f t="shared" si="8"/>
        <v>ZF 9360 Pleasure Vertical Offset 2.493</v>
      </c>
      <c r="AF830" s="65" t="str">
        <f t="shared" si="58"/>
        <v>3103 620 003</v>
      </c>
      <c r="AG830" s="66" t="s">
        <v>635</v>
      </c>
      <c r="AH830" s="52" t="str">
        <f t="shared" si="50"/>
        <v>3103 620 003</v>
      </c>
      <c r="AI830" s="67"/>
      <c r="AJ830" s="55"/>
      <c r="AK830" s="55"/>
      <c r="AL830" s="55"/>
      <c r="AM830" s="55"/>
      <c r="AN830" s="55"/>
      <c r="AO830" s="55"/>
      <c r="AP830" s="55"/>
      <c r="AQ830" s="55"/>
      <c r="AR830" s="55"/>
      <c r="AS830" s="55"/>
      <c r="AT830" s="55"/>
      <c r="AU830" s="55"/>
      <c r="AV830" s="55"/>
      <c r="AW830" s="55"/>
      <c r="AX830" s="55"/>
      <c r="AY830" s="55"/>
      <c r="AZ830" s="55"/>
      <c r="BA830" s="13"/>
      <c r="BB830" s="13"/>
    </row>
    <row r="831" ht="14.25" customHeight="1">
      <c r="A831" s="54">
        <v>1010.0</v>
      </c>
      <c r="B831" s="14" t="s">
        <v>227</v>
      </c>
      <c r="C831" s="55"/>
      <c r="D831" s="14" t="str">
        <f t="shared" si="51"/>
        <v>ZF_9360_2.3595P</v>
      </c>
      <c r="E831" s="14" t="s">
        <v>46</v>
      </c>
      <c r="F831" s="72"/>
      <c r="G831" s="57" t="s">
        <v>632</v>
      </c>
      <c r="H831" s="65" t="s">
        <v>645</v>
      </c>
      <c r="I831" s="59">
        <v>9000.0</v>
      </c>
      <c r="J831" s="65" t="s">
        <v>230</v>
      </c>
      <c r="K831" s="58" t="s">
        <v>231</v>
      </c>
      <c r="L831" s="65" t="s">
        <v>232</v>
      </c>
      <c r="M831" s="60">
        <v>2.3595</v>
      </c>
      <c r="N831" s="61"/>
      <c r="O831" s="58" t="s">
        <v>636</v>
      </c>
      <c r="P831" s="61">
        <v>2300.0</v>
      </c>
      <c r="Q831" s="61">
        <v>4211.0</v>
      </c>
      <c r="R831" s="78"/>
      <c r="S831" s="96">
        <v>197990.0</v>
      </c>
      <c r="T831" s="45">
        <v>1.13</v>
      </c>
      <c r="U831" s="96">
        <v>47.0</v>
      </c>
      <c r="V831" s="45">
        <f t="shared" si="52"/>
        <v>0.53</v>
      </c>
      <c r="W831" s="45">
        <f t="shared" si="53"/>
        <v>118576.211</v>
      </c>
      <c r="X831" s="45">
        <f t="shared" si="54"/>
        <v>576.3</v>
      </c>
      <c r="Y831" s="45">
        <v>1.067</v>
      </c>
      <c r="Z831" s="45">
        <f t="shared" si="55"/>
        <v>127135.7292</v>
      </c>
      <c r="AA831" s="47">
        <f t="shared" si="56"/>
        <v>169514.3056</v>
      </c>
      <c r="AB831" s="143">
        <v>12730.0</v>
      </c>
      <c r="AC831" s="47">
        <f t="shared" si="57"/>
        <v>10846.4064</v>
      </c>
      <c r="AD831" s="84" t="s">
        <v>348</v>
      </c>
      <c r="AE831" s="64" t="str">
        <f t="shared" si="8"/>
        <v>ZF 9360 Pleasure Vertical Offset 2.3595</v>
      </c>
      <c r="AF831" s="65" t="str">
        <f t="shared" si="58"/>
        <v>3103 620 003</v>
      </c>
      <c r="AG831" s="66" t="s">
        <v>635</v>
      </c>
      <c r="AH831" s="52" t="str">
        <f t="shared" si="50"/>
        <v>3103 620 003</v>
      </c>
      <c r="AI831" s="67"/>
      <c r="AJ831" s="55"/>
      <c r="AK831" s="55"/>
      <c r="AL831" s="55"/>
      <c r="AM831" s="55"/>
      <c r="AN831" s="55"/>
      <c r="AO831" s="55"/>
      <c r="AP831" s="55"/>
      <c r="AQ831" s="55"/>
      <c r="AR831" s="55"/>
      <c r="AS831" s="55"/>
      <c r="AT831" s="55"/>
      <c r="AU831" s="55"/>
      <c r="AV831" s="55"/>
      <c r="AW831" s="55"/>
      <c r="AX831" s="55"/>
      <c r="AY831" s="55"/>
      <c r="AZ831" s="55"/>
      <c r="BA831" s="13"/>
      <c r="BB831" s="13"/>
    </row>
    <row r="832" ht="14.25" customHeight="1">
      <c r="A832" s="54">
        <v>1010.0</v>
      </c>
      <c r="B832" s="14" t="s">
        <v>227</v>
      </c>
      <c r="C832" s="55"/>
      <c r="D832" s="14" t="str">
        <f t="shared" si="51"/>
        <v>ZF_9360_2.2862P</v>
      </c>
      <c r="E832" s="14" t="s">
        <v>46</v>
      </c>
      <c r="F832" s="72"/>
      <c r="G832" s="57" t="s">
        <v>632</v>
      </c>
      <c r="H832" s="65" t="s">
        <v>645</v>
      </c>
      <c r="I832" s="59">
        <v>9000.0</v>
      </c>
      <c r="J832" s="65" t="s">
        <v>230</v>
      </c>
      <c r="K832" s="58" t="s">
        <v>231</v>
      </c>
      <c r="L832" s="65" t="s">
        <v>232</v>
      </c>
      <c r="M832" s="60">
        <v>2.2862</v>
      </c>
      <c r="N832" s="61"/>
      <c r="O832" s="58" t="s">
        <v>637</v>
      </c>
      <c r="P832" s="61">
        <v>2300.0</v>
      </c>
      <c r="Q832" s="61">
        <v>4211.0</v>
      </c>
      <c r="R832" s="78"/>
      <c r="S832" s="96">
        <v>197990.0</v>
      </c>
      <c r="T832" s="45">
        <v>1.13</v>
      </c>
      <c r="U832" s="96">
        <v>47.0</v>
      </c>
      <c r="V832" s="45">
        <f t="shared" si="52"/>
        <v>0.53</v>
      </c>
      <c r="W832" s="45">
        <f t="shared" si="53"/>
        <v>118576.211</v>
      </c>
      <c r="X832" s="45">
        <f t="shared" si="54"/>
        <v>576.3</v>
      </c>
      <c r="Y832" s="45">
        <v>1.067</v>
      </c>
      <c r="Z832" s="45">
        <f t="shared" si="55"/>
        <v>127135.7292</v>
      </c>
      <c r="AA832" s="47">
        <f t="shared" si="56"/>
        <v>169514.3056</v>
      </c>
      <c r="AB832" s="143">
        <v>12730.0</v>
      </c>
      <c r="AC832" s="47">
        <f t="shared" si="57"/>
        <v>10846.4064</v>
      </c>
      <c r="AD832" s="84" t="s">
        <v>348</v>
      </c>
      <c r="AE832" s="64" t="str">
        <f t="shared" si="8"/>
        <v>ZF 9360 Pleasure Vertical Offset 2.2862</v>
      </c>
      <c r="AF832" s="65" t="str">
        <f t="shared" si="58"/>
        <v>3103 620 003</v>
      </c>
      <c r="AG832" s="66" t="s">
        <v>635</v>
      </c>
      <c r="AH832" s="52" t="str">
        <f t="shared" si="50"/>
        <v>3103 620 003</v>
      </c>
      <c r="AI832" s="67"/>
      <c r="AJ832" s="55"/>
      <c r="AK832" s="55"/>
      <c r="AL832" s="55"/>
      <c r="AM832" s="55"/>
      <c r="AN832" s="55"/>
      <c r="AO832" s="55"/>
      <c r="AP832" s="55"/>
      <c r="AQ832" s="55"/>
      <c r="AR832" s="55"/>
      <c r="AS832" s="55"/>
      <c r="AT832" s="55"/>
      <c r="AU832" s="55"/>
      <c r="AV832" s="55"/>
      <c r="AW832" s="55"/>
      <c r="AX832" s="55"/>
      <c r="AY832" s="55"/>
      <c r="AZ832" s="55"/>
      <c r="BA832" s="13"/>
      <c r="BB832" s="13"/>
    </row>
    <row r="833" ht="14.25" customHeight="1">
      <c r="A833" s="54">
        <v>1010.0</v>
      </c>
      <c r="B833" s="14" t="s">
        <v>227</v>
      </c>
      <c r="C833" s="55"/>
      <c r="D833" s="14" t="str">
        <f t="shared" si="51"/>
        <v>ZF_9360_2.1967P</v>
      </c>
      <c r="E833" s="14" t="s">
        <v>46</v>
      </c>
      <c r="F833" s="72"/>
      <c r="G833" s="57" t="s">
        <v>632</v>
      </c>
      <c r="H833" s="65" t="s">
        <v>645</v>
      </c>
      <c r="I833" s="59">
        <v>9000.0</v>
      </c>
      <c r="J833" s="65" t="s">
        <v>230</v>
      </c>
      <c r="K833" s="58" t="s">
        <v>231</v>
      </c>
      <c r="L833" s="65" t="s">
        <v>232</v>
      </c>
      <c r="M833" s="60">
        <v>2.1967</v>
      </c>
      <c r="N833" s="61"/>
      <c r="O833" s="58" t="s">
        <v>638</v>
      </c>
      <c r="P833" s="61">
        <v>2300.0</v>
      </c>
      <c r="Q833" s="61">
        <v>4211.0</v>
      </c>
      <c r="R833" s="78"/>
      <c r="S833" s="96">
        <v>197990.0</v>
      </c>
      <c r="T833" s="45">
        <v>1.13</v>
      </c>
      <c r="U833" s="96">
        <v>47.0</v>
      </c>
      <c r="V833" s="45">
        <f t="shared" si="52"/>
        <v>0.53</v>
      </c>
      <c r="W833" s="45">
        <f t="shared" si="53"/>
        <v>118576.211</v>
      </c>
      <c r="X833" s="45">
        <f t="shared" si="54"/>
        <v>576.3</v>
      </c>
      <c r="Y833" s="45">
        <v>1.067</v>
      </c>
      <c r="Z833" s="45">
        <f t="shared" si="55"/>
        <v>127135.7292</v>
      </c>
      <c r="AA833" s="47">
        <f t="shared" si="56"/>
        <v>169514.3056</v>
      </c>
      <c r="AB833" s="143">
        <v>12730.0</v>
      </c>
      <c r="AC833" s="47">
        <f t="shared" si="57"/>
        <v>10846.4064</v>
      </c>
      <c r="AD833" s="84" t="s">
        <v>348</v>
      </c>
      <c r="AE833" s="64" t="str">
        <f t="shared" si="8"/>
        <v>ZF 9360 Pleasure Vertical Offset 2.1967</v>
      </c>
      <c r="AF833" s="65" t="str">
        <f t="shared" si="58"/>
        <v>3103 620 003</v>
      </c>
      <c r="AG833" s="66" t="s">
        <v>635</v>
      </c>
      <c r="AH833" s="52" t="str">
        <f t="shared" si="50"/>
        <v>3103 620 003</v>
      </c>
      <c r="AI833" s="67"/>
      <c r="AJ833" s="55"/>
      <c r="AK833" s="55"/>
      <c r="AL833" s="55"/>
      <c r="AM833" s="55"/>
      <c r="AN833" s="55"/>
      <c r="AO833" s="55"/>
      <c r="AP833" s="55"/>
      <c r="AQ833" s="55"/>
      <c r="AR833" s="55"/>
      <c r="AS833" s="55"/>
      <c r="AT833" s="55"/>
      <c r="AU833" s="55"/>
      <c r="AV833" s="55"/>
      <c r="AW833" s="55"/>
      <c r="AX833" s="55"/>
      <c r="AY833" s="55"/>
      <c r="AZ833" s="55"/>
      <c r="BA833" s="13"/>
      <c r="BB833" s="13"/>
    </row>
    <row r="834" ht="14.25" customHeight="1">
      <c r="A834" s="54">
        <v>1010.0</v>
      </c>
      <c r="B834" s="14" t="s">
        <v>227</v>
      </c>
      <c r="C834" s="55"/>
      <c r="D834" s="14" t="str">
        <f t="shared" si="51"/>
        <v>ZF_9360_2.493L</v>
      </c>
      <c r="E834" s="14" t="s">
        <v>46</v>
      </c>
      <c r="F834" s="72"/>
      <c r="G834" s="57" t="s">
        <v>632</v>
      </c>
      <c r="H834" s="65" t="s">
        <v>645</v>
      </c>
      <c r="I834" s="59">
        <v>9000.0</v>
      </c>
      <c r="J834" s="65" t="s">
        <v>235</v>
      </c>
      <c r="K834" s="58" t="s">
        <v>236</v>
      </c>
      <c r="L834" s="65" t="s">
        <v>232</v>
      </c>
      <c r="M834" s="60">
        <v>2.493</v>
      </c>
      <c r="N834" s="61"/>
      <c r="O834" s="58" t="s">
        <v>634</v>
      </c>
      <c r="P834" s="61">
        <v>2300.0</v>
      </c>
      <c r="Q834" s="61">
        <v>4211.0</v>
      </c>
      <c r="R834" s="78"/>
      <c r="S834" s="96">
        <v>197990.0</v>
      </c>
      <c r="T834" s="45">
        <v>1.13</v>
      </c>
      <c r="U834" s="96">
        <v>47.0</v>
      </c>
      <c r="V834" s="45">
        <f t="shared" si="52"/>
        <v>0.53</v>
      </c>
      <c r="W834" s="45">
        <f t="shared" si="53"/>
        <v>118576.211</v>
      </c>
      <c r="X834" s="45">
        <f t="shared" si="54"/>
        <v>576.3</v>
      </c>
      <c r="Y834" s="45">
        <v>1.067</v>
      </c>
      <c r="Z834" s="45">
        <f t="shared" si="55"/>
        <v>127135.7292</v>
      </c>
      <c r="AA834" s="47">
        <f t="shared" si="56"/>
        <v>169514.3056</v>
      </c>
      <c r="AB834" s="143">
        <v>12730.0</v>
      </c>
      <c r="AC834" s="47">
        <f t="shared" si="57"/>
        <v>10846.4064</v>
      </c>
      <c r="AD834" s="84" t="s">
        <v>348</v>
      </c>
      <c r="AE834" s="64" t="str">
        <f t="shared" si="8"/>
        <v>ZF 9360 Light Vertical Offset 2.493</v>
      </c>
      <c r="AF834" s="65" t="str">
        <f t="shared" si="58"/>
        <v>3103 620 003</v>
      </c>
      <c r="AG834" s="66" t="s">
        <v>635</v>
      </c>
      <c r="AH834" s="52" t="str">
        <f t="shared" si="50"/>
        <v>3103 620 003</v>
      </c>
      <c r="AI834" s="67"/>
      <c r="AJ834" s="55"/>
      <c r="AK834" s="55"/>
      <c r="AL834" s="55"/>
      <c r="AM834" s="55"/>
      <c r="AN834" s="55"/>
      <c r="AO834" s="55"/>
      <c r="AP834" s="55"/>
      <c r="AQ834" s="55"/>
      <c r="AR834" s="55"/>
      <c r="AS834" s="55"/>
      <c r="AT834" s="55"/>
      <c r="AU834" s="55"/>
      <c r="AV834" s="55"/>
      <c r="AW834" s="55"/>
      <c r="AX834" s="55"/>
      <c r="AY834" s="55"/>
      <c r="AZ834" s="55"/>
      <c r="BA834" s="13"/>
      <c r="BB834" s="13"/>
    </row>
    <row r="835" ht="14.25" customHeight="1">
      <c r="A835" s="54">
        <v>1010.0</v>
      </c>
      <c r="B835" s="14" t="s">
        <v>227</v>
      </c>
      <c r="C835" s="55"/>
      <c r="D835" s="14" t="str">
        <f t="shared" si="51"/>
        <v>ZF_9360_2.3595L</v>
      </c>
      <c r="E835" s="14" t="s">
        <v>46</v>
      </c>
      <c r="F835" s="72"/>
      <c r="G835" s="57" t="s">
        <v>632</v>
      </c>
      <c r="H835" s="65" t="s">
        <v>645</v>
      </c>
      <c r="I835" s="59">
        <v>9000.0</v>
      </c>
      <c r="J835" s="65" t="s">
        <v>235</v>
      </c>
      <c r="K835" s="58" t="s">
        <v>236</v>
      </c>
      <c r="L835" s="65" t="s">
        <v>232</v>
      </c>
      <c r="M835" s="60">
        <v>2.3595</v>
      </c>
      <c r="N835" s="61"/>
      <c r="O835" s="58" t="s">
        <v>636</v>
      </c>
      <c r="P835" s="61">
        <v>2300.0</v>
      </c>
      <c r="Q835" s="61">
        <v>4211.0</v>
      </c>
      <c r="R835" s="78"/>
      <c r="S835" s="96">
        <v>197990.0</v>
      </c>
      <c r="T835" s="45">
        <v>1.13</v>
      </c>
      <c r="U835" s="96">
        <v>47.0</v>
      </c>
      <c r="V835" s="45">
        <f t="shared" si="52"/>
        <v>0.53</v>
      </c>
      <c r="W835" s="45">
        <f t="shared" si="53"/>
        <v>118576.211</v>
      </c>
      <c r="X835" s="45">
        <f t="shared" si="54"/>
        <v>576.3</v>
      </c>
      <c r="Y835" s="45">
        <v>1.067</v>
      </c>
      <c r="Z835" s="45">
        <f t="shared" si="55"/>
        <v>127135.7292</v>
      </c>
      <c r="AA835" s="47">
        <f t="shared" si="56"/>
        <v>169514.3056</v>
      </c>
      <c r="AB835" s="143">
        <v>12730.0</v>
      </c>
      <c r="AC835" s="47">
        <f t="shared" si="57"/>
        <v>10846.4064</v>
      </c>
      <c r="AD835" s="84" t="s">
        <v>348</v>
      </c>
      <c r="AE835" s="64" t="str">
        <f t="shared" si="8"/>
        <v>ZF 9360 Light Vertical Offset 2.3595</v>
      </c>
      <c r="AF835" s="65" t="str">
        <f t="shared" si="58"/>
        <v>3103 620 003</v>
      </c>
      <c r="AG835" s="66" t="s">
        <v>635</v>
      </c>
      <c r="AH835" s="52" t="str">
        <f t="shared" si="50"/>
        <v>3103 620 003</v>
      </c>
      <c r="AI835" s="67"/>
      <c r="AJ835" s="55"/>
      <c r="AK835" s="55"/>
      <c r="AL835" s="55"/>
      <c r="AM835" s="55"/>
      <c r="AN835" s="55"/>
      <c r="AO835" s="55"/>
      <c r="AP835" s="55"/>
      <c r="AQ835" s="55"/>
      <c r="AR835" s="55"/>
      <c r="AS835" s="55"/>
      <c r="AT835" s="55"/>
      <c r="AU835" s="55"/>
      <c r="AV835" s="55"/>
      <c r="AW835" s="55"/>
      <c r="AX835" s="55"/>
      <c r="AY835" s="55"/>
      <c r="AZ835" s="55"/>
      <c r="BA835" s="13"/>
      <c r="BB835" s="13"/>
    </row>
    <row r="836" ht="14.25" customHeight="1">
      <c r="A836" s="54">
        <v>1010.0</v>
      </c>
      <c r="B836" s="14" t="s">
        <v>227</v>
      </c>
      <c r="C836" s="55"/>
      <c r="D836" s="14" t="str">
        <f t="shared" si="51"/>
        <v>ZF_9360_2.2862L</v>
      </c>
      <c r="E836" s="14" t="s">
        <v>46</v>
      </c>
      <c r="F836" s="72"/>
      <c r="G836" s="57" t="s">
        <v>632</v>
      </c>
      <c r="H836" s="65" t="s">
        <v>645</v>
      </c>
      <c r="I836" s="59">
        <v>9000.0</v>
      </c>
      <c r="J836" s="65" t="s">
        <v>235</v>
      </c>
      <c r="K836" s="58" t="s">
        <v>236</v>
      </c>
      <c r="L836" s="65" t="s">
        <v>232</v>
      </c>
      <c r="M836" s="60">
        <v>2.2862</v>
      </c>
      <c r="N836" s="61"/>
      <c r="O836" s="58" t="s">
        <v>637</v>
      </c>
      <c r="P836" s="61">
        <v>2300.0</v>
      </c>
      <c r="Q836" s="61">
        <v>4211.0</v>
      </c>
      <c r="R836" s="78"/>
      <c r="S836" s="96">
        <v>197990.0</v>
      </c>
      <c r="T836" s="45">
        <v>1.13</v>
      </c>
      <c r="U836" s="96">
        <v>47.0</v>
      </c>
      <c r="V836" s="45">
        <f t="shared" si="52"/>
        <v>0.53</v>
      </c>
      <c r="W836" s="45">
        <f t="shared" si="53"/>
        <v>118576.211</v>
      </c>
      <c r="X836" s="45">
        <f t="shared" si="54"/>
        <v>576.3</v>
      </c>
      <c r="Y836" s="45">
        <v>1.067</v>
      </c>
      <c r="Z836" s="45">
        <f t="shared" si="55"/>
        <v>127135.7292</v>
      </c>
      <c r="AA836" s="47">
        <f t="shared" si="56"/>
        <v>169514.3056</v>
      </c>
      <c r="AB836" s="143">
        <v>12730.0</v>
      </c>
      <c r="AC836" s="47">
        <f t="shared" si="57"/>
        <v>10846.4064</v>
      </c>
      <c r="AD836" s="84" t="s">
        <v>348</v>
      </c>
      <c r="AE836" s="64" t="str">
        <f t="shared" si="8"/>
        <v>ZF 9360 Light Vertical Offset 2.2862</v>
      </c>
      <c r="AF836" s="65" t="str">
        <f t="shared" si="58"/>
        <v>3103 620 003</v>
      </c>
      <c r="AG836" s="66" t="s">
        <v>635</v>
      </c>
      <c r="AH836" s="52" t="str">
        <f t="shared" si="50"/>
        <v>3103 620 003</v>
      </c>
      <c r="AI836" s="67"/>
      <c r="AJ836" s="55"/>
      <c r="AK836" s="55"/>
      <c r="AL836" s="55"/>
      <c r="AM836" s="55"/>
      <c r="AN836" s="55"/>
      <c r="AO836" s="55"/>
      <c r="AP836" s="55"/>
      <c r="AQ836" s="55"/>
      <c r="AR836" s="55"/>
      <c r="AS836" s="55"/>
      <c r="AT836" s="55"/>
      <c r="AU836" s="55"/>
      <c r="AV836" s="55"/>
      <c r="AW836" s="55"/>
      <c r="AX836" s="55"/>
      <c r="AY836" s="55"/>
      <c r="AZ836" s="55"/>
      <c r="BA836" s="13"/>
      <c r="BB836" s="13"/>
    </row>
    <row r="837" ht="14.25" customHeight="1">
      <c r="A837" s="54">
        <v>1010.0</v>
      </c>
      <c r="B837" s="14" t="s">
        <v>227</v>
      </c>
      <c r="C837" s="55"/>
      <c r="D837" s="14" t="str">
        <f t="shared" si="51"/>
        <v>ZF_9360_2.1967L</v>
      </c>
      <c r="E837" s="14" t="s">
        <v>46</v>
      </c>
      <c r="F837" s="72"/>
      <c r="G837" s="57" t="s">
        <v>632</v>
      </c>
      <c r="H837" s="65" t="s">
        <v>645</v>
      </c>
      <c r="I837" s="59">
        <v>9000.0</v>
      </c>
      <c r="J837" s="65" t="s">
        <v>235</v>
      </c>
      <c r="K837" s="58" t="s">
        <v>236</v>
      </c>
      <c r="L837" s="65" t="s">
        <v>232</v>
      </c>
      <c r="M837" s="60">
        <v>2.1967</v>
      </c>
      <c r="N837" s="61"/>
      <c r="O837" s="58" t="s">
        <v>638</v>
      </c>
      <c r="P837" s="61">
        <v>2300.0</v>
      </c>
      <c r="Q837" s="61">
        <v>4211.0</v>
      </c>
      <c r="R837" s="78"/>
      <c r="S837" s="96">
        <v>197990.0</v>
      </c>
      <c r="T837" s="45">
        <v>1.13</v>
      </c>
      <c r="U837" s="96">
        <v>47.0</v>
      </c>
      <c r="V837" s="45">
        <f t="shared" si="52"/>
        <v>0.53</v>
      </c>
      <c r="W837" s="45">
        <f t="shared" si="53"/>
        <v>118576.211</v>
      </c>
      <c r="X837" s="45">
        <f t="shared" si="54"/>
        <v>576.3</v>
      </c>
      <c r="Y837" s="45">
        <v>1.067</v>
      </c>
      <c r="Z837" s="45">
        <f t="shared" si="55"/>
        <v>127135.7292</v>
      </c>
      <c r="AA837" s="47">
        <f t="shared" si="56"/>
        <v>169514.3056</v>
      </c>
      <c r="AB837" s="143">
        <v>12730.0</v>
      </c>
      <c r="AC837" s="47">
        <f t="shared" si="57"/>
        <v>10846.4064</v>
      </c>
      <c r="AD837" s="84" t="s">
        <v>348</v>
      </c>
      <c r="AE837" s="64" t="str">
        <f t="shared" si="8"/>
        <v>ZF 9360 Light Vertical Offset 2.1967</v>
      </c>
      <c r="AF837" s="65" t="str">
        <f t="shared" si="58"/>
        <v>3103 620 003</v>
      </c>
      <c r="AG837" s="66" t="s">
        <v>635</v>
      </c>
      <c r="AH837" s="52" t="str">
        <f t="shared" si="50"/>
        <v>3103 620 003</v>
      </c>
      <c r="AI837" s="67"/>
      <c r="AJ837" s="55"/>
      <c r="AK837" s="55"/>
      <c r="AL837" s="55"/>
      <c r="AM837" s="55"/>
      <c r="AN837" s="55"/>
      <c r="AO837" s="55"/>
      <c r="AP837" s="55"/>
      <c r="AQ837" s="55"/>
      <c r="AR837" s="55"/>
      <c r="AS837" s="55"/>
      <c r="AT837" s="55"/>
      <c r="AU837" s="55"/>
      <c r="AV837" s="55"/>
      <c r="AW837" s="55"/>
      <c r="AX837" s="55"/>
      <c r="AY837" s="55"/>
      <c r="AZ837" s="55"/>
      <c r="BA837" s="13"/>
      <c r="BB837" s="13"/>
    </row>
    <row r="838" ht="14.25" customHeight="1">
      <c r="A838" s="54">
        <v>1010.0</v>
      </c>
      <c r="B838" s="14" t="s">
        <v>227</v>
      </c>
      <c r="C838" s="55"/>
      <c r="D838" s="14" t="str">
        <f t="shared" si="51"/>
        <v>ZF_9361_2.493P</v>
      </c>
      <c r="E838" s="14" t="s">
        <v>46</v>
      </c>
      <c r="F838" s="72"/>
      <c r="G838" s="57" t="s">
        <v>632</v>
      </c>
      <c r="H838" s="65" t="s">
        <v>646</v>
      </c>
      <c r="I838" s="59">
        <v>9000.0</v>
      </c>
      <c r="J838" s="65" t="s">
        <v>230</v>
      </c>
      <c r="K838" s="58" t="s">
        <v>231</v>
      </c>
      <c r="L838" s="65" t="s">
        <v>232</v>
      </c>
      <c r="M838" s="60">
        <v>2.493</v>
      </c>
      <c r="N838" s="61"/>
      <c r="O838" s="58" t="s">
        <v>634</v>
      </c>
      <c r="P838" s="61">
        <v>2300.0</v>
      </c>
      <c r="Q838" s="61">
        <v>5357.0</v>
      </c>
      <c r="R838" s="78"/>
      <c r="S838" s="96">
        <v>184225.0</v>
      </c>
      <c r="T838" s="45">
        <v>1.13</v>
      </c>
      <c r="U838" s="96">
        <v>47.0</v>
      </c>
      <c r="V838" s="45">
        <f t="shared" si="52"/>
        <v>0.53</v>
      </c>
      <c r="W838" s="45">
        <f t="shared" si="53"/>
        <v>110332.3525</v>
      </c>
      <c r="X838" s="45">
        <f t="shared" si="54"/>
        <v>576.3</v>
      </c>
      <c r="Y838" s="45">
        <v>1.067</v>
      </c>
      <c r="Z838" s="45">
        <f t="shared" si="55"/>
        <v>118339.5322</v>
      </c>
      <c r="AA838" s="47">
        <f t="shared" si="56"/>
        <v>157786.043</v>
      </c>
      <c r="AB838" s="143">
        <v>12730.0</v>
      </c>
      <c r="AC838" s="47">
        <f t="shared" si="57"/>
        <v>10846.4064</v>
      </c>
      <c r="AD838" s="79">
        <v>8.0</v>
      </c>
      <c r="AE838" s="64" t="str">
        <f t="shared" si="8"/>
        <v>ZF 9361 Pleasure Vertical Offset 2.493</v>
      </c>
      <c r="AF838" s="65" t="str">
        <f t="shared" si="58"/>
        <v>3103 660 003</v>
      </c>
      <c r="AG838" s="66" t="s">
        <v>640</v>
      </c>
      <c r="AH838" s="52" t="str">
        <f t="shared" si="50"/>
        <v>3103 660 003</v>
      </c>
      <c r="AI838" s="67"/>
      <c r="AJ838" s="55"/>
      <c r="AK838" s="55"/>
      <c r="AL838" s="55"/>
      <c r="AM838" s="55"/>
      <c r="AN838" s="55"/>
      <c r="AO838" s="55"/>
      <c r="AP838" s="55"/>
      <c r="AQ838" s="55"/>
      <c r="AR838" s="55"/>
      <c r="AS838" s="55"/>
      <c r="AT838" s="55"/>
      <c r="AU838" s="55"/>
      <c r="AV838" s="55"/>
      <c r="AW838" s="55"/>
      <c r="AX838" s="55"/>
      <c r="AY838" s="55"/>
      <c r="AZ838" s="55"/>
      <c r="BA838" s="13"/>
      <c r="BB838" s="13"/>
    </row>
    <row r="839" ht="14.25" customHeight="1">
      <c r="A839" s="54">
        <v>1010.0</v>
      </c>
      <c r="B839" s="14" t="s">
        <v>227</v>
      </c>
      <c r="C839" s="55"/>
      <c r="D839" s="14" t="str">
        <f t="shared" si="51"/>
        <v>ZF_9361_2.3595P</v>
      </c>
      <c r="E839" s="14" t="s">
        <v>46</v>
      </c>
      <c r="F839" s="72"/>
      <c r="G839" s="57" t="s">
        <v>632</v>
      </c>
      <c r="H839" s="65" t="s">
        <v>646</v>
      </c>
      <c r="I839" s="59">
        <v>9000.0</v>
      </c>
      <c r="J839" s="65" t="s">
        <v>230</v>
      </c>
      <c r="K839" s="58" t="s">
        <v>231</v>
      </c>
      <c r="L839" s="65" t="s">
        <v>232</v>
      </c>
      <c r="M839" s="60">
        <v>2.3595</v>
      </c>
      <c r="N839" s="61"/>
      <c r="O839" s="58" t="s">
        <v>636</v>
      </c>
      <c r="P839" s="61">
        <v>2300.0</v>
      </c>
      <c r="Q839" s="61">
        <v>5357.0</v>
      </c>
      <c r="R839" s="78"/>
      <c r="S839" s="96">
        <v>184225.0</v>
      </c>
      <c r="T839" s="45">
        <v>1.13</v>
      </c>
      <c r="U839" s="96">
        <v>47.0</v>
      </c>
      <c r="V839" s="45">
        <f t="shared" si="52"/>
        <v>0.53</v>
      </c>
      <c r="W839" s="45">
        <f t="shared" si="53"/>
        <v>110332.3525</v>
      </c>
      <c r="X839" s="45">
        <f t="shared" si="54"/>
        <v>576.3</v>
      </c>
      <c r="Y839" s="45">
        <v>1.067</v>
      </c>
      <c r="Z839" s="45">
        <f t="shared" si="55"/>
        <v>118339.5322</v>
      </c>
      <c r="AA839" s="47">
        <f t="shared" si="56"/>
        <v>157786.043</v>
      </c>
      <c r="AB839" s="143">
        <v>12730.0</v>
      </c>
      <c r="AC839" s="47">
        <f t="shared" si="57"/>
        <v>10846.4064</v>
      </c>
      <c r="AD839" s="79">
        <v>8.0</v>
      </c>
      <c r="AE839" s="64" t="str">
        <f t="shared" si="8"/>
        <v>ZF 9361 Pleasure Vertical Offset 2.3595</v>
      </c>
      <c r="AF839" s="65" t="str">
        <f t="shared" si="58"/>
        <v>3103 660 003</v>
      </c>
      <c r="AG839" s="66" t="s">
        <v>640</v>
      </c>
      <c r="AH839" s="52" t="str">
        <f t="shared" si="50"/>
        <v>3103 660 003</v>
      </c>
      <c r="AI839" s="67"/>
      <c r="AJ839" s="55"/>
      <c r="AK839" s="55"/>
      <c r="AL839" s="55"/>
      <c r="AM839" s="55"/>
      <c r="AN839" s="55"/>
      <c r="AO839" s="55"/>
      <c r="AP839" s="55"/>
      <c r="AQ839" s="55"/>
      <c r="AR839" s="55"/>
      <c r="AS839" s="55"/>
      <c r="AT839" s="55"/>
      <c r="AU839" s="55"/>
      <c r="AV839" s="55"/>
      <c r="AW839" s="55"/>
      <c r="AX839" s="55"/>
      <c r="AY839" s="55"/>
      <c r="AZ839" s="55"/>
      <c r="BA839" s="13"/>
      <c r="BB839" s="13"/>
    </row>
    <row r="840" ht="14.25" customHeight="1">
      <c r="A840" s="54">
        <v>1010.0</v>
      </c>
      <c r="B840" s="14" t="s">
        <v>227</v>
      </c>
      <c r="C840" s="55"/>
      <c r="D840" s="14" t="str">
        <f t="shared" si="51"/>
        <v>ZF_9361_2.2862P</v>
      </c>
      <c r="E840" s="14" t="s">
        <v>46</v>
      </c>
      <c r="F840" s="72"/>
      <c r="G840" s="57" t="s">
        <v>632</v>
      </c>
      <c r="H840" s="65" t="s">
        <v>646</v>
      </c>
      <c r="I840" s="59">
        <v>9000.0</v>
      </c>
      <c r="J840" s="65" t="s">
        <v>230</v>
      </c>
      <c r="K840" s="58" t="s">
        <v>231</v>
      </c>
      <c r="L840" s="65" t="s">
        <v>232</v>
      </c>
      <c r="M840" s="60">
        <v>2.2862</v>
      </c>
      <c r="N840" s="61"/>
      <c r="O840" s="58" t="s">
        <v>637</v>
      </c>
      <c r="P840" s="61">
        <v>2300.0</v>
      </c>
      <c r="Q840" s="61">
        <v>5357.0</v>
      </c>
      <c r="R840" s="78"/>
      <c r="S840" s="96">
        <v>184225.0</v>
      </c>
      <c r="T840" s="45">
        <v>1.13</v>
      </c>
      <c r="U840" s="96">
        <v>47.0</v>
      </c>
      <c r="V840" s="45">
        <f t="shared" si="52"/>
        <v>0.53</v>
      </c>
      <c r="W840" s="45">
        <f t="shared" si="53"/>
        <v>110332.3525</v>
      </c>
      <c r="X840" s="45">
        <f t="shared" si="54"/>
        <v>576.3</v>
      </c>
      <c r="Y840" s="45">
        <v>1.067</v>
      </c>
      <c r="Z840" s="45">
        <f t="shared" si="55"/>
        <v>118339.5322</v>
      </c>
      <c r="AA840" s="47">
        <f t="shared" si="56"/>
        <v>157786.043</v>
      </c>
      <c r="AB840" s="143">
        <v>12730.0</v>
      </c>
      <c r="AC840" s="47">
        <f t="shared" si="57"/>
        <v>10846.4064</v>
      </c>
      <c r="AD840" s="79">
        <v>8.0</v>
      </c>
      <c r="AE840" s="64" t="str">
        <f t="shared" si="8"/>
        <v>ZF 9361 Pleasure Vertical Offset 2.2862</v>
      </c>
      <c r="AF840" s="65" t="str">
        <f t="shared" si="58"/>
        <v>3103 660 003</v>
      </c>
      <c r="AG840" s="66" t="s">
        <v>640</v>
      </c>
      <c r="AH840" s="52" t="str">
        <f t="shared" si="50"/>
        <v>3103 660 003</v>
      </c>
      <c r="AI840" s="67"/>
      <c r="AJ840" s="55"/>
      <c r="AK840" s="55"/>
      <c r="AL840" s="55"/>
      <c r="AM840" s="55"/>
      <c r="AN840" s="55"/>
      <c r="AO840" s="55"/>
      <c r="AP840" s="55"/>
      <c r="AQ840" s="55"/>
      <c r="AR840" s="55"/>
      <c r="AS840" s="55"/>
      <c r="AT840" s="55"/>
      <c r="AU840" s="55"/>
      <c r="AV840" s="55"/>
      <c r="AW840" s="55"/>
      <c r="AX840" s="55"/>
      <c r="AY840" s="55"/>
      <c r="AZ840" s="55"/>
      <c r="BA840" s="13"/>
      <c r="BB840" s="13"/>
    </row>
    <row r="841" ht="14.25" customHeight="1">
      <c r="A841" s="54">
        <v>1010.0</v>
      </c>
      <c r="B841" s="14" t="s">
        <v>227</v>
      </c>
      <c r="C841" s="55"/>
      <c r="D841" s="14" t="str">
        <f t="shared" si="51"/>
        <v>ZF_9361_2.1967P</v>
      </c>
      <c r="E841" s="14" t="s">
        <v>46</v>
      </c>
      <c r="F841" s="72"/>
      <c r="G841" s="57" t="s">
        <v>632</v>
      </c>
      <c r="H841" s="65" t="s">
        <v>646</v>
      </c>
      <c r="I841" s="59">
        <v>9000.0</v>
      </c>
      <c r="J841" s="65" t="s">
        <v>230</v>
      </c>
      <c r="K841" s="58" t="s">
        <v>231</v>
      </c>
      <c r="L841" s="65" t="s">
        <v>232</v>
      </c>
      <c r="M841" s="60">
        <v>2.1967</v>
      </c>
      <c r="N841" s="61"/>
      <c r="O841" s="58" t="s">
        <v>638</v>
      </c>
      <c r="P841" s="61">
        <v>2300.0</v>
      </c>
      <c r="Q841" s="61">
        <v>5357.0</v>
      </c>
      <c r="R841" s="78"/>
      <c r="S841" s="96">
        <v>184225.0</v>
      </c>
      <c r="T841" s="45">
        <v>1.13</v>
      </c>
      <c r="U841" s="96">
        <v>47.0</v>
      </c>
      <c r="V841" s="45">
        <f t="shared" si="52"/>
        <v>0.53</v>
      </c>
      <c r="W841" s="45">
        <f t="shared" si="53"/>
        <v>110332.3525</v>
      </c>
      <c r="X841" s="45">
        <f t="shared" si="54"/>
        <v>576.3</v>
      </c>
      <c r="Y841" s="45">
        <v>1.067</v>
      </c>
      <c r="Z841" s="45">
        <f t="shared" si="55"/>
        <v>118339.5322</v>
      </c>
      <c r="AA841" s="47">
        <f t="shared" si="56"/>
        <v>157786.043</v>
      </c>
      <c r="AB841" s="143">
        <v>12730.0</v>
      </c>
      <c r="AC841" s="47">
        <f t="shared" si="57"/>
        <v>10846.4064</v>
      </c>
      <c r="AD841" s="79">
        <v>8.0</v>
      </c>
      <c r="AE841" s="64" t="str">
        <f t="shared" si="8"/>
        <v>ZF 9361 Pleasure Vertical Offset 2.1967</v>
      </c>
      <c r="AF841" s="65" t="str">
        <f t="shared" si="58"/>
        <v>3103 660 003</v>
      </c>
      <c r="AG841" s="66" t="s">
        <v>640</v>
      </c>
      <c r="AH841" s="52" t="str">
        <f t="shared" si="50"/>
        <v>3103 660 003</v>
      </c>
      <c r="AI841" s="67"/>
      <c r="AJ841" s="55"/>
      <c r="AK841" s="55"/>
      <c r="AL841" s="55"/>
      <c r="AM841" s="55"/>
      <c r="AN841" s="55"/>
      <c r="AO841" s="55"/>
      <c r="AP841" s="55"/>
      <c r="AQ841" s="55"/>
      <c r="AR841" s="55"/>
      <c r="AS841" s="55"/>
      <c r="AT841" s="55"/>
      <c r="AU841" s="55"/>
      <c r="AV841" s="55"/>
      <c r="AW841" s="55"/>
      <c r="AX841" s="55"/>
      <c r="AY841" s="55"/>
      <c r="AZ841" s="55"/>
      <c r="BA841" s="13"/>
      <c r="BB841" s="13"/>
    </row>
    <row r="842" ht="14.25" customHeight="1">
      <c r="A842" s="54">
        <v>1010.0</v>
      </c>
      <c r="B842" s="14" t="s">
        <v>227</v>
      </c>
      <c r="C842" s="55"/>
      <c r="D842" s="14" t="str">
        <f t="shared" si="51"/>
        <v>ZF_9361_2.493L</v>
      </c>
      <c r="E842" s="14" t="s">
        <v>46</v>
      </c>
      <c r="F842" s="72"/>
      <c r="G842" s="57" t="s">
        <v>632</v>
      </c>
      <c r="H842" s="65" t="s">
        <v>646</v>
      </c>
      <c r="I842" s="59">
        <v>9000.0</v>
      </c>
      <c r="J842" s="65" t="s">
        <v>235</v>
      </c>
      <c r="K842" s="58" t="s">
        <v>236</v>
      </c>
      <c r="L842" s="65" t="s">
        <v>232</v>
      </c>
      <c r="M842" s="60">
        <v>2.493</v>
      </c>
      <c r="N842" s="61"/>
      <c r="O842" s="58" t="s">
        <v>634</v>
      </c>
      <c r="P842" s="61">
        <v>2300.0</v>
      </c>
      <c r="Q842" s="61">
        <v>5357.0</v>
      </c>
      <c r="R842" s="78"/>
      <c r="S842" s="96">
        <v>184225.0</v>
      </c>
      <c r="T842" s="45">
        <v>1.13</v>
      </c>
      <c r="U842" s="96">
        <v>47.0</v>
      </c>
      <c r="V842" s="45">
        <f t="shared" si="52"/>
        <v>0.53</v>
      </c>
      <c r="W842" s="45">
        <f t="shared" si="53"/>
        <v>110332.3525</v>
      </c>
      <c r="X842" s="45">
        <f t="shared" si="54"/>
        <v>576.3</v>
      </c>
      <c r="Y842" s="45">
        <v>1.067</v>
      </c>
      <c r="Z842" s="45">
        <f t="shared" si="55"/>
        <v>118339.5322</v>
      </c>
      <c r="AA842" s="47">
        <f t="shared" si="56"/>
        <v>157786.043</v>
      </c>
      <c r="AB842" s="143">
        <v>12730.0</v>
      </c>
      <c r="AC842" s="47">
        <f t="shared" si="57"/>
        <v>10846.4064</v>
      </c>
      <c r="AD842" s="79">
        <v>8.0</v>
      </c>
      <c r="AE842" s="64" t="str">
        <f t="shared" si="8"/>
        <v>ZF 9361 Light Vertical Offset 2.493</v>
      </c>
      <c r="AF842" s="65" t="str">
        <f t="shared" si="58"/>
        <v>3103 660 003</v>
      </c>
      <c r="AG842" s="66" t="s">
        <v>640</v>
      </c>
      <c r="AH842" s="52" t="str">
        <f t="shared" si="50"/>
        <v>3103 660 003</v>
      </c>
      <c r="AI842" s="67"/>
      <c r="AJ842" s="55"/>
      <c r="AK842" s="55"/>
      <c r="AL842" s="55"/>
      <c r="AM842" s="55"/>
      <c r="AN842" s="55"/>
      <c r="AO842" s="55"/>
      <c r="AP842" s="55"/>
      <c r="AQ842" s="55"/>
      <c r="AR842" s="55"/>
      <c r="AS842" s="55"/>
      <c r="AT842" s="55"/>
      <c r="AU842" s="55"/>
      <c r="AV842" s="55"/>
      <c r="AW842" s="55"/>
      <c r="AX842" s="55"/>
      <c r="AY842" s="55"/>
      <c r="AZ842" s="55"/>
      <c r="BA842" s="13"/>
      <c r="BB842" s="13"/>
    </row>
    <row r="843" ht="14.25" customHeight="1">
      <c r="A843" s="54">
        <v>1010.0</v>
      </c>
      <c r="B843" s="14" t="s">
        <v>227</v>
      </c>
      <c r="C843" s="55"/>
      <c r="D843" s="14" t="str">
        <f t="shared" si="51"/>
        <v>ZF_9361_2.3595L</v>
      </c>
      <c r="E843" s="14" t="s">
        <v>46</v>
      </c>
      <c r="F843" s="72"/>
      <c r="G843" s="57" t="s">
        <v>632</v>
      </c>
      <c r="H843" s="65" t="s">
        <v>646</v>
      </c>
      <c r="I843" s="59">
        <v>9000.0</v>
      </c>
      <c r="J843" s="65" t="s">
        <v>235</v>
      </c>
      <c r="K843" s="58" t="s">
        <v>236</v>
      </c>
      <c r="L843" s="65" t="s">
        <v>232</v>
      </c>
      <c r="M843" s="60">
        <v>2.3595</v>
      </c>
      <c r="N843" s="61"/>
      <c r="O843" s="58" t="s">
        <v>636</v>
      </c>
      <c r="P843" s="61">
        <v>2300.0</v>
      </c>
      <c r="Q843" s="61">
        <v>5357.0</v>
      </c>
      <c r="R843" s="78"/>
      <c r="S843" s="96">
        <v>184225.0</v>
      </c>
      <c r="T843" s="45">
        <v>1.13</v>
      </c>
      <c r="U843" s="96">
        <v>47.0</v>
      </c>
      <c r="V843" s="45">
        <f t="shared" si="52"/>
        <v>0.53</v>
      </c>
      <c r="W843" s="45">
        <f t="shared" si="53"/>
        <v>110332.3525</v>
      </c>
      <c r="X843" s="45">
        <f t="shared" si="54"/>
        <v>576.3</v>
      </c>
      <c r="Y843" s="45">
        <v>1.067</v>
      </c>
      <c r="Z843" s="45">
        <f t="shared" si="55"/>
        <v>118339.5322</v>
      </c>
      <c r="AA843" s="47">
        <f t="shared" si="56"/>
        <v>157786.043</v>
      </c>
      <c r="AB843" s="143">
        <v>12730.0</v>
      </c>
      <c r="AC843" s="47">
        <f t="shared" si="57"/>
        <v>10846.4064</v>
      </c>
      <c r="AD843" s="79">
        <v>8.0</v>
      </c>
      <c r="AE843" s="64" t="str">
        <f t="shared" si="8"/>
        <v>ZF 9361 Light Vertical Offset 2.3595</v>
      </c>
      <c r="AF843" s="65" t="str">
        <f t="shared" si="58"/>
        <v>3103 660 003</v>
      </c>
      <c r="AG843" s="66" t="s">
        <v>640</v>
      </c>
      <c r="AH843" s="52" t="str">
        <f t="shared" si="50"/>
        <v>3103 660 003</v>
      </c>
      <c r="AI843" s="67"/>
      <c r="AJ843" s="55"/>
      <c r="AK843" s="55"/>
      <c r="AL843" s="55"/>
      <c r="AM843" s="55"/>
      <c r="AN843" s="55"/>
      <c r="AO843" s="55"/>
      <c r="AP843" s="55"/>
      <c r="AQ843" s="55"/>
      <c r="AR843" s="55"/>
      <c r="AS843" s="55"/>
      <c r="AT843" s="55"/>
      <c r="AU843" s="55"/>
      <c r="AV843" s="55"/>
      <c r="AW843" s="55"/>
      <c r="AX843" s="55"/>
      <c r="AY843" s="55"/>
      <c r="AZ843" s="55"/>
      <c r="BA843" s="13"/>
      <c r="BB843" s="13"/>
    </row>
    <row r="844" ht="14.25" customHeight="1">
      <c r="A844" s="54">
        <v>1010.0</v>
      </c>
      <c r="B844" s="14" t="s">
        <v>227</v>
      </c>
      <c r="C844" s="55"/>
      <c r="D844" s="14" t="str">
        <f t="shared" si="51"/>
        <v>ZF_9361_2.2862L</v>
      </c>
      <c r="E844" s="14" t="s">
        <v>46</v>
      </c>
      <c r="F844" s="72"/>
      <c r="G844" s="57" t="s">
        <v>632</v>
      </c>
      <c r="H844" s="65" t="s">
        <v>646</v>
      </c>
      <c r="I844" s="59">
        <v>9000.0</v>
      </c>
      <c r="J844" s="65" t="s">
        <v>235</v>
      </c>
      <c r="K844" s="58" t="s">
        <v>236</v>
      </c>
      <c r="L844" s="65" t="s">
        <v>232</v>
      </c>
      <c r="M844" s="60">
        <v>2.2862</v>
      </c>
      <c r="N844" s="61"/>
      <c r="O844" s="58" t="s">
        <v>637</v>
      </c>
      <c r="P844" s="61">
        <v>2300.0</v>
      </c>
      <c r="Q844" s="61">
        <v>5357.0</v>
      </c>
      <c r="R844" s="78"/>
      <c r="S844" s="96">
        <v>184225.0</v>
      </c>
      <c r="T844" s="45">
        <v>1.13</v>
      </c>
      <c r="U844" s="96">
        <v>47.0</v>
      </c>
      <c r="V844" s="45">
        <f t="shared" si="52"/>
        <v>0.53</v>
      </c>
      <c r="W844" s="45">
        <f t="shared" si="53"/>
        <v>110332.3525</v>
      </c>
      <c r="X844" s="45">
        <f t="shared" si="54"/>
        <v>576.3</v>
      </c>
      <c r="Y844" s="45">
        <v>1.067</v>
      </c>
      <c r="Z844" s="45">
        <f t="shared" si="55"/>
        <v>118339.5322</v>
      </c>
      <c r="AA844" s="47">
        <f t="shared" si="56"/>
        <v>157786.043</v>
      </c>
      <c r="AB844" s="143">
        <v>12730.0</v>
      </c>
      <c r="AC844" s="47">
        <f t="shared" si="57"/>
        <v>10846.4064</v>
      </c>
      <c r="AD844" s="79">
        <v>8.0</v>
      </c>
      <c r="AE844" s="64" t="str">
        <f t="shared" si="8"/>
        <v>ZF 9361 Light Vertical Offset 2.2862</v>
      </c>
      <c r="AF844" s="65" t="str">
        <f t="shared" si="58"/>
        <v>3103 660 003</v>
      </c>
      <c r="AG844" s="66" t="s">
        <v>640</v>
      </c>
      <c r="AH844" s="52" t="str">
        <f t="shared" si="50"/>
        <v>3103 660 003</v>
      </c>
      <c r="AI844" s="67"/>
      <c r="AJ844" s="55"/>
      <c r="AK844" s="55"/>
      <c r="AL844" s="55"/>
      <c r="AM844" s="55"/>
      <c r="AN844" s="55"/>
      <c r="AO844" s="55"/>
      <c r="AP844" s="55"/>
      <c r="AQ844" s="55"/>
      <c r="AR844" s="55"/>
      <c r="AS844" s="55"/>
      <c r="AT844" s="55"/>
      <c r="AU844" s="55"/>
      <c r="AV844" s="55"/>
      <c r="AW844" s="55"/>
      <c r="AX844" s="55"/>
      <c r="AY844" s="55"/>
      <c r="AZ844" s="55"/>
      <c r="BA844" s="13"/>
      <c r="BB844" s="13"/>
    </row>
    <row r="845" ht="14.25" customHeight="1">
      <c r="A845" s="54">
        <v>1010.0</v>
      </c>
      <c r="B845" s="14" t="s">
        <v>227</v>
      </c>
      <c r="C845" s="55"/>
      <c r="D845" s="14" t="str">
        <f t="shared" si="51"/>
        <v>ZF_9361_2.1967L</v>
      </c>
      <c r="E845" s="14" t="s">
        <v>46</v>
      </c>
      <c r="F845" s="72"/>
      <c r="G845" s="57" t="s">
        <v>632</v>
      </c>
      <c r="H845" s="65" t="s">
        <v>646</v>
      </c>
      <c r="I845" s="59">
        <v>9000.0</v>
      </c>
      <c r="J845" s="65" t="s">
        <v>235</v>
      </c>
      <c r="K845" s="58" t="s">
        <v>236</v>
      </c>
      <c r="L845" s="65" t="s">
        <v>232</v>
      </c>
      <c r="M845" s="60">
        <v>2.1967</v>
      </c>
      <c r="N845" s="61"/>
      <c r="O845" s="58" t="s">
        <v>638</v>
      </c>
      <c r="P845" s="61">
        <v>2300.0</v>
      </c>
      <c r="Q845" s="61">
        <v>5357.0</v>
      </c>
      <c r="R845" s="78"/>
      <c r="S845" s="96">
        <v>184225.0</v>
      </c>
      <c r="T845" s="45">
        <v>1.13</v>
      </c>
      <c r="U845" s="96">
        <v>47.0</v>
      </c>
      <c r="V845" s="45">
        <f t="shared" si="52"/>
        <v>0.53</v>
      </c>
      <c r="W845" s="45">
        <f t="shared" si="53"/>
        <v>110332.3525</v>
      </c>
      <c r="X845" s="45">
        <f t="shared" si="54"/>
        <v>576.3</v>
      </c>
      <c r="Y845" s="45">
        <v>1.067</v>
      </c>
      <c r="Z845" s="45">
        <f t="shared" si="55"/>
        <v>118339.5322</v>
      </c>
      <c r="AA845" s="47">
        <f t="shared" si="56"/>
        <v>157786.043</v>
      </c>
      <c r="AB845" s="143">
        <v>12730.0</v>
      </c>
      <c r="AC845" s="47">
        <f t="shared" si="57"/>
        <v>10846.4064</v>
      </c>
      <c r="AD845" s="79">
        <v>8.0</v>
      </c>
      <c r="AE845" s="64" t="str">
        <f t="shared" si="8"/>
        <v>ZF 9361 Light Vertical Offset 2.1967</v>
      </c>
      <c r="AF845" s="65" t="str">
        <f t="shared" si="58"/>
        <v>3103 660 003</v>
      </c>
      <c r="AG845" s="66" t="s">
        <v>640</v>
      </c>
      <c r="AH845" s="52" t="str">
        <f t="shared" si="50"/>
        <v>3103 660 003</v>
      </c>
      <c r="AI845" s="67"/>
      <c r="AJ845" s="55"/>
      <c r="AK845" s="55"/>
      <c r="AL845" s="55"/>
      <c r="AM845" s="55"/>
      <c r="AN845" s="55"/>
      <c r="AO845" s="55"/>
      <c r="AP845" s="55"/>
      <c r="AQ845" s="55"/>
      <c r="AR845" s="55"/>
      <c r="AS845" s="55"/>
      <c r="AT845" s="55"/>
      <c r="AU845" s="55"/>
      <c r="AV845" s="55"/>
      <c r="AW845" s="55"/>
      <c r="AX845" s="55"/>
      <c r="AY845" s="55"/>
      <c r="AZ845" s="55"/>
      <c r="BA845" s="13"/>
      <c r="BB845" s="13"/>
    </row>
    <row r="846" ht="14.25" customHeight="1">
      <c r="A846" s="54"/>
      <c r="B846" s="54"/>
      <c r="C846" s="55"/>
      <c r="D846" s="54"/>
      <c r="E846" s="54"/>
      <c r="F846" s="72"/>
      <c r="G846" s="56"/>
      <c r="H846" s="59"/>
      <c r="I846" s="59"/>
      <c r="J846" s="59"/>
      <c r="K846" s="61"/>
      <c r="L846" s="59"/>
      <c r="M846" s="60"/>
      <c r="N846" s="61"/>
      <c r="O846" s="68"/>
      <c r="P846" s="61"/>
      <c r="Q846" s="61"/>
      <c r="R846" s="59"/>
      <c r="S846" s="130"/>
      <c r="T846" s="45"/>
      <c r="U846" s="131"/>
      <c r="V846" s="144"/>
      <c r="W846" s="144"/>
      <c r="X846" s="144"/>
      <c r="Y846" s="144"/>
      <c r="Z846" s="130"/>
      <c r="AA846" s="145"/>
      <c r="AB846" s="145"/>
      <c r="AC846" s="145"/>
      <c r="AD846" s="79"/>
      <c r="AE846" s="64" t="str">
        <f t="shared" si="8"/>
        <v>   </v>
      </c>
      <c r="AF846" s="59"/>
      <c r="AG846" s="77"/>
      <c r="AH846" s="52" t="str">
        <f t="shared" si="50"/>
        <v/>
      </c>
      <c r="AI846" s="67"/>
      <c r="AJ846" s="55"/>
      <c r="AK846" s="55"/>
      <c r="AL846" s="55"/>
      <c r="AM846" s="55"/>
      <c r="AN846" s="55"/>
      <c r="AO846" s="55"/>
      <c r="AP846" s="55"/>
      <c r="AQ846" s="55"/>
      <c r="AR846" s="55"/>
      <c r="AS846" s="55"/>
      <c r="AT846" s="55"/>
      <c r="AU846" s="55"/>
      <c r="AV846" s="55"/>
      <c r="AW846" s="55"/>
      <c r="AX846" s="55"/>
      <c r="AY846" s="55"/>
      <c r="AZ846" s="55"/>
      <c r="BA846" s="13"/>
      <c r="BB846" s="13"/>
    </row>
    <row r="847" ht="14.25" customHeight="1">
      <c r="A847" s="54">
        <v>1010.0</v>
      </c>
      <c r="B847" s="14" t="s">
        <v>227</v>
      </c>
      <c r="C847" s="55"/>
      <c r="D847" s="14" t="str">
        <f t="shared" ref="D847:D860" si="59">SUBSTITUTE(CONCATENATE(TRIM(H847)," ",M847,K847)," ","_")</f>
        <v>ZF_W2300_0.378C</v>
      </c>
      <c r="E847" s="14" t="s">
        <v>46</v>
      </c>
      <c r="F847" s="72"/>
      <c r="G847" s="57" t="s">
        <v>284</v>
      </c>
      <c r="H847" s="58" t="s">
        <v>647</v>
      </c>
      <c r="I847" s="59">
        <v>2000.0</v>
      </c>
      <c r="J847" s="58" t="s">
        <v>242</v>
      </c>
      <c r="K847" s="58" t="s">
        <v>243</v>
      </c>
      <c r="L847" s="58" t="s">
        <v>232</v>
      </c>
      <c r="M847" s="60">
        <v>0.378</v>
      </c>
      <c r="N847" s="60"/>
      <c r="O847" s="58" t="s">
        <v>648</v>
      </c>
      <c r="P847" s="61">
        <v>2100.0</v>
      </c>
      <c r="Q847" s="61">
        <v>1301.0</v>
      </c>
      <c r="R847" s="62"/>
      <c r="S847" s="45">
        <v>31925.0</v>
      </c>
      <c r="T847" s="45">
        <v>1.13</v>
      </c>
      <c r="U847" s="45">
        <v>51.0</v>
      </c>
      <c r="V847" s="45">
        <f t="shared" ref="V847:V860" si="60">(100-U847)/100</f>
        <v>0.49</v>
      </c>
      <c r="W847" s="45">
        <f t="shared" ref="W847:W860" si="61">S847*V847*T847</f>
        <v>17676.8725</v>
      </c>
      <c r="X847" s="45">
        <f t="shared" ref="X847:X860" si="62">175*T847</f>
        <v>197.75</v>
      </c>
      <c r="Y847" s="45">
        <v>1.067</v>
      </c>
      <c r="Z847" s="45">
        <f t="shared" ref="Z847:Z860" si="63">(W847+X847)*Y847</f>
        <v>19072.22221</v>
      </c>
      <c r="AA847" s="47">
        <f t="shared" ref="AA847:AA860" si="64">Z847/0.75</f>
        <v>25429.62961</v>
      </c>
      <c r="AB847" s="45">
        <v>2500.0</v>
      </c>
      <c r="AC847" s="47">
        <f t="shared" ref="AC847:AC860" si="65">(AB847*T847*V847*Y847)/0.75</f>
        <v>1969.326333</v>
      </c>
      <c r="AD847" s="71">
        <v>8.0</v>
      </c>
      <c r="AE847" s="64" t="str">
        <f t="shared" si="8"/>
        <v>ZF W2300 Continuous Vertical Offset 0.378</v>
      </c>
      <c r="AF847" s="65" t="str">
        <f t="shared" ref="AF847:AF860" si="66">AG847</f>
        <v>3100 636 001</v>
      </c>
      <c r="AG847" s="66" t="s">
        <v>649</v>
      </c>
      <c r="AH847" s="52" t="str">
        <f t="shared" si="50"/>
        <v>3100 636 001</v>
      </c>
      <c r="AI847" s="67"/>
      <c r="AJ847" s="55"/>
      <c r="AK847" s="55"/>
      <c r="AL847" s="55"/>
      <c r="AM847" s="55"/>
      <c r="AN847" s="55"/>
      <c r="AO847" s="55"/>
      <c r="AP847" s="55"/>
      <c r="AQ847" s="55"/>
      <c r="AR847" s="55"/>
      <c r="AS847" s="55"/>
      <c r="AT847" s="55"/>
      <c r="AU847" s="55"/>
      <c r="AV847" s="55"/>
      <c r="AW847" s="55"/>
      <c r="AX847" s="55"/>
      <c r="AY847" s="55"/>
      <c r="AZ847" s="55"/>
      <c r="BA847" s="13"/>
      <c r="BB847" s="13"/>
    </row>
    <row r="848" ht="14.25" customHeight="1">
      <c r="A848" s="54">
        <v>1010.0</v>
      </c>
      <c r="B848" s="14" t="s">
        <v>227</v>
      </c>
      <c r="C848" s="55"/>
      <c r="D848" s="14" t="str">
        <f t="shared" si="59"/>
        <v>ZF_W2300_0.4305M</v>
      </c>
      <c r="E848" s="14" t="s">
        <v>46</v>
      </c>
      <c r="F848" s="72"/>
      <c r="G848" s="57" t="s">
        <v>284</v>
      </c>
      <c r="H848" s="58" t="s">
        <v>650</v>
      </c>
      <c r="I848" s="59">
        <v>2000.0</v>
      </c>
      <c r="J848" s="58" t="s">
        <v>238</v>
      </c>
      <c r="K848" s="58" t="s">
        <v>239</v>
      </c>
      <c r="L848" s="58" t="s">
        <v>232</v>
      </c>
      <c r="M848" s="60">
        <v>0.4305</v>
      </c>
      <c r="N848" s="60"/>
      <c r="O848" s="58" t="s">
        <v>651</v>
      </c>
      <c r="P848" s="61">
        <v>2600.0</v>
      </c>
      <c r="Q848" s="61">
        <v>1301.0</v>
      </c>
      <c r="R848" s="62"/>
      <c r="S848" s="45">
        <v>31925.0</v>
      </c>
      <c r="T848" s="45">
        <v>1.13</v>
      </c>
      <c r="U848" s="45">
        <v>51.0</v>
      </c>
      <c r="V848" s="45">
        <f t="shared" si="60"/>
        <v>0.49</v>
      </c>
      <c r="W848" s="45">
        <f t="shared" si="61"/>
        <v>17676.8725</v>
      </c>
      <c r="X848" s="45">
        <f t="shared" si="62"/>
        <v>197.75</v>
      </c>
      <c r="Y848" s="45">
        <v>1.067</v>
      </c>
      <c r="Z848" s="45">
        <f t="shared" si="63"/>
        <v>19072.22221</v>
      </c>
      <c r="AA848" s="47">
        <f t="shared" si="64"/>
        <v>25429.62961</v>
      </c>
      <c r="AB848" s="45">
        <v>2500.0</v>
      </c>
      <c r="AC848" s="47">
        <f t="shared" si="65"/>
        <v>1969.326333</v>
      </c>
      <c r="AD848" s="63"/>
      <c r="AE848" s="64" t="str">
        <f t="shared" si="8"/>
        <v>ZF W2300  Medium Vertical Offset 0.4305</v>
      </c>
      <c r="AF848" s="65" t="str">
        <f t="shared" si="66"/>
        <v>3100 636 001</v>
      </c>
      <c r="AG848" s="66" t="s">
        <v>649</v>
      </c>
      <c r="AH848" s="52" t="str">
        <f t="shared" si="50"/>
        <v>3100 636 001</v>
      </c>
      <c r="AI848" s="67"/>
      <c r="AJ848" s="55"/>
      <c r="AK848" s="55"/>
      <c r="AL848" s="55"/>
      <c r="AM848" s="55"/>
      <c r="AN848" s="55"/>
      <c r="AO848" s="55"/>
      <c r="AP848" s="55"/>
      <c r="AQ848" s="55"/>
      <c r="AR848" s="55"/>
      <c r="AS848" s="55"/>
      <c r="AT848" s="55"/>
      <c r="AU848" s="55"/>
      <c r="AV848" s="55"/>
      <c r="AW848" s="55"/>
      <c r="AX848" s="55"/>
      <c r="AY848" s="55"/>
      <c r="AZ848" s="55"/>
      <c r="BA848" s="13"/>
      <c r="BB848" s="13"/>
    </row>
    <row r="849" ht="14.25" customHeight="1">
      <c r="A849" s="54">
        <v>1010.0</v>
      </c>
      <c r="B849" s="14" t="s">
        <v>227</v>
      </c>
      <c r="C849" s="55"/>
      <c r="D849" s="14" t="str">
        <f t="shared" si="59"/>
        <v>ZF_W2350_0.4169C</v>
      </c>
      <c r="E849" s="14" t="s">
        <v>46</v>
      </c>
      <c r="F849" s="72"/>
      <c r="G849" s="57" t="s">
        <v>284</v>
      </c>
      <c r="H849" s="58" t="s">
        <v>652</v>
      </c>
      <c r="I849" s="59">
        <v>2000.0</v>
      </c>
      <c r="J849" s="58" t="s">
        <v>242</v>
      </c>
      <c r="K849" s="58" t="s">
        <v>243</v>
      </c>
      <c r="L849" s="58" t="s">
        <v>232</v>
      </c>
      <c r="M849" s="60">
        <v>0.4169</v>
      </c>
      <c r="N849" s="60"/>
      <c r="O849" s="58" t="s">
        <v>651</v>
      </c>
      <c r="P849" s="61">
        <v>2100.0</v>
      </c>
      <c r="Q849" s="61">
        <v>1301.0</v>
      </c>
      <c r="R849" s="62"/>
      <c r="S849" s="45">
        <v>35935.0</v>
      </c>
      <c r="T849" s="45">
        <v>1.13</v>
      </c>
      <c r="U849" s="45">
        <v>51.0</v>
      </c>
      <c r="V849" s="45">
        <f t="shared" si="60"/>
        <v>0.49</v>
      </c>
      <c r="W849" s="45">
        <f t="shared" si="61"/>
        <v>19897.2095</v>
      </c>
      <c r="X849" s="45">
        <f t="shared" si="62"/>
        <v>197.75</v>
      </c>
      <c r="Y849" s="45">
        <v>1.067</v>
      </c>
      <c r="Z849" s="45">
        <f t="shared" si="63"/>
        <v>21441.32179</v>
      </c>
      <c r="AA849" s="47">
        <f t="shared" si="64"/>
        <v>28588.42905</v>
      </c>
      <c r="AB849" s="45">
        <v>2500.0</v>
      </c>
      <c r="AC849" s="47">
        <f t="shared" si="65"/>
        <v>1969.326333</v>
      </c>
      <c r="AD849" s="71">
        <v>8.0</v>
      </c>
      <c r="AE849" s="64" t="str">
        <f t="shared" si="8"/>
        <v>ZF W2350 Continuous Vertical Offset 0.4169</v>
      </c>
      <c r="AF849" s="65" t="str">
        <f t="shared" si="66"/>
        <v>3100 636 001</v>
      </c>
      <c r="AG849" s="66" t="s">
        <v>649</v>
      </c>
      <c r="AH849" s="52" t="str">
        <f t="shared" si="50"/>
        <v>3100 636 001</v>
      </c>
      <c r="AI849" s="67"/>
      <c r="AJ849" s="55"/>
      <c r="AK849" s="55"/>
      <c r="AL849" s="55"/>
      <c r="AM849" s="55"/>
      <c r="AN849" s="55"/>
      <c r="AO849" s="55"/>
      <c r="AP849" s="55"/>
      <c r="AQ849" s="55"/>
      <c r="AR849" s="55"/>
      <c r="AS849" s="55"/>
      <c r="AT849" s="55"/>
      <c r="AU849" s="55"/>
      <c r="AV849" s="55"/>
      <c r="AW849" s="55"/>
      <c r="AX849" s="55"/>
      <c r="AY849" s="55"/>
      <c r="AZ849" s="55"/>
      <c r="BA849" s="13"/>
      <c r="BB849" s="13"/>
    </row>
    <row r="850" ht="14.25" customHeight="1">
      <c r="A850" s="54">
        <v>1010.0</v>
      </c>
      <c r="B850" s="14" t="s">
        <v>227</v>
      </c>
      <c r="C850" s="55"/>
      <c r="D850" s="14" t="str">
        <f t="shared" si="59"/>
        <v>ZF_W2350_0.4003C</v>
      </c>
      <c r="E850" s="14" t="s">
        <v>46</v>
      </c>
      <c r="F850" s="72"/>
      <c r="G850" s="57" t="s">
        <v>284</v>
      </c>
      <c r="H850" s="58" t="s">
        <v>652</v>
      </c>
      <c r="I850" s="59">
        <v>2000.0</v>
      </c>
      <c r="J850" s="58" t="s">
        <v>242</v>
      </c>
      <c r="K850" s="58" t="s">
        <v>243</v>
      </c>
      <c r="L850" s="58" t="s">
        <v>232</v>
      </c>
      <c r="M850" s="60">
        <v>0.4003</v>
      </c>
      <c r="N850" s="60"/>
      <c r="O850" s="58" t="s">
        <v>290</v>
      </c>
      <c r="P850" s="61">
        <v>2100.0</v>
      </c>
      <c r="Q850" s="61">
        <v>1301.0</v>
      </c>
      <c r="R850" s="62"/>
      <c r="S850" s="45">
        <v>35935.0</v>
      </c>
      <c r="T850" s="45">
        <v>1.13</v>
      </c>
      <c r="U850" s="45">
        <v>51.0</v>
      </c>
      <c r="V850" s="45">
        <f t="shared" si="60"/>
        <v>0.49</v>
      </c>
      <c r="W850" s="45">
        <f t="shared" si="61"/>
        <v>19897.2095</v>
      </c>
      <c r="X850" s="45">
        <f t="shared" si="62"/>
        <v>197.75</v>
      </c>
      <c r="Y850" s="45">
        <v>1.067</v>
      </c>
      <c r="Z850" s="45">
        <f t="shared" si="63"/>
        <v>21441.32179</v>
      </c>
      <c r="AA850" s="47">
        <f t="shared" si="64"/>
        <v>28588.42905</v>
      </c>
      <c r="AB850" s="45">
        <v>2500.0</v>
      </c>
      <c r="AC850" s="47">
        <f t="shared" si="65"/>
        <v>1969.326333</v>
      </c>
      <c r="AD850" s="71">
        <v>8.0</v>
      </c>
      <c r="AE850" s="64" t="str">
        <f t="shared" si="8"/>
        <v>ZF W2350 Continuous Vertical Offset 0.4003</v>
      </c>
      <c r="AF850" s="65" t="str">
        <f t="shared" si="66"/>
        <v>3100 636 001</v>
      </c>
      <c r="AG850" s="66" t="s">
        <v>649</v>
      </c>
      <c r="AH850" s="52" t="str">
        <f t="shared" si="50"/>
        <v>3100 636 001</v>
      </c>
      <c r="AI850" s="67"/>
      <c r="AJ850" s="55"/>
      <c r="AK850" s="55"/>
      <c r="AL850" s="55"/>
      <c r="AM850" s="55"/>
      <c r="AN850" s="55"/>
      <c r="AO850" s="55"/>
      <c r="AP850" s="55"/>
      <c r="AQ850" s="55"/>
      <c r="AR850" s="55"/>
      <c r="AS850" s="55"/>
      <c r="AT850" s="55"/>
      <c r="AU850" s="55"/>
      <c r="AV850" s="55"/>
      <c r="AW850" s="55"/>
      <c r="AX850" s="55"/>
      <c r="AY850" s="55"/>
      <c r="AZ850" s="55"/>
      <c r="BA850" s="13"/>
      <c r="BB850" s="13"/>
    </row>
    <row r="851" ht="14.25" customHeight="1">
      <c r="A851" s="54">
        <v>1010.0</v>
      </c>
      <c r="B851" s="14" t="s">
        <v>227</v>
      </c>
      <c r="C851" s="55"/>
      <c r="D851" s="14" t="str">
        <f t="shared" si="59"/>
        <v>ZF_W2350_0.5057M</v>
      </c>
      <c r="E851" s="14" t="s">
        <v>46</v>
      </c>
      <c r="F851" s="72"/>
      <c r="G851" s="57" t="s">
        <v>284</v>
      </c>
      <c r="H851" s="58" t="s">
        <v>653</v>
      </c>
      <c r="I851" s="59">
        <v>2000.0</v>
      </c>
      <c r="J851" s="58" t="s">
        <v>238</v>
      </c>
      <c r="K851" s="58" t="s">
        <v>239</v>
      </c>
      <c r="L851" s="58" t="s">
        <v>232</v>
      </c>
      <c r="M851" s="60">
        <v>0.5057</v>
      </c>
      <c r="N851" s="60"/>
      <c r="O851" s="58" t="s">
        <v>648</v>
      </c>
      <c r="P851" s="61">
        <v>2600.0</v>
      </c>
      <c r="Q851" s="61">
        <v>1301.0</v>
      </c>
      <c r="R851" s="62"/>
      <c r="S851" s="45">
        <v>35935.0</v>
      </c>
      <c r="T851" s="45">
        <v>1.13</v>
      </c>
      <c r="U851" s="45">
        <v>51.0</v>
      </c>
      <c r="V851" s="45">
        <f t="shared" si="60"/>
        <v>0.49</v>
      </c>
      <c r="W851" s="45">
        <f t="shared" si="61"/>
        <v>19897.2095</v>
      </c>
      <c r="X851" s="45">
        <f t="shared" si="62"/>
        <v>197.75</v>
      </c>
      <c r="Y851" s="45">
        <v>1.067</v>
      </c>
      <c r="Z851" s="45">
        <f t="shared" si="63"/>
        <v>21441.32179</v>
      </c>
      <c r="AA851" s="47">
        <f t="shared" si="64"/>
        <v>28588.42905</v>
      </c>
      <c r="AB851" s="45">
        <v>2500.0</v>
      </c>
      <c r="AC851" s="47">
        <f t="shared" si="65"/>
        <v>1969.326333</v>
      </c>
      <c r="AD851" s="63"/>
      <c r="AE851" s="64" t="str">
        <f t="shared" si="8"/>
        <v>ZF W2350  Medium Vertical Offset 0.5057</v>
      </c>
      <c r="AF851" s="65" t="str">
        <f t="shared" si="66"/>
        <v>3100 636 001</v>
      </c>
      <c r="AG851" s="66" t="s">
        <v>649</v>
      </c>
      <c r="AH851" s="52" t="str">
        <f t="shared" si="50"/>
        <v>3100 636 001</v>
      </c>
      <c r="AI851" s="67"/>
      <c r="AJ851" s="55"/>
      <c r="AK851" s="55"/>
      <c r="AL851" s="55"/>
      <c r="AM851" s="55"/>
      <c r="AN851" s="55"/>
      <c r="AO851" s="55"/>
      <c r="AP851" s="55"/>
      <c r="AQ851" s="55"/>
      <c r="AR851" s="55"/>
      <c r="AS851" s="55"/>
      <c r="AT851" s="55"/>
      <c r="AU851" s="55"/>
      <c r="AV851" s="55"/>
      <c r="AW851" s="55"/>
      <c r="AX851" s="55"/>
      <c r="AY851" s="55"/>
      <c r="AZ851" s="55"/>
      <c r="BA851" s="13"/>
      <c r="BB851" s="13"/>
    </row>
    <row r="852" ht="14.25" customHeight="1">
      <c r="A852" s="54">
        <v>1010.0</v>
      </c>
      <c r="B852" s="14" t="s">
        <v>227</v>
      </c>
      <c r="C852" s="55"/>
      <c r="D852" s="14" t="str">
        <f t="shared" si="59"/>
        <v>ZF_W2450_0.5057M</v>
      </c>
      <c r="E852" s="14" t="s">
        <v>46</v>
      </c>
      <c r="F852" s="72"/>
      <c r="G852" s="57" t="s">
        <v>284</v>
      </c>
      <c r="H852" s="58" t="s">
        <v>654</v>
      </c>
      <c r="I852" s="59">
        <v>2000.0</v>
      </c>
      <c r="J852" s="58" t="s">
        <v>238</v>
      </c>
      <c r="K852" s="58" t="s">
        <v>239</v>
      </c>
      <c r="L852" s="58" t="s">
        <v>232</v>
      </c>
      <c r="M852" s="60">
        <v>0.5057</v>
      </c>
      <c r="N852" s="60"/>
      <c r="O852" s="68">
        <v>5.036</v>
      </c>
      <c r="P852" s="61">
        <v>2600.0</v>
      </c>
      <c r="Q852" s="61">
        <v>1676.0</v>
      </c>
      <c r="R852" s="62"/>
      <c r="S852" s="45">
        <v>38800.0</v>
      </c>
      <c r="T852" s="45">
        <v>1.13</v>
      </c>
      <c r="U852" s="45">
        <v>51.0</v>
      </c>
      <c r="V852" s="45">
        <f t="shared" si="60"/>
        <v>0.49</v>
      </c>
      <c r="W852" s="45">
        <f t="shared" si="61"/>
        <v>21483.56</v>
      </c>
      <c r="X852" s="45">
        <f t="shared" si="62"/>
        <v>197.75</v>
      </c>
      <c r="Y852" s="45">
        <v>1.067</v>
      </c>
      <c r="Z852" s="45">
        <f t="shared" si="63"/>
        <v>23133.95777</v>
      </c>
      <c r="AA852" s="47">
        <f t="shared" si="64"/>
        <v>30845.27703</v>
      </c>
      <c r="AB852" s="45">
        <v>2500.0</v>
      </c>
      <c r="AC852" s="47">
        <f t="shared" si="65"/>
        <v>1969.326333</v>
      </c>
      <c r="AD852" s="63"/>
      <c r="AE852" s="64" t="str">
        <f t="shared" si="8"/>
        <v>ZF W2450  Medium Vertical Offset 0.5057</v>
      </c>
      <c r="AF852" s="65" t="str">
        <f t="shared" si="66"/>
        <v>3100 600 002</v>
      </c>
      <c r="AG852" s="66" t="s">
        <v>655</v>
      </c>
      <c r="AH852" s="52" t="str">
        <f t="shared" si="50"/>
        <v>3100 600 002</v>
      </c>
      <c r="AI852" s="67"/>
      <c r="AJ852" s="55"/>
      <c r="AK852" s="55"/>
      <c r="AL852" s="55"/>
      <c r="AM852" s="55"/>
      <c r="AN852" s="55"/>
      <c r="AO852" s="55"/>
      <c r="AP852" s="55"/>
      <c r="AQ852" s="55"/>
      <c r="AR852" s="55"/>
      <c r="AS852" s="55"/>
      <c r="AT852" s="55"/>
      <c r="AU852" s="55"/>
      <c r="AV852" s="55"/>
      <c r="AW852" s="55"/>
      <c r="AX852" s="55"/>
      <c r="AY852" s="55"/>
      <c r="AZ852" s="55"/>
      <c r="BA852" s="13"/>
      <c r="BB852" s="13"/>
    </row>
    <row r="853" ht="14.25" customHeight="1">
      <c r="A853" s="54">
        <v>1010.0</v>
      </c>
      <c r="B853" s="14" t="s">
        <v>227</v>
      </c>
      <c r="C853" s="55"/>
      <c r="D853" s="14" t="str">
        <f t="shared" si="59"/>
        <v>ZF_W2450_0.4774M</v>
      </c>
      <c r="E853" s="14" t="s">
        <v>46</v>
      </c>
      <c r="F853" s="72"/>
      <c r="G853" s="57" t="s">
        <v>284</v>
      </c>
      <c r="H853" s="58" t="s">
        <v>654</v>
      </c>
      <c r="I853" s="59">
        <v>2000.0</v>
      </c>
      <c r="J853" s="58" t="s">
        <v>238</v>
      </c>
      <c r="K853" s="58" t="s">
        <v>239</v>
      </c>
      <c r="L853" s="58" t="s">
        <v>232</v>
      </c>
      <c r="M853" s="60">
        <v>0.4774</v>
      </c>
      <c r="N853" s="60"/>
      <c r="O853" s="68">
        <v>5.5</v>
      </c>
      <c r="P853" s="61">
        <v>2600.0</v>
      </c>
      <c r="Q853" s="61">
        <v>1676.0</v>
      </c>
      <c r="R853" s="62"/>
      <c r="S853" s="45">
        <v>38800.0</v>
      </c>
      <c r="T853" s="45">
        <v>1.13</v>
      </c>
      <c r="U853" s="45">
        <v>51.0</v>
      </c>
      <c r="V853" s="45">
        <f t="shared" si="60"/>
        <v>0.49</v>
      </c>
      <c r="W853" s="45">
        <f t="shared" si="61"/>
        <v>21483.56</v>
      </c>
      <c r="X853" s="45">
        <f t="shared" si="62"/>
        <v>197.75</v>
      </c>
      <c r="Y853" s="45">
        <v>1.067</v>
      </c>
      <c r="Z853" s="45">
        <f t="shared" si="63"/>
        <v>23133.95777</v>
      </c>
      <c r="AA853" s="47">
        <f t="shared" si="64"/>
        <v>30845.27703</v>
      </c>
      <c r="AB853" s="45">
        <v>2500.0</v>
      </c>
      <c r="AC853" s="47">
        <f t="shared" si="65"/>
        <v>1969.326333</v>
      </c>
      <c r="AD853" s="63"/>
      <c r="AE853" s="64" t="str">
        <f t="shared" si="8"/>
        <v>ZF W2450  Medium Vertical Offset 0.4774</v>
      </c>
      <c r="AF853" s="65" t="str">
        <f t="shared" si="66"/>
        <v>3100 600 002</v>
      </c>
      <c r="AG853" s="66" t="s">
        <v>655</v>
      </c>
      <c r="AH853" s="52" t="str">
        <f t="shared" si="50"/>
        <v>3100 600 002</v>
      </c>
      <c r="AI853" s="67"/>
      <c r="AJ853" s="55"/>
      <c r="AK853" s="55"/>
      <c r="AL853" s="55"/>
      <c r="AM853" s="55"/>
      <c r="AN853" s="55"/>
      <c r="AO853" s="55"/>
      <c r="AP853" s="55"/>
      <c r="AQ853" s="55"/>
      <c r="AR853" s="55"/>
      <c r="AS853" s="55"/>
      <c r="AT853" s="55"/>
      <c r="AU853" s="55"/>
      <c r="AV853" s="55"/>
      <c r="AW853" s="55"/>
      <c r="AX853" s="55"/>
      <c r="AY853" s="55"/>
      <c r="AZ853" s="55"/>
      <c r="BA853" s="13"/>
      <c r="BB853" s="13"/>
    </row>
    <row r="854" ht="14.25" customHeight="1">
      <c r="A854" s="54">
        <v>1010.0</v>
      </c>
      <c r="B854" s="14" t="s">
        <v>227</v>
      </c>
      <c r="C854" s="55"/>
      <c r="D854" s="14" t="str">
        <f t="shared" si="59"/>
        <v>ZF_W2450_0.4305M</v>
      </c>
      <c r="E854" s="14" t="s">
        <v>46</v>
      </c>
      <c r="F854" s="72"/>
      <c r="G854" s="57" t="s">
        <v>284</v>
      </c>
      <c r="H854" s="58" t="s">
        <v>654</v>
      </c>
      <c r="I854" s="59">
        <v>2000.0</v>
      </c>
      <c r="J854" s="58" t="s">
        <v>238</v>
      </c>
      <c r="K854" s="58" t="s">
        <v>239</v>
      </c>
      <c r="L854" s="58" t="s">
        <v>232</v>
      </c>
      <c r="M854" s="60">
        <v>0.4305</v>
      </c>
      <c r="N854" s="60"/>
      <c r="O854" s="68">
        <v>6.042</v>
      </c>
      <c r="P854" s="61">
        <v>2600.0</v>
      </c>
      <c r="Q854" s="61">
        <v>1676.0</v>
      </c>
      <c r="R854" s="62"/>
      <c r="S854" s="45">
        <v>38800.0</v>
      </c>
      <c r="T854" s="45">
        <v>1.13</v>
      </c>
      <c r="U854" s="45">
        <v>51.0</v>
      </c>
      <c r="V854" s="45">
        <f t="shared" si="60"/>
        <v>0.49</v>
      </c>
      <c r="W854" s="45">
        <f t="shared" si="61"/>
        <v>21483.56</v>
      </c>
      <c r="X854" s="45">
        <f t="shared" si="62"/>
        <v>197.75</v>
      </c>
      <c r="Y854" s="45">
        <v>1.067</v>
      </c>
      <c r="Z854" s="45">
        <f t="shared" si="63"/>
        <v>23133.95777</v>
      </c>
      <c r="AA854" s="47">
        <f t="shared" si="64"/>
        <v>30845.27703</v>
      </c>
      <c r="AB854" s="45">
        <v>2500.0</v>
      </c>
      <c r="AC854" s="47">
        <f t="shared" si="65"/>
        <v>1969.326333</v>
      </c>
      <c r="AD854" s="63"/>
      <c r="AE854" s="64" t="str">
        <f t="shared" si="8"/>
        <v>ZF W2450  Medium Vertical Offset 0.4305</v>
      </c>
      <c r="AF854" s="65" t="str">
        <f t="shared" si="66"/>
        <v>3100 600 002</v>
      </c>
      <c r="AG854" s="66" t="s">
        <v>655</v>
      </c>
      <c r="AH854" s="52" t="str">
        <f t="shared" si="50"/>
        <v>3100 600 002</v>
      </c>
      <c r="AI854" s="67"/>
      <c r="AJ854" s="55"/>
      <c r="AK854" s="55"/>
      <c r="AL854" s="55"/>
      <c r="AM854" s="55"/>
      <c r="AN854" s="55"/>
      <c r="AO854" s="55"/>
      <c r="AP854" s="55"/>
      <c r="AQ854" s="55"/>
      <c r="AR854" s="55"/>
      <c r="AS854" s="55"/>
      <c r="AT854" s="55"/>
      <c r="AU854" s="55"/>
      <c r="AV854" s="55"/>
      <c r="AW854" s="55"/>
      <c r="AX854" s="55"/>
      <c r="AY854" s="55"/>
      <c r="AZ854" s="55"/>
      <c r="BA854" s="13"/>
      <c r="BB854" s="13"/>
    </row>
    <row r="855" ht="14.25" customHeight="1">
      <c r="A855" s="54">
        <v>1010.0</v>
      </c>
      <c r="B855" s="14" t="s">
        <v>227</v>
      </c>
      <c r="C855" s="55"/>
      <c r="D855" s="14" t="str">
        <f t="shared" si="59"/>
        <v>ZF_W2450_0.4169M</v>
      </c>
      <c r="E855" s="14" t="s">
        <v>46</v>
      </c>
      <c r="F855" s="72"/>
      <c r="G855" s="57" t="s">
        <v>284</v>
      </c>
      <c r="H855" s="58" t="s">
        <v>654</v>
      </c>
      <c r="I855" s="59">
        <v>2000.0</v>
      </c>
      <c r="J855" s="58" t="s">
        <v>238</v>
      </c>
      <c r="K855" s="58" t="s">
        <v>239</v>
      </c>
      <c r="L855" s="58" t="s">
        <v>232</v>
      </c>
      <c r="M855" s="60">
        <v>0.4169</v>
      </c>
      <c r="N855" s="60"/>
      <c r="O855" s="68">
        <v>6.16</v>
      </c>
      <c r="P855" s="61">
        <v>2600.0</v>
      </c>
      <c r="Q855" s="61">
        <v>1676.0</v>
      </c>
      <c r="R855" s="62"/>
      <c r="S855" s="45">
        <v>38800.0</v>
      </c>
      <c r="T855" s="45">
        <v>1.13</v>
      </c>
      <c r="U855" s="45">
        <v>51.0</v>
      </c>
      <c r="V855" s="45">
        <f t="shared" si="60"/>
        <v>0.49</v>
      </c>
      <c r="W855" s="45">
        <f t="shared" si="61"/>
        <v>21483.56</v>
      </c>
      <c r="X855" s="45">
        <f t="shared" si="62"/>
        <v>197.75</v>
      </c>
      <c r="Y855" s="45">
        <v>1.067</v>
      </c>
      <c r="Z855" s="45">
        <f t="shared" si="63"/>
        <v>23133.95777</v>
      </c>
      <c r="AA855" s="47">
        <f t="shared" si="64"/>
        <v>30845.27703</v>
      </c>
      <c r="AB855" s="45">
        <v>2500.0</v>
      </c>
      <c r="AC855" s="47">
        <f t="shared" si="65"/>
        <v>1969.326333</v>
      </c>
      <c r="AD855" s="63"/>
      <c r="AE855" s="64" t="str">
        <f t="shared" si="8"/>
        <v>ZF W2450  Medium Vertical Offset 0.4169</v>
      </c>
      <c r="AF855" s="65" t="str">
        <f t="shared" si="66"/>
        <v>3100 600 002</v>
      </c>
      <c r="AG855" s="66" t="s">
        <v>655</v>
      </c>
      <c r="AH855" s="52" t="str">
        <f t="shared" si="50"/>
        <v>3100 600 002</v>
      </c>
      <c r="AI855" s="67"/>
      <c r="AJ855" s="55"/>
      <c r="AK855" s="55"/>
      <c r="AL855" s="55"/>
      <c r="AM855" s="55"/>
      <c r="AN855" s="55"/>
      <c r="AO855" s="55"/>
      <c r="AP855" s="55"/>
      <c r="AQ855" s="55"/>
      <c r="AR855" s="55"/>
      <c r="AS855" s="55"/>
      <c r="AT855" s="55"/>
      <c r="AU855" s="55"/>
      <c r="AV855" s="55"/>
      <c r="AW855" s="55"/>
      <c r="AX855" s="55"/>
      <c r="AY855" s="55"/>
      <c r="AZ855" s="55"/>
      <c r="BA855" s="13"/>
      <c r="BB855" s="13"/>
    </row>
    <row r="856" ht="14.25" customHeight="1">
      <c r="A856" s="54">
        <v>1010.0</v>
      </c>
      <c r="B856" s="14" t="s">
        <v>227</v>
      </c>
      <c r="C856" s="55"/>
      <c r="D856" s="14" t="str">
        <f t="shared" si="59"/>
        <v>ZF_W2450_0.3467M</v>
      </c>
      <c r="E856" s="14" t="s">
        <v>46</v>
      </c>
      <c r="F856" s="72"/>
      <c r="G856" s="57" t="s">
        <v>284</v>
      </c>
      <c r="H856" s="58" t="s">
        <v>654</v>
      </c>
      <c r="I856" s="59">
        <v>2000.0</v>
      </c>
      <c r="J856" s="58" t="s">
        <v>238</v>
      </c>
      <c r="K856" s="58" t="s">
        <v>239</v>
      </c>
      <c r="L856" s="58" t="s">
        <v>232</v>
      </c>
      <c r="M856" s="60">
        <v>0.3467</v>
      </c>
      <c r="N856" s="60"/>
      <c r="O856" s="68">
        <v>6.458</v>
      </c>
      <c r="P856" s="61">
        <v>2600.0</v>
      </c>
      <c r="Q856" s="61">
        <v>1676.0</v>
      </c>
      <c r="R856" s="62"/>
      <c r="S856" s="45">
        <v>38800.0</v>
      </c>
      <c r="T856" s="45">
        <v>1.13</v>
      </c>
      <c r="U856" s="45">
        <v>51.0</v>
      </c>
      <c r="V856" s="45">
        <f t="shared" si="60"/>
        <v>0.49</v>
      </c>
      <c r="W856" s="45">
        <f t="shared" si="61"/>
        <v>21483.56</v>
      </c>
      <c r="X856" s="45">
        <f t="shared" si="62"/>
        <v>197.75</v>
      </c>
      <c r="Y856" s="45">
        <v>1.067</v>
      </c>
      <c r="Z856" s="45">
        <f t="shared" si="63"/>
        <v>23133.95777</v>
      </c>
      <c r="AA856" s="47">
        <f t="shared" si="64"/>
        <v>30845.27703</v>
      </c>
      <c r="AB856" s="45">
        <v>2500.0</v>
      </c>
      <c r="AC856" s="47">
        <f t="shared" si="65"/>
        <v>1969.326333</v>
      </c>
      <c r="AD856" s="63"/>
      <c r="AE856" s="64" t="str">
        <f t="shared" si="8"/>
        <v>ZF W2450  Medium Vertical Offset 0.3467</v>
      </c>
      <c r="AF856" s="65" t="str">
        <f t="shared" si="66"/>
        <v>3100 600 002</v>
      </c>
      <c r="AG856" s="66" t="s">
        <v>655</v>
      </c>
      <c r="AH856" s="52" t="str">
        <f t="shared" si="50"/>
        <v>3100 600 002</v>
      </c>
      <c r="AI856" s="67"/>
      <c r="AJ856" s="55"/>
      <c r="AK856" s="55"/>
      <c r="AL856" s="55"/>
      <c r="AM856" s="55"/>
      <c r="AN856" s="55"/>
      <c r="AO856" s="55"/>
      <c r="AP856" s="55"/>
      <c r="AQ856" s="55"/>
      <c r="AR856" s="55"/>
      <c r="AS856" s="55"/>
      <c r="AT856" s="55"/>
      <c r="AU856" s="55"/>
      <c r="AV856" s="55"/>
      <c r="AW856" s="55"/>
      <c r="AX856" s="55"/>
      <c r="AY856" s="55"/>
      <c r="AZ856" s="55"/>
      <c r="BA856" s="13"/>
      <c r="BB856" s="13"/>
    </row>
    <row r="857" ht="14.25" customHeight="1">
      <c r="A857" s="54">
        <v>1010.0</v>
      </c>
      <c r="B857" s="14" t="s">
        <v>227</v>
      </c>
      <c r="C857" s="55"/>
      <c r="D857" s="14" t="str">
        <f t="shared" si="59"/>
        <v>ZF_W2450_0.3016M</v>
      </c>
      <c r="E857" s="14" t="s">
        <v>46</v>
      </c>
      <c r="F857" s="72"/>
      <c r="G857" s="57" t="s">
        <v>284</v>
      </c>
      <c r="H857" s="58" t="s">
        <v>654</v>
      </c>
      <c r="I857" s="59">
        <v>2000.0</v>
      </c>
      <c r="J857" s="58" t="s">
        <v>238</v>
      </c>
      <c r="K857" s="58" t="s">
        <v>239</v>
      </c>
      <c r="L857" s="58" t="s">
        <v>232</v>
      </c>
      <c r="M857" s="60">
        <v>0.3016</v>
      </c>
      <c r="N857" s="60"/>
      <c r="O857" s="68">
        <v>6.923</v>
      </c>
      <c r="P857" s="61">
        <v>2600.0</v>
      </c>
      <c r="Q857" s="61">
        <v>1676.0</v>
      </c>
      <c r="R857" s="62"/>
      <c r="S857" s="45">
        <v>38800.0</v>
      </c>
      <c r="T857" s="45">
        <v>1.13</v>
      </c>
      <c r="U857" s="45">
        <v>51.0</v>
      </c>
      <c r="V857" s="45">
        <f t="shared" si="60"/>
        <v>0.49</v>
      </c>
      <c r="W857" s="45">
        <f t="shared" si="61"/>
        <v>21483.56</v>
      </c>
      <c r="X857" s="45">
        <f t="shared" si="62"/>
        <v>197.75</v>
      </c>
      <c r="Y857" s="45">
        <v>1.067</v>
      </c>
      <c r="Z857" s="45">
        <f t="shared" si="63"/>
        <v>23133.95777</v>
      </c>
      <c r="AA857" s="47">
        <f t="shared" si="64"/>
        <v>30845.27703</v>
      </c>
      <c r="AB857" s="45">
        <v>2500.0</v>
      </c>
      <c r="AC857" s="47">
        <f t="shared" si="65"/>
        <v>1969.326333</v>
      </c>
      <c r="AD857" s="63"/>
      <c r="AE857" s="64" t="str">
        <f t="shared" si="8"/>
        <v>ZF W2450  Medium Vertical Offset 0.3016</v>
      </c>
      <c r="AF857" s="65" t="str">
        <f t="shared" si="66"/>
        <v>3100 600 002</v>
      </c>
      <c r="AG857" s="66" t="s">
        <v>655</v>
      </c>
      <c r="AH857" s="52" t="str">
        <f t="shared" si="50"/>
        <v>3100 600 002</v>
      </c>
      <c r="AI857" s="67"/>
      <c r="AJ857" s="55"/>
      <c r="AK857" s="55"/>
      <c r="AL857" s="55"/>
      <c r="AM857" s="55"/>
      <c r="AN857" s="55"/>
      <c r="AO857" s="55"/>
      <c r="AP857" s="55"/>
      <c r="AQ857" s="55"/>
      <c r="AR857" s="55"/>
      <c r="AS857" s="55"/>
      <c r="AT857" s="55"/>
      <c r="AU857" s="55"/>
      <c r="AV857" s="55"/>
      <c r="AW857" s="55"/>
      <c r="AX857" s="55"/>
      <c r="AY857" s="55"/>
      <c r="AZ857" s="55"/>
      <c r="BA857" s="13"/>
      <c r="BB857" s="13"/>
    </row>
    <row r="858" ht="14.25" customHeight="1">
      <c r="A858" s="54">
        <v>1010.0</v>
      </c>
      <c r="B858" s="14" t="s">
        <v>227</v>
      </c>
      <c r="C858" s="55"/>
      <c r="D858" s="14" t="str">
        <f t="shared" si="59"/>
        <v>ZF_W2450_0.4169C</v>
      </c>
      <c r="E858" s="14" t="s">
        <v>46</v>
      </c>
      <c r="F858" s="72"/>
      <c r="G858" s="57" t="s">
        <v>284</v>
      </c>
      <c r="H858" s="58" t="s">
        <v>654</v>
      </c>
      <c r="I858" s="59">
        <v>2000.0</v>
      </c>
      <c r="J858" s="58" t="s">
        <v>242</v>
      </c>
      <c r="K858" s="58" t="s">
        <v>243</v>
      </c>
      <c r="L858" s="58" t="s">
        <v>232</v>
      </c>
      <c r="M858" s="60">
        <v>0.4169</v>
      </c>
      <c r="N858" s="60"/>
      <c r="O858" s="58" t="s">
        <v>656</v>
      </c>
      <c r="P858" s="61">
        <v>2100.0</v>
      </c>
      <c r="Q858" s="61">
        <v>1676.0</v>
      </c>
      <c r="R858" s="62"/>
      <c r="S858" s="45">
        <v>38800.0</v>
      </c>
      <c r="T858" s="45">
        <v>1.13</v>
      </c>
      <c r="U858" s="45">
        <v>51.0</v>
      </c>
      <c r="V858" s="45">
        <f t="shared" si="60"/>
        <v>0.49</v>
      </c>
      <c r="W858" s="45">
        <f t="shared" si="61"/>
        <v>21483.56</v>
      </c>
      <c r="X858" s="45">
        <f t="shared" si="62"/>
        <v>197.75</v>
      </c>
      <c r="Y858" s="45">
        <v>1.067</v>
      </c>
      <c r="Z858" s="45">
        <f t="shared" si="63"/>
        <v>23133.95777</v>
      </c>
      <c r="AA858" s="47">
        <f t="shared" si="64"/>
        <v>30845.27703</v>
      </c>
      <c r="AB858" s="45">
        <v>2500.0</v>
      </c>
      <c r="AC858" s="47">
        <f t="shared" si="65"/>
        <v>1969.326333</v>
      </c>
      <c r="AD858" s="63"/>
      <c r="AE858" s="64" t="str">
        <f t="shared" si="8"/>
        <v>ZF W2450  Continuous Vertical Offset 0.4169</v>
      </c>
      <c r="AF858" s="65" t="str">
        <f t="shared" si="66"/>
        <v>3100 600 002</v>
      </c>
      <c r="AG858" s="66" t="s">
        <v>655</v>
      </c>
      <c r="AH858" s="52" t="str">
        <f t="shared" si="50"/>
        <v>3100 600 002</v>
      </c>
      <c r="AI858" s="67"/>
      <c r="AJ858" s="55"/>
      <c r="AK858" s="55"/>
      <c r="AL858" s="55"/>
      <c r="AM858" s="55"/>
      <c r="AN858" s="55"/>
      <c r="AO858" s="55"/>
      <c r="AP858" s="55"/>
      <c r="AQ858" s="55"/>
      <c r="AR858" s="55"/>
      <c r="AS858" s="55"/>
      <c r="AT858" s="55"/>
      <c r="AU858" s="55"/>
      <c r="AV858" s="55"/>
      <c r="AW858" s="55"/>
      <c r="AX858" s="55"/>
      <c r="AY858" s="55"/>
      <c r="AZ858" s="55"/>
      <c r="BA858" s="13"/>
      <c r="BB858" s="13"/>
    </row>
    <row r="859" ht="14.25" customHeight="1">
      <c r="A859" s="54">
        <v>1010.0</v>
      </c>
      <c r="B859" s="14" t="s">
        <v>227</v>
      </c>
      <c r="C859" s="55"/>
      <c r="D859" s="14" t="str">
        <f t="shared" si="59"/>
        <v>ZF_W2450_0.3467C</v>
      </c>
      <c r="E859" s="14" t="s">
        <v>46</v>
      </c>
      <c r="F859" s="72"/>
      <c r="G859" s="57" t="s">
        <v>284</v>
      </c>
      <c r="H859" s="58" t="s">
        <v>654</v>
      </c>
      <c r="I859" s="59">
        <v>2000.0</v>
      </c>
      <c r="J859" s="58" t="s">
        <v>242</v>
      </c>
      <c r="K859" s="58" t="s">
        <v>243</v>
      </c>
      <c r="L859" s="58" t="s">
        <v>232</v>
      </c>
      <c r="M859" s="60">
        <v>0.3467</v>
      </c>
      <c r="N859" s="60"/>
      <c r="O859" s="68">
        <v>6.458</v>
      </c>
      <c r="P859" s="61">
        <v>2100.0</v>
      </c>
      <c r="Q859" s="61">
        <v>1676.0</v>
      </c>
      <c r="R859" s="62"/>
      <c r="S859" s="45">
        <v>38800.0</v>
      </c>
      <c r="T859" s="45">
        <v>1.13</v>
      </c>
      <c r="U859" s="45">
        <v>51.0</v>
      </c>
      <c r="V859" s="45">
        <f t="shared" si="60"/>
        <v>0.49</v>
      </c>
      <c r="W859" s="45">
        <f t="shared" si="61"/>
        <v>21483.56</v>
      </c>
      <c r="X859" s="45">
        <f t="shared" si="62"/>
        <v>197.75</v>
      </c>
      <c r="Y859" s="45">
        <v>1.067</v>
      </c>
      <c r="Z859" s="45">
        <f t="shared" si="63"/>
        <v>23133.95777</v>
      </c>
      <c r="AA859" s="47">
        <f t="shared" si="64"/>
        <v>30845.27703</v>
      </c>
      <c r="AB859" s="45">
        <v>2500.0</v>
      </c>
      <c r="AC859" s="47">
        <f t="shared" si="65"/>
        <v>1969.326333</v>
      </c>
      <c r="AD859" s="63"/>
      <c r="AE859" s="64" t="str">
        <f t="shared" si="8"/>
        <v>ZF W2450  Continuous Vertical Offset 0.3467</v>
      </c>
      <c r="AF859" s="65" t="str">
        <f t="shared" si="66"/>
        <v>3100 600 002</v>
      </c>
      <c r="AG859" s="66" t="s">
        <v>655</v>
      </c>
      <c r="AH859" s="52" t="str">
        <f t="shared" si="50"/>
        <v>3100 600 002</v>
      </c>
      <c r="AI859" s="67"/>
      <c r="AJ859" s="55"/>
      <c r="AK859" s="55"/>
      <c r="AL859" s="55"/>
      <c r="AM859" s="55"/>
      <c r="AN859" s="55"/>
      <c r="AO859" s="55"/>
      <c r="AP859" s="55"/>
      <c r="AQ859" s="55"/>
      <c r="AR859" s="55"/>
      <c r="AS859" s="55"/>
      <c r="AT859" s="55"/>
      <c r="AU859" s="55"/>
      <c r="AV859" s="55"/>
      <c r="AW859" s="55"/>
      <c r="AX859" s="55"/>
      <c r="AY859" s="55"/>
      <c r="AZ859" s="55"/>
      <c r="BA859" s="13"/>
      <c r="BB859" s="13"/>
    </row>
    <row r="860" ht="14.25" customHeight="1">
      <c r="A860" s="54">
        <v>1010.0</v>
      </c>
      <c r="B860" s="14" t="s">
        <v>227</v>
      </c>
      <c r="C860" s="55"/>
      <c r="D860" s="14" t="str">
        <f t="shared" si="59"/>
        <v>ZF_W2450_0.3016C</v>
      </c>
      <c r="E860" s="14" t="s">
        <v>46</v>
      </c>
      <c r="F860" s="72"/>
      <c r="G860" s="57" t="s">
        <v>284</v>
      </c>
      <c r="H860" s="58" t="s">
        <v>654</v>
      </c>
      <c r="I860" s="59">
        <v>2000.0</v>
      </c>
      <c r="J860" s="58" t="s">
        <v>242</v>
      </c>
      <c r="K860" s="58" t="s">
        <v>243</v>
      </c>
      <c r="L860" s="58" t="s">
        <v>232</v>
      </c>
      <c r="M860" s="60">
        <v>0.3016</v>
      </c>
      <c r="N860" s="60"/>
      <c r="O860" s="68">
        <v>6.923</v>
      </c>
      <c r="P860" s="61">
        <v>2100.0</v>
      </c>
      <c r="Q860" s="61">
        <v>1676.0</v>
      </c>
      <c r="R860" s="62"/>
      <c r="S860" s="45">
        <v>38800.0</v>
      </c>
      <c r="T860" s="45">
        <v>1.13</v>
      </c>
      <c r="U860" s="45">
        <v>51.0</v>
      </c>
      <c r="V860" s="45">
        <f t="shared" si="60"/>
        <v>0.49</v>
      </c>
      <c r="W860" s="45">
        <f t="shared" si="61"/>
        <v>21483.56</v>
      </c>
      <c r="X860" s="45">
        <f t="shared" si="62"/>
        <v>197.75</v>
      </c>
      <c r="Y860" s="45">
        <v>1.067</v>
      </c>
      <c r="Z860" s="45">
        <f t="shared" si="63"/>
        <v>23133.95777</v>
      </c>
      <c r="AA860" s="47">
        <f t="shared" si="64"/>
        <v>30845.27703</v>
      </c>
      <c r="AB860" s="45">
        <v>2500.0</v>
      </c>
      <c r="AC860" s="47">
        <f t="shared" si="65"/>
        <v>1969.326333</v>
      </c>
      <c r="AD860" s="63"/>
      <c r="AE860" s="64" t="str">
        <f t="shared" si="8"/>
        <v>ZF W2450  Continuous Vertical Offset 0.3016</v>
      </c>
      <c r="AF860" s="65" t="str">
        <f t="shared" si="66"/>
        <v>3100 600 002</v>
      </c>
      <c r="AG860" s="66" t="s">
        <v>655</v>
      </c>
      <c r="AH860" s="52" t="str">
        <f t="shared" si="50"/>
        <v>3100 600 002</v>
      </c>
      <c r="AI860" s="67"/>
      <c r="AJ860" s="55"/>
      <c r="AK860" s="55"/>
      <c r="AL860" s="55"/>
      <c r="AM860" s="55"/>
      <c r="AN860" s="55"/>
      <c r="AO860" s="55"/>
      <c r="AP860" s="55"/>
      <c r="AQ860" s="55"/>
      <c r="AR860" s="55"/>
      <c r="AS860" s="55"/>
      <c r="AT860" s="55"/>
      <c r="AU860" s="55"/>
      <c r="AV860" s="55"/>
      <c r="AW860" s="55"/>
      <c r="AX860" s="55"/>
      <c r="AY860" s="55"/>
      <c r="AZ860" s="55"/>
      <c r="BA860" s="13"/>
      <c r="BB860" s="13"/>
    </row>
    <row r="861" ht="14.25" customHeight="1">
      <c r="A861" s="54"/>
      <c r="B861" s="54"/>
      <c r="C861" s="55"/>
      <c r="D861" s="54"/>
      <c r="E861" s="54"/>
      <c r="F861" s="72"/>
      <c r="G861" s="56"/>
      <c r="H861" s="61"/>
      <c r="I861" s="59"/>
      <c r="J861" s="61"/>
      <c r="K861" s="61"/>
      <c r="L861" s="61"/>
      <c r="M861" s="60"/>
      <c r="N861" s="60"/>
      <c r="O861" s="68"/>
      <c r="P861" s="61"/>
      <c r="Q861" s="61"/>
      <c r="R861" s="61"/>
      <c r="S861" s="73"/>
      <c r="T861" s="45"/>
      <c r="U861" s="74"/>
      <c r="V861" s="75"/>
      <c r="W861" s="75"/>
      <c r="X861" s="75"/>
      <c r="Y861" s="75"/>
      <c r="Z861" s="73"/>
      <c r="AA861" s="76"/>
      <c r="AB861" s="76"/>
      <c r="AC861" s="76"/>
      <c r="AD861" s="63"/>
      <c r="AE861" s="64" t="str">
        <f t="shared" si="8"/>
        <v>   </v>
      </c>
      <c r="AF861" s="59"/>
      <c r="AG861" s="77"/>
      <c r="AH861" s="52" t="str">
        <f t="shared" si="50"/>
        <v/>
      </c>
      <c r="AI861" s="67"/>
      <c r="AJ861" s="55"/>
      <c r="AK861" s="55"/>
      <c r="AL861" s="55"/>
      <c r="AM861" s="55"/>
      <c r="AN861" s="55"/>
      <c r="AO861" s="55"/>
      <c r="AP861" s="55"/>
      <c r="AQ861" s="55"/>
      <c r="AR861" s="55"/>
      <c r="AS861" s="55"/>
      <c r="AT861" s="55"/>
      <c r="AU861" s="55"/>
      <c r="AV861" s="55"/>
      <c r="AW861" s="55"/>
      <c r="AX861" s="55"/>
      <c r="AY861" s="55"/>
      <c r="AZ861" s="55"/>
      <c r="BA861" s="13"/>
      <c r="BB861" s="13"/>
    </row>
    <row r="862" ht="14.25" customHeight="1">
      <c r="A862" s="54">
        <v>1010.0</v>
      </c>
      <c r="B862" s="14" t="s">
        <v>227</v>
      </c>
      <c r="C862" s="55"/>
      <c r="D862" s="14" t="str">
        <f t="shared" ref="D862:D876" si="67">SUBSTITUTE(CONCATENATE(TRIM(H862)," ",M862,K862)," ","_")</f>
        <v>ZF_W3310_0.5337C</v>
      </c>
      <c r="E862" s="14" t="s">
        <v>46</v>
      </c>
      <c r="F862" s="72"/>
      <c r="G862" s="57" t="s">
        <v>342</v>
      </c>
      <c r="H862" s="65" t="s">
        <v>657</v>
      </c>
      <c r="I862" s="59">
        <v>3000.0</v>
      </c>
      <c r="J862" s="65" t="s">
        <v>242</v>
      </c>
      <c r="K862" s="58" t="s">
        <v>243</v>
      </c>
      <c r="L862" s="65" t="s">
        <v>232</v>
      </c>
      <c r="M862" s="60">
        <v>0.5337</v>
      </c>
      <c r="N862" s="61"/>
      <c r="O862" s="58" t="s">
        <v>344</v>
      </c>
      <c r="P862" s="61">
        <v>2100.0</v>
      </c>
      <c r="Q862" s="61">
        <v>1874.0</v>
      </c>
      <c r="R862" s="78"/>
      <c r="S862" s="45">
        <v>48765.0</v>
      </c>
      <c r="T862" s="45">
        <v>1.13</v>
      </c>
      <c r="U862" s="45">
        <v>52.0</v>
      </c>
      <c r="V862" s="45">
        <f t="shared" ref="V862:V876" si="68">(100-U862)/100</f>
        <v>0.48</v>
      </c>
      <c r="W862" s="45">
        <f t="shared" ref="W862:W876" si="69">S862*V862*T862</f>
        <v>26450.136</v>
      </c>
      <c r="X862" s="45">
        <f t="shared" ref="X862:X872" si="70">225*T862</f>
        <v>254.25</v>
      </c>
      <c r="Y862" s="45">
        <v>1.067</v>
      </c>
      <c r="Z862" s="45">
        <f t="shared" ref="Z862:Z876" si="71">(W862+X862)*Y862</f>
        <v>28493.57986</v>
      </c>
      <c r="AA862" s="47">
        <f t="shared" ref="AA862:AA876" si="72">Z862/0.75</f>
        <v>37991.43982</v>
      </c>
      <c r="AB862" s="45">
        <v>3365.0</v>
      </c>
      <c r="AC862" s="47">
        <f t="shared" ref="AC862:AC876" si="73">(AB862*T862*V862*Y862)/0.75</f>
        <v>2596.617056</v>
      </c>
      <c r="AD862" s="79">
        <v>14.0</v>
      </c>
      <c r="AE862" s="64" t="str">
        <f t="shared" si="8"/>
        <v>ZF W3310 Continuous Vertical Offset 0.5337</v>
      </c>
      <c r="AF862" s="65" t="str">
        <f t="shared" ref="AF862:AF876" si="74">AG862</f>
        <v>3101 651 007</v>
      </c>
      <c r="AG862" s="66" t="s">
        <v>658</v>
      </c>
      <c r="AH862" s="52" t="str">
        <f t="shared" si="50"/>
        <v>3101 651 007</v>
      </c>
      <c r="AI862" s="67"/>
      <c r="AJ862" s="55"/>
      <c r="AK862" s="55"/>
      <c r="AL862" s="55"/>
      <c r="AM862" s="55"/>
      <c r="AN862" s="55"/>
      <c r="AO862" s="55"/>
      <c r="AP862" s="55"/>
      <c r="AQ862" s="55"/>
      <c r="AR862" s="55"/>
      <c r="AS862" s="55"/>
      <c r="AT862" s="55"/>
      <c r="AU862" s="55"/>
      <c r="AV862" s="55"/>
      <c r="AW862" s="55"/>
      <c r="AX862" s="55"/>
      <c r="AY862" s="55"/>
      <c r="AZ862" s="55"/>
      <c r="BA862" s="13"/>
      <c r="BB862" s="13"/>
    </row>
    <row r="863" ht="14.25" customHeight="1">
      <c r="A863" s="54">
        <v>1010.0</v>
      </c>
      <c r="B863" s="14" t="s">
        <v>227</v>
      </c>
      <c r="C863" s="55"/>
      <c r="D863" s="14" t="str">
        <f t="shared" si="67"/>
        <v>ZF_W3350_0.637C</v>
      </c>
      <c r="E863" s="14" t="s">
        <v>46</v>
      </c>
      <c r="F863" s="72"/>
      <c r="G863" s="57" t="s">
        <v>342</v>
      </c>
      <c r="H863" s="65" t="s">
        <v>659</v>
      </c>
      <c r="I863" s="59">
        <v>3000.0</v>
      </c>
      <c r="J863" s="65" t="s">
        <v>242</v>
      </c>
      <c r="K863" s="58" t="s">
        <v>243</v>
      </c>
      <c r="L863" s="65" t="s">
        <v>232</v>
      </c>
      <c r="M863" s="60">
        <v>0.637</v>
      </c>
      <c r="N863" s="61"/>
      <c r="O863" s="58" t="s">
        <v>344</v>
      </c>
      <c r="P863" s="61">
        <v>2100.0</v>
      </c>
      <c r="Q863" s="61">
        <v>1874.0</v>
      </c>
      <c r="R863" s="78"/>
      <c r="S863" s="45">
        <v>50270.0</v>
      </c>
      <c r="T863" s="45">
        <v>1.13</v>
      </c>
      <c r="U863" s="45">
        <v>52.0</v>
      </c>
      <c r="V863" s="45">
        <f t="shared" si="68"/>
        <v>0.48</v>
      </c>
      <c r="W863" s="45">
        <f t="shared" si="69"/>
        <v>27266.448</v>
      </c>
      <c r="X863" s="45">
        <f t="shared" si="70"/>
        <v>254.25</v>
      </c>
      <c r="Y863" s="45">
        <v>1.067</v>
      </c>
      <c r="Z863" s="45">
        <f t="shared" si="71"/>
        <v>29364.58477</v>
      </c>
      <c r="AA863" s="47">
        <f t="shared" si="72"/>
        <v>39152.77969</v>
      </c>
      <c r="AB863" s="45">
        <v>3365.0</v>
      </c>
      <c r="AC863" s="47">
        <f t="shared" si="73"/>
        <v>2596.617056</v>
      </c>
      <c r="AD863" s="79">
        <v>14.0</v>
      </c>
      <c r="AE863" s="64" t="str">
        <f t="shared" si="8"/>
        <v>ZF W3350 Continuous Vertical Offset 0.637</v>
      </c>
      <c r="AF863" s="65" t="str">
        <f t="shared" si="74"/>
        <v>3101 651 007</v>
      </c>
      <c r="AG863" s="66" t="s">
        <v>658</v>
      </c>
      <c r="AH863" s="52" t="str">
        <f t="shared" si="50"/>
        <v>3101 651 007</v>
      </c>
      <c r="AI863" s="67"/>
      <c r="AJ863" s="55"/>
      <c r="AK863" s="55"/>
      <c r="AL863" s="55"/>
      <c r="AM863" s="55"/>
      <c r="AN863" s="55"/>
      <c r="AO863" s="55"/>
      <c r="AP863" s="55"/>
      <c r="AQ863" s="55"/>
      <c r="AR863" s="55"/>
      <c r="AS863" s="55"/>
      <c r="AT863" s="55"/>
      <c r="AU863" s="55"/>
      <c r="AV863" s="55"/>
      <c r="AW863" s="55"/>
      <c r="AX863" s="55"/>
      <c r="AY863" s="55"/>
      <c r="AZ863" s="55"/>
      <c r="BA863" s="13"/>
      <c r="BB863" s="13"/>
    </row>
    <row r="864" ht="14.25" customHeight="1">
      <c r="A864" s="54">
        <v>1010.0</v>
      </c>
      <c r="B864" s="14" t="s">
        <v>227</v>
      </c>
      <c r="C864" s="55"/>
      <c r="D864" s="14" t="str">
        <f t="shared" si="67"/>
        <v>ZF_W3355_0.7451C</v>
      </c>
      <c r="E864" s="14" t="s">
        <v>46</v>
      </c>
      <c r="F864" s="72"/>
      <c r="G864" s="57" t="s">
        <v>342</v>
      </c>
      <c r="H864" s="65" t="s">
        <v>660</v>
      </c>
      <c r="I864" s="59">
        <v>3000.0</v>
      </c>
      <c r="J864" s="65" t="s">
        <v>242</v>
      </c>
      <c r="K864" s="58" t="s">
        <v>243</v>
      </c>
      <c r="L864" s="65" t="s">
        <v>232</v>
      </c>
      <c r="M864" s="60">
        <v>0.7451</v>
      </c>
      <c r="N864" s="61"/>
      <c r="O864" s="58" t="s">
        <v>661</v>
      </c>
      <c r="P864" s="61">
        <v>1800.0</v>
      </c>
      <c r="Q864" s="61">
        <v>1885.0</v>
      </c>
      <c r="R864" s="78"/>
      <c r="S864" s="45">
        <v>54215.0</v>
      </c>
      <c r="T864" s="45">
        <v>1.13</v>
      </c>
      <c r="U864" s="45">
        <v>52.0</v>
      </c>
      <c r="V864" s="45">
        <f t="shared" si="68"/>
        <v>0.48</v>
      </c>
      <c r="W864" s="45">
        <f t="shared" si="69"/>
        <v>29406.216</v>
      </c>
      <c r="X864" s="45">
        <f t="shared" si="70"/>
        <v>254.25</v>
      </c>
      <c r="Y864" s="45">
        <v>1.067</v>
      </c>
      <c r="Z864" s="45">
        <f t="shared" si="71"/>
        <v>31647.71722</v>
      </c>
      <c r="AA864" s="47">
        <f t="shared" si="72"/>
        <v>42196.9563</v>
      </c>
      <c r="AB864" s="45">
        <v>3365.0</v>
      </c>
      <c r="AC864" s="47">
        <f t="shared" si="73"/>
        <v>2596.617056</v>
      </c>
      <c r="AD864" s="79">
        <v>14.0</v>
      </c>
      <c r="AE864" s="64" t="str">
        <f t="shared" si="8"/>
        <v>ZF W3355 Continuous Vertical Offset 0.7451</v>
      </c>
      <c r="AF864" s="65" t="str">
        <f t="shared" si="74"/>
        <v>3101 651 008</v>
      </c>
      <c r="AG864" s="66" t="s">
        <v>662</v>
      </c>
      <c r="AH864" s="52" t="str">
        <f t="shared" si="50"/>
        <v>3101 651 008</v>
      </c>
      <c r="AI864" s="67"/>
      <c r="AJ864" s="55"/>
      <c r="AK864" s="55"/>
      <c r="AL864" s="55"/>
      <c r="AM864" s="55"/>
      <c r="AN864" s="55"/>
      <c r="AO864" s="55"/>
      <c r="AP864" s="55"/>
      <c r="AQ864" s="55"/>
      <c r="AR864" s="55"/>
      <c r="AS864" s="55"/>
      <c r="AT864" s="55"/>
      <c r="AU864" s="55"/>
      <c r="AV864" s="55"/>
      <c r="AW864" s="55"/>
      <c r="AX864" s="55"/>
      <c r="AY864" s="55"/>
      <c r="AZ864" s="55"/>
      <c r="BA864" s="13"/>
      <c r="BB864" s="13"/>
    </row>
    <row r="865" ht="14.25" customHeight="1">
      <c r="A865" s="54">
        <v>1010.0</v>
      </c>
      <c r="B865" s="14" t="s">
        <v>227</v>
      </c>
      <c r="C865" s="55"/>
      <c r="D865" s="14" t="str">
        <f t="shared" si="67"/>
        <v>ZF_W3355_0.7105C</v>
      </c>
      <c r="E865" s="14" t="s">
        <v>46</v>
      </c>
      <c r="F865" s="72"/>
      <c r="G865" s="57" t="s">
        <v>342</v>
      </c>
      <c r="H865" s="65" t="s">
        <v>660</v>
      </c>
      <c r="I865" s="59">
        <v>3000.0</v>
      </c>
      <c r="J865" s="65" t="s">
        <v>242</v>
      </c>
      <c r="K865" s="58" t="s">
        <v>243</v>
      </c>
      <c r="L865" s="65" t="s">
        <v>232</v>
      </c>
      <c r="M865" s="60">
        <v>0.7105</v>
      </c>
      <c r="N865" s="61"/>
      <c r="O865" s="68">
        <v>4.478</v>
      </c>
      <c r="P865" s="61">
        <v>1800.0</v>
      </c>
      <c r="Q865" s="61">
        <v>1885.0</v>
      </c>
      <c r="R865" s="78"/>
      <c r="S865" s="45">
        <v>54215.0</v>
      </c>
      <c r="T865" s="45">
        <v>1.13</v>
      </c>
      <c r="U865" s="45">
        <v>52.0</v>
      </c>
      <c r="V865" s="45">
        <f t="shared" si="68"/>
        <v>0.48</v>
      </c>
      <c r="W865" s="45">
        <f t="shared" si="69"/>
        <v>29406.216</v>
      </c>
      <c r="X865" s="45">
        <f t="shared" si="70"/>
        <v>254.25</v>
      </c>
      <c r="Y865" s="45">
        <v>1.067</v>
      </c>
      <c r="Z865" s="45">
        <f t="shared" si="71"/>
        <v>31647.71722</v>
      </c>
      <c r="AA865" s="47">
        <f t="shared" si="72"/>
        <v>42196.9563</v>
      </c>
      <c r="AB865" s="45">
        <v>3365.0</v>
      </c>
      <c r="AC865" s="47">
        <f t="shared" si="73"/>
        <v>2596.617056</v>
      </c>
      <c r="AD865" s="79">
        <v>14.0</v>
      </c>
      <c r="AE865" s="64" t="str">
        <f t="shared" si="8"/>
        <v>ZF W3355 Continuous Vertical Offset 0.7105</v>
      </c>
      <c r="AF865" s="65" t="str">
        <f t="shared" si="74"/>
        <v>3101 651 008</v>
      </c>
      <c r="AG865" s="66" t="s">
        <v>662</v>
      </c>
      <c r="AH865" s="52" t="str">
        <f t="shared" si="50"/>
        <v>3101 651 008</v>
      </c>
      <c r="AI865" s="67"/>
      <c r="AJ865" s="55"/>
      <c r="AK865" s="55"/>
      <c r="AL865" s="55"/>
      <c r="AM865" s="55"/>
      <c r="AN865" s="55"/>
      <c r="AO865" s="55"/>
      <c r="AP865" s="55"/>
      <c r="AQ865" s="55"/>
      <c r="AR865" s="55"/>
      <c r="AS865" s="55"/>
      <c r="AT865" s="55"/>
      <c r="AU865" s="55"/>
      <c r="AV865" s="55"/>
      <c r="AW865" s="55"/>
      <c r="AX865" s="55"/>
      <c r="AY865" s="55"/>
      <c r="AZ865" s="55"/>
      <c r="BA865" s="13"/>
      <c r="BB865" s="13"/>
    </row>
    <row r="866" ht="14.25" customHeight="1">
      <c r="A866" s="54">
        <v>1010.0</v>
      </c>
      <c r="B866" s="14" t="s">
        <v>227</v>
      </c>
      <c r="C866" s="55"/>
      <c r="D866" s="14" t="str">
        <f t="shared" si="67"/>
        <v>ZF_W3355_0.6824C</v>
      </c>
      <c r="E866" s="14" t="s">
        <v>46</v>
      </c>
      <c r="F866" s="72"/>
      <c r="G866" s="57" t="s">
        <v>342</v>
      </c>
      <c r="H866" s="65" t="s">
        <v>660</v>
      </c>
      <c r="I866" s="59">
        <v>3000.0</v>
      </c>
      <c r="J866" s="65" t="s">
        <v>242</v>
      </c>
      <c r="K866" s="58" t="s">
        <v>243</v>
      </c>
      <c r="L866" s="65" t="s">
        <v>232</v>
      </c>
      <c r="M866" s="60">
        <v>0.6824</v>
      </c>
      <c r="N866" s="61"/>
      <c r="O866" s="58" t="s">
        <v>663</v>
      </c>
      <c r="P866" s="61">
        <v>1800.0</v>
      </c>
      <c r="Q866" s="61">
        <v>1885.0</v>
      </c>
      <c r="R866" s="78"/>
      <c r="S866" s="45">
        <v>54215.0</v>
      </c>
      <c r="T866" s="45">
        <v>1.13</v>
      </c>
      <c r="U866" s="45">
        <v>52.0</v>
      </c>
      <c r="V866" s="45">
        <f t="shared" si="68"/>
        <v>0.48</v>
      </c>
      <c r="W866" s="45">
        <f t="shared" si="69"/>
        <v>29406.216</v>
      </c>
      <c r="X866" s="45">
        <f t="shared" si="70"/>
        <v>254.25</v>
      </c>
      <c r="Y866" s="45">
        <v>1.067</v>
      </c>
      <c r="Z866" s="45">
        <f t="shared" si="71"/>
        <v>31647.71722</v>
      </c>
      <c r="AA866" s="47">
        <f t="shared" si="72"/>
        <v>42196.9563</v>
      </c>
      <c r="AB866" s="45">
        <v>3365.0</v>
      </c>
      <c r="AC866" s="47">
        <f t="shared" si="73"/>
        <v>2596.617056</v>
      </c>
      <c r="AD866" s="79">
        <v>14.0</v>
      </c>
      <c r="AE866" s="64" t="str">
        <f t="shared" si="8"/>
        <v>ZF W3355 Continuous Vertical Offset 0.6824</v>
      </c>
      <c r="AF866" s="65" t="str">
        <f t="shared" si="74"/>
        <v>3101 651 008</v>
      </c>
      <c r="AG866" s="66" t="s">
        <v>662</v>
      </c>
      <c r="AH866" s="52" t="str">
        <f t="shared" si="50"/>
        <v>3101 651 008</v>
      </c>
      <c r="AI866" s="67"/>
      <c r="AJ866" s="55"/>
      <c r="AK866" s="55"/>
      <c r="AL866" s="55"/>
      <c r="AM866" s="55"/>
      <c r="AN866" s="55"/>
      <c r="AO866" s="55"/>
      <c r="AP866" s="55"/>
      <c r="AQ866" s="55"/>
      <c r="AR866" s="55"/>
      <c r="AS866" s="55"/>
      <c r="AT866" s="55"/>
      <c r="AU866" s="55"/>
      <c r="AV866" s="55"/>
      <c r="AW866" s="55"/>
      <c r="AX866" s="55"/>
      <c r="AY866" s="55"/>
      <c r="AZ866" s="55"/>
      <c r="BA866" s="13"/>
      <c r="BB866" s="13"/>
    </row>
    <row r="867" ht="14.25" customHeight="1">
      <c r="A867" s="54">
        <v>1010.0</v>
      </c>
      <c r="B867" s="14" t="s">
        <v>227</v>
      </c>
      <c r="C867" s="55"/>
      <c r="D867" s="14" t="str">
        <f t="shared" si="67"/>
        <v>ZF_W3355_0.6488C</v>
      </c>
      <c r="E867" s="14" t="s">
        <v>46</v>
      </c>
      <c r="F867" s="72"/>
      <c r="G867" s="57" t="s">
        <v>342</v>
      </c>
      <c r="H867" s="65" t="s">
        <v>660</v>
      </c>
      <c r="I867" s="59">
        <v>3000.0</v>
      </c>
      <c r="J867" s="65" t="s">
        <v>242</v>
      </c>
      <c r="K867" s="58" t="s">
        <v>243</v>
      </c>
      <c r="L867" s="65" t="s">
        <v>232</v>
      </c>
      <c r="M867" s="60">
        <v>0.6488</v>
      </c>
      <c r="N867" s="61"/>
      <c r="O867" s="68">
        <v>5.0</v>
      </c>
      <c r="P867" s="61">
        <v>1800.0</v>
      </c>
      <c r="Q867" s="61">
        <v>1885.0</v>
      </c>
      <c r="R867" s="78"/>
      <c r="S867" s="45">
        <v>54215.0</v>
      </c>
      <c r="T867" s="45">
        <v>1.13</v>
      </c>
      <c r="U867" s="45">
        <v>52.0</v>
      </c>
      <c r="V867" s="45">
        <f t="shared" si="68"/>
        <v>0.48</v>
      </c>
      <c r="W867" s="45">
        <f t="shared" si="69"/>
        <v>29406.216</v>
      </c>
      <c r="X867" s="45">
        <f t="shared" si="70"/>
        <v>254.25</v>
      </c>
      <c r="Y867" s="45">
        <v>1.067</v>
      </c>
      <c r="Z867" s="45">
        <f t="shared" si="71"/>
        <v>31647.71722</v>
      </c>
      <c r="AA867" s="47">
        <f t="shared" si="72"/>
        <v>42196.9563</v>
      </c>
      <c r="AB867" s="45">
        <v>3365.0</v>
      </c>
      <c r="AC867" s="47">
        <f t="shared" si="73"/>
        <v>2596.617056</v>
      </c>
      <c r="AD867" s="79">
        <v>14.0</v>
      </c>
      <c r="AE867" s="64" t="str">
        <f t="shared" si="8"/>
        <v>ZF W3355 Continuous Vertical Offset 0.6488</v>
      </c>
      <c r="AF867" s="65" t="str">
        <f t="shared" si="74"/>
        <v>3101 651 008</v>
      </c>
      <c r="AG867" s="66" t="s">
        <v>662</v>
      </c>
      <c r="AH867" s="52" t="str">
        <f t="shared" si="50"/>
        <v>3101 651 008</v>
      </c>
      <c r="AI867" s="67"/>
      <c r="AJ867" s="55"/>
      <c r="AK867" s="55"/>
      <c r="AL867" s="55"/>
      <c r="AM867" s="55"/>
      <c r="AN867" s="55"/>
      <c r="AO867" s="55"/>
      <c r="AP867" s="55"/>
      <c r="AQ867" s="55"/>
      <c r="AR867" s="55"/>
      <c r="AS867" s="55"/>
      <c r="AT867" s="55"/>
      <c r="AU867" s="55"/>
      <c r="AV867" s="55"/>
      <c r="AW867" s="55"/>
      <c r="AX867" s="55"/>
      <c r="AY867" s="55"/>
      <c r="AZ867" s="55"/>
      <c r="BA867" s="13"/>
      <c r="BB867" s="13"/>
    </row>
    <row r="868" ht="14.25" customHeight="1">
      <c r="A868" s="54">
        <v>1010.0</v>
      </c>
      <c r="B868" s="14" t="s">
        <v>227</v>
      </c>
      <c r="C868" s="55"/>
      <c r="D868" s="14" t="str">
        <f t="shared" si="67"/>
        <v>ZF_W3710_0.5337C</v>
      </c>
      <c r="E868" s="14" t="s">
        <v>46</v>
      </c>
      <c r="F868" s="72"/>
      <c r="G868" s="57" t="s">
        <v>664</v>
      </c>
      <c r="H868" s="65" t="s">
        <v>665</v>
      </c>
      <c r="I868" s="59">
        <v>3000.0</v>
      </c>
      <c r="J868" s="65" t="s">
        <v>242</v>
      </c>
      <c r="K868" s="58" t="s">
        <v>243</v>
      </c>
      <c r="L868" s="65" t="s">
        <v>232</v>
      </c>
      <c r="M868" s="60">
        <v>0.5337</v>
      </c>
      <c r="N868" s="61"/>
      <c r="O868" s="58" t="s">
        <v>361</v>
      </c>
      <c r="P868" s="61">
        <v>2100.0</v>
      </c>
      <c r="Q868" s="61">
        <v>2028.0</v>
      </c>
      <c r="R868" s="78"/>
      <c r="S868" s="45">
        <v>59265.0</v>
      </c>
      <c r="T868" s="45">
        <v>1.13</v>
      </c>
      <c r="U868" s="45">
        <v>52.0</v>
      </c>
      <c r="V868" s="45">
        <f t="shared" si="68"/>
        <v>0.48</v>
      </c>
      <c r="W868" s="45">
        <f t="shared" si="69"/>
        <v>32145.336</v>
      </c>
      <c r="X868" s="45">
        <f t="shared" si="70"/>
        <v>254.25</v>
      </c>
      <c r="Y868" s="45">
        <v>1.067</v>
      </c>
      <c r="Z868" s="45">
        <f t="shared" si="71"/>
        <v>34570.35826</v>
      </c>
      <c r="AA868" s="47">
        <f t="shared" si="72"/>
        <v>46093.81102</v>
      </c>
      <c r="AB868" s="45">
        <v>3365.0</v>
      </c>
      <c r="AC868" s="47">
        <f t="shared" si="73"/>
        <v>2596.617056</v>
      </c>
      <c r="AD868" s="79"/>
      <c r="AE868" s="64" t="str">
        <f t="shared" si="8"/>
        <v>ZF W3710  Continuous Vertical Offset 0.5337</v>
      </c>
      <c r="AF868" s="65" t="str">
        <f t="shared" si="74"/>
        <v>3101 640 004</v>
      </c>
      <c r="AG868" s="66" t="s">
        <v>666</v>
      </c>
      <c r="AH868" s="52" t="str">
        <f t="shared" si="50"/>
        <v>3101 640 004</v>
      </c>
      <c r="AI868" s="67"/>
      <c r="AJ868" s="55"/>
      <c r="AK868" s="55"/>
      <c r="AL868" s="55"/>
      <c r="AM868" s="55"/>
      <c r="AN868" s="55"/>
      <c r="AO868" s="55"/>
      <c r="AP868" s="55"/>
      <c r="AQ868" s="55"/>
      <c r="AR868" s="55"/>
      <c r="AS868" s="55"/>
      <c r="AT868" s="55"/>
      <c r="AU868" s="55"/>
      <c r="AV868" s="55"/>
      <c r="AW868" s="55"/>
      <c r="AX868" s="55"/>
      <c r="AY868" s="55"/>
      <c r="AZ868" s="55"/>
      <c r="BA868" s="13"/>
      <c r="BB868" s="13"/>
    </row>
    <row r="869" ht="14.25" customHeight="1">
      <c r="A869" s="54">
        <v>1010.0</v>
      </c>
      <c r="B869" s="14" t="s">
        <v>227</v>
      </c>
      <c r="C869" s="55"/>
      <c r="D869" s="14" t="str">
        <f t="shared" si="67"/>
        <v>ZF_W3750_0.637C</v>
      </c>
      <c r="E869" s="14" t="s">
        <v>46</v>
      </c>
      <c r="F869" s="72"/>
      <c r="G869" s="57" t="s">
        <v>664</v>
      </c>
      <c r="H869" s="65" t="s">
        <v>667</v>
      </c>
      <c r="I869" s="59">
        <v>3000.0</v>
      </c>
      <c r="J869" s="65" t="s">
        <v>242</v>
      </c>
      <c r="K869" s="58" t="s">
        <v>243</v>
      </c>
      <c r="L869" s="65" t="s">
        <v>232</v>
      </c>
      <c r="M869" s="60">
        <v>0.637</v>
      </c>
      <c r="N869" s="61"/>
      <c r="O869" s="58" t="s">
        <v>361</v>
      </c>
      <c r="P869" s="61">
        <v>2100.0</v>
      </c>
      <c r="Q869" s="61">
        <v>2028.0</v>
      </c>
      <c r="R869" s="78"/>
      <c r="S869" s="45">
        <v>62350.0</v>
      </c>
      <c r="T869" s="45">
        <v>1.13</v>
      </c>
      <c r="U869" s="45">
        <v>52.0</v>
      </c>
      <c r="V869" s="45">
        <f t="shared" si="68"/>
        <v>0.48</v>
      </c>
      <c r="W869" s="45">
        <f t="shared" si="69"/>
        <v>33818.64</v>
      </c>
      <c r="X869" s="45">
        <f t="shared" si="70"/>
        <v>254.25</v>
      </c>
      <c r="Y869" s="45">
        <v>1.067</v>
      </c>
      <c r="Z869" s="45">
        <f t="shared" si="71"/>
        <v>36355.77363</v>
      </c>
      <c r="AA869" s="47">
        <f t="shared" si="72"/>
        <v>48474.36484</v>
      </c>
      <c r="AB869" s="45">
        <v>3365.0</v>
      </c>
      <c r="AC869" s="47">
        <f t="shared" si="73"/>
        <v>2596.617056</v>
      </c>
      <c r="AD869" s="79"/>
      <c r="AE869" s="64" t="str">
        <f t="shared" si="8"/>
        <v>ZF W3750  Continuous Vertical Offset 0.637</v>
      </c>
      <c r="AF869" s="65" t="str">
        <f t="shared" si="74"/>
        <v>3101 640 004</v>
      </c>
      <c r="AG869" s="66" t="s">
        <v>666</v>
      </c>
      <c r="AH869" s="52" t="str">
        <f t="shared" si="50"/>
        <v>3101 640 004</v>
      </c>
      <c r="AI869" s="67"/>
      <c r="AJ869" s="55"/>
      <c r="AK869" s="55"/>
      <c r="AL869" s="55"/>
      <c r="AM869" s="55"/>
      <c r="AN869" s="55"/>
      <c r="AO869" s="55"/>
      <c r="AP869" s="55"/>
      <c r="AQ869" s="55"/>
      <c r="AR869" s="55"/>
      <c r="AS869" s="55"/>
      <c r="AT869" s="55"/>
      <c r="AU869" s="55"/>
      <c r="AV869" s="55"/>
      <c r="AW869" s="55"/>
      <c r="AX869" s="55"/>
      <c r="AY869" s="55"/>
      <c r="AZ869" s="55"/>
      <c r="BA869" s="13"/>
      <c r="BB869" s="13"/>
    </row>
    <row r="870" ht="14.25" customHeight="1">
      <c r="A870" s="54">
        <v>1010.0</v>
      </c>
      <c r="B870" s="14" t="s">
        <v>227</v>
      </c>
      <c r="C870" s="55"/>
      <c r="D870" s="14" t="str">
        <f t="shared" si="67"/>
        <v>ZF_W3755_0.7451C</v>
      </c>
      <c r="E870" s="14" t="s">
        <v>46</v>
      </c>
      <c r="F870" s="72"/>
      <c r="G870" s="57" t="s">
        <v>664</v>
      </c>
      <c r="H870" s="65" t="s">
        <v>668</v>
      </c>
      <c r="I870" s="59">
        <v>3000.0</v>
      </c>
      <c r="J870" s="65" t="s">
        <v>242</v>
      </c>
      <c r="K870" s="58" t="s">
        <v>243</v>
      </c>
      <c r="L870" s="65" t="s">
        <v>232</v>
      </c>
      <c r="M870" s="60">
        <v>0.7451</v>
      </c>
      <c r="N870" s="61"/>
      <c r="O870" s="58" t="s">
        <v>669</v>
      </c>
      <c r="P870" s="61">
        <v>2100.0</v>
      </c>
      <c r="Q870" s="61">
        <v>2028.0</v>
      </c>
      <c r="R870" s="78"/>
      <c r="S870" s="45">
        <v>64255.0</v>
      </c>
      <c r="T870" s="45">
        <v>1.13</v>
      </c>
      <c r="U870" s="45">
        <v>52.0</v>
      </c>
      <c r="V870" s="45">
        <f t="shared" si="68"/>
        <v>0.48</v>
      </c>
      <c r="W870" s="45">
        <f t="shared" si="69"/>
        <v>34851.912</v>
      </c>
      <c r="X870" s="45">
        <f t="shared" si="70"/>
        <v>254.25</v>
      </c>
      <c r="Y870" s="45">
        <v>1.067</v>
      </c>
      <c r="Z870" s="45">
        <f t="shared" si="71"/>
        <v>37458.27485</v>
      </c>
      <c r="AA870" s="47">
        <f t="shared" si="72"/>
        <v>49944.36647</v>
      </c>
      <c r="AB870" s="45">
        <v>3365.0</v>
      </c>
      <c r="AC870" s="47">
        <f t="shared" si="73"/>
        <v>2596.617056</v>
      </c>
      <c r="AD870" s="79"/>
      <c r="AE870" s="64" t="str">
        <f t="shared" si="8"/>
        <v>ZF W3755  Continuous Vertical Offset 0.7451</v>
      </c>
      <c r="AF870" s="65" t="str">
        <f t="shared" si="74"/>
        <v>3101 640 008</v>
      </c>
      <c r="AG870" s="66" t="s">
        <v>670</v>
      </c>
      <c r="AH870" s="52" t="str">
        <f t="shared" si="50"/>
        <v>3101 640 008</v>
      </c>
      <c r="AI870" s="67"/>
      <c r="AJ870" s="55"/>
      <c r="AK870" s="55"/>
      <c r="AL870" s="55"/>
      <c r="AM870" s="55"/>
      <c r="AN870" s="55"/>
      <c r="AO870" s="55"/>
      <c r="AP870" s="55"/>
      <c r="AQ870" s="55"/>
      <c r="AR870" s="55"/>
      <c r="AS870" s="55"/>
      <c r="AT870" s="55"/>
      <c r="AU870" s="55"/>
      <c r="AV870" s="55"/>
      <c r="AW870" s="55"/>
      <c r="AX870" s="55"/>
      <c r="AY870" s="55"/>
      <c r="AZ870" s="55"/>
      <c r="BA870" s="13"/>
      <c r="BB870" s="13"/>
    </row>
    <row r="871" ht="14.25" customHeight="1">
      <c r="A871" s="54">
        <v>1010.0</v>
      </c>
      <c r="B871" s="14" t="s">
        <v>227</v>
      </c>
      <c r="C871" s="55"/>
      <c r="D871" s="14" t="str">
        <f t="shared" si="67"/>
        <v>ZF_W3755_0.6881C</v>
      </c>
      <c r="E871" s="14" t="s">
        <v>46</v>
      </c>
      <c r="F871" s="72"/>
      <c r="G871" s="57" t="s">
        <v>664</v>
      </c>
      <c r="H871" s="65" t="s">
        <v>668</v>
      </c>
      <c r="I871" s="59">
        <v>3000.0</v>
      </c>
      <c r="J871" s="65" t="s">
        <v>242</v>
      </c>
      <c r="K871" s="58" t="s">
        <v>243</v>
      </c>
      <c r="L871" s="65" t="s">
        <v>232</v>
      </c>
      <c r="M871" s="60">
        <v>0.6881</v>
      </c>
      <c r="N871" s="61"/>
      <c r="O871" s="68">
        <v>5.545</v>
      </c>
      <c r="P871" s="61">
        <v>2100.0</v>
      </c>
      <c r="Q871" s="61">
        <v>2028.0</v>
      </c>
      <c r="R871" s="78"/>
      <c r="S871" s="45">
        <v>64255.0</v>
      </c>
      <c r="T871" s="45">
        <v>1.13</v>
      </c>
      <c r="U871" s="45">
        <v>52.0</v>
      </c>
      <c r="V871" s="45">
        <f t="shared" si="68"/>
        <v>0.48</v>
      </c>
      <c r="W871" s="45">
        <f t="shared" si="69"/>
        <v>34851.912</v>
      </c>
      <c r="X871" s="45">
        <f t="shared" si="70"/>
        <v>254.25</v>
      </c>
      <c r="Y871" s="45">
        <v>1.067</v>
      </c>
      <c r="Z871" s="45">
        <f t="shared" si="71"/>
        <v>37458.27485</v>
      </c>
      <c r="AA871" s="47">
        <f t="shared" si="72"/>
        <v>49944.36647</v>
      </c>
      <c r="AB871" s="45">
        <v>3365.0</v>
      </c>
      <c r="AC871" s="47">
        <f t="shared" si="73"/>
        <v>2596.617056</v>
      </c>
      <c r="AD871" s="79"/>
      <c r="AE871" s="64" t="str">
        <f t="shared" si="8"/>
        <v>ZF W3755  Continuous Vertical Offset 0.6881</v>
      </c>
      <c r="AF871" s="65" t="str">
        <f t="shared" si="74"/>
        <v>3101 640 008</v>
      </c>
      <c r="AG871" s="66" t="s">
        <v>670</v>
      </c>
      <c r="AH871" s="52" t="str">
        <f t="shared" si="50"/>
        <v>3101 640 008</v>
      </c>
      <c r="AI871" s="67"/>
      <c r="AJ871" s="55"/>
      <c r="AK871" s="55"/>
      <c r="AL871" s="55"/>
      <c r="AM871" s="55"/>
      <c r="AN871" s="55"/>
      <c r="AO871" s="55"/>
      <c r="AP871" s="55"/>
      <c r="AQ871" s="55"/>
      <c r="AR871" s="55"/>
      <c r="AS871" s="55"/>
      <c r="AT871" s="55"/>
      <c r="AU871" s="55"/>
      <c r="AV871" s="55"/>
      <c r="AW871" s="55"/>
      <c r="AX871" s="55"/>
      <c r="AY871" s="55"/>
      <c r="AZ871" s="55"/>
      <c r="BA871" s="13"/>
      <c r="BB871" s="13"/>
    </row>
    <row r="872" ht="14.25" customHeight="1">
      <c r="A872" s="54">
        <v>1010.0</v>
      </c>
      <c r="B872" s="14" t="s">
        <v>227</v>
      </c>
      <c r="C872" s="55"/>
      <c r="D872" s="14" t="str">
        <f t="shared" si="67"/>
        <v>ZF_W3755_0.6488C</v>
      </c>
      <c r="E872" s="14" t="s">
        <v>46</v>
      </c>
      <c r="F872" s="72"/>
      <c r="G872" s="57" t="s">
        <v>664</v>
      </c>
      <c r="H872" s="65" t="s">
        <v>668</v>
      </c>
      <c r="I872" s="59">
        <v>3000.0</v>
      </c>
      <c r="J872" s="65" t="s">
        <v>242</v>
      </c>
      <c r="K872" s="58" t="s">
        <v>243</v>
      </c>
      <c r="L872" s="65" t="s">
        <v>232</v>
      </c>
      <c r="M872" s="60">
        <v>0.6488</v>
      </c>
      <c r="N872" s="61"/>
      <c r="O872" s="68">
        <v>5.952</v>
      </c>
      <c r="P872" s="61">
        <v>2100.0</v>
      </c>
      <c r="Q872" s="61">
        <v>2028.0</v>
      </c>
      <c r="R872" s="78"/>
      <c r="S872" s="45">
        <v>64255.0</v>
      </c>
      <c r="T872" s="45">
        <v>1.13</v>
      </c>
      <c r="U872" s="45">
        <v>52.0</v>
      </c>
      <c r="V872" s="45">
        <f t="shared" si="68"/>
        <v>0.48</v>
      </c>
      <c r="W872" s="45">
        <f t="shared" si="69"/>
        <v>34851.912</v>
      </c>
      <c r="X872" s="45">
        <f t="shared" si="70"/>
        <v>254.25</v>
      </c>
      <c r="Y872" s="45">
        <v>1.067</v>
      </c>
      <c r="Z872" s="45">
        <f t="shared" si="71"/>
        <v>37458.27485</v>
      </c>
      <c r="AA872" s="47">
        <f t="shared" si="72"/>
        <v>49944.36647</v>
      </c>
      <c r="AB872" s="45">
        <v>3365.0</v>
      </c>
      <c r="AC872" s="47">
        <f t="shared" si="73"/>
        <v>2596.617056</v>
      </c>
      <c r="AD872" s="79"/>
      <c r="AE872" s="64" t="str">
        <f t="shared" si="8"/>
        <v>ZF W3755  Continuous Vertical Offset 0.6488</v>
      </c>
      <c r="AF872" s="65" t="str">
        <f t="shared" si="74"/>
        <v>3101 640 008</v>
      </c>
      <c r="AG872" s="66" t="s">
        <v>670</v>
      </c>
      <c r="AH872" s="52" t="str">
        <f t="shared" si="50"/>
        <v>3101 640 008</v>
      </c>
      <c r="AI872" s="67"/>
      <c r="AJ872" s="55"/>
      <c r="AK872" s="55"/>
      <c r="AL872" s="55"/>
      <c r="AM872" s="55"/>
      <c r="AN872" s="55"/>
      <c r="AO872" s="55"/>
      <c r="AP872" s="55"/>
      <c r="AQ872" s="55"/>
      <c r="AR872" s="55"/>
      <c r="AS872" s="55"/>
      <c r="AT872" s="55"/>
      <c r="AU872" s="55"/>
      <c r="AV872" s="55"/>
      <c r="AW872" s="55"/>
      <c r="AX872" s="55"/>
      <c r="AY872" s="55"/>
      <c r="AZ872" s="55"/>
      <c r="BA872" s="13"/>
      <c r="BB872" s="13"/>
    </row>
    <row r="873" ht="14.25" customHeight="1">
      <c r="A873" s="54">
        <v>1010.0</v>
      </c>
      <c r="B873" s="14" t="s">
        <v>227</v>
      </c>
      <c r="C873" s="55"/>
      <c r="D873" s="14" t="str">
        <f t="shared" si="67"/>
        <v>ZF_W5300_0.7372C</v>
      </c>
      <c r="E873" s="14" t="s">
        <v>46</v>
      </c>
      <c r="F873" s="72"/>
      <c r="G873" s="57" t="s">
        <v>457</v>
      </c>
      <c r="H873" s="65" t="s">
        <v>671</v>
      </c>
      <c r="I873" s="59">
        <v>5000.0</v>
      </c>
      <c r="J873" s="65" t="s">
        <v>242</v>
      </c>
      <c r="K873" s="58" t="s">
        <v>243</v>
      </c>
      <c r="L873" s="65" t="s">
        <v>232</v>
      </c>
      <c r="M873" s="60">
        <v>0.7372</v>
      </c>
      <c r="N873" s="61"/>
      <c r="O873" s="58" t="s">
        <v>459</v>
      </c>
      <c r="P873" s="61">
        <v>1900.0</v>
      </c>
      <c r="Q873" s="61">
        <v>2844.0</v>
      </c>
      <c r="R873" s="80" t="s">
        <v>348</v>
      </c>
      <c r="S873" s="96">
        <v>66320.0</v>
      </c>
      <c r="T873" s="45">
        <v>1.13</v>
      </c>
      <c r="U873" s="96">
        <v>47.0</v>
      </c>
      <c r="V873" s="45">
        <f t="shared" si="68"/>
        <v>0.53</v>
      </c>
      <c r="W873" s="45">
        <f t="shared" si="69"/>
        <v>39719.048</v>
      </c>
      <c r="X873" s="45">
        <f t="shared" ref="X873:X876" si="75">300*T873</f>
        <v>339</v>
      </c>
      <c r="Y873" s="45">
        <v>1.067</v>
      </c>
      <c r="Z873" s="45">
        <f t="shared" si="71"/>
        <v>42741.93722</v>
      </c>
      <c r="AA873" s="76">
        <f t="shared" si="72"/>
        <v>56989.24962</v>
      </c>
      <c r="AB873" s="45">
        <v>4370.0</v>
      </c>
      <c r="AC873" s="76">
        <f t="shared" si="73"/>
        <v>3723.393241</v>
      </c>
      <c r="AD873" s="79"/>
      <c r="AE873" s="64" t="str">
        <f t="shared" si="8"/>
        <v>ZF W5300 Continuous Vertical Offset 0.7372</v>
      </c>
      <c r="AF873" s="65" t="str">
        <f t="shared" si="74"/>
        <v>3109 653 003</v>
      </c>
      <c r="AG873" s="66" t="s">
        <v>672</v>
      </c>
      <c r="AH873" s="52" t="str">
        <f t="shared" si="50"/>
        <v>3109 653 003</v>
      </c>
      <c r="AI873" s="67"/>
      <c r="AJ873" s="55"/>
      <c r="AK873" s="55"/>
      <c r="AL873" s="55"/>
      <c r="AM873" s="55"/>
      <c r="AN873" s="55"/>
      <c r="AO873" s="55"/>
      <c r="AP873" s="55"/>
      <c r="AQ873" s="55"/>
      <c r="AR873" s="55"/>
      <c r="AS873" s="55"/>
      <c r="AT873" s="55"/>
      <c r="AU873" s="55"/>
      <c r="AV873" s="55"/>
      <c r="AW873" s="55"/>
      <c r="AX873" s="55"/>
      <c r="AY873" s="55"/>
      <c r="AZ873" s="55"/>
      <c r="BA873" s="13"/>
      <c r="BB873" s="13"/>
    </row>
    <row r="874" ht="14.25" customHeight="1">
      <c r="A874" s="54">
        <v>1010.0</v>
      </c>
      <c r="B874" s="14" t="s">
        <v>227</v>
      </c>
      <c r="C874" s="55"/>
      <c r="D874" s="14" t="str">
        <f t="shared" si="67"/>
        <v>ZF_W5350_0.8474C</v>
      </c>
      <c r="E874" s="14" t="s">
        <v>46</v>
      </c>
      <c r="F874" s="72"/>
      <c r="G874" s="57" t="s">
        <v>457</v>
      </c>
      <c r="H874" s="65" t="s">
        <v>673</v>
      </c>
      <c r="I874" s="59">
        <v>5000.0</v>
      </c>
      <c r="J874" s="65" t="s">
        <v>242</v>
      </c>
      <c r="K874" s="58" t="s">
        <v>243</v>
      </c>
      <c r="L874" s="65" t="s">
        <v>232</v>
      </c>
      <c r="M874" s="60">
        <v>0.8474</v>
      </c>
      <c r="N874" s="61"/>
      <c r="O874" s="58" t="s">
        <v>459</v>
      </c>
      <c r="P874" s="61">
        <v>1900.0</v>
      </c>
      <c r="Q874" s="61">
        <v>2844.0</v>
      </c>
      <c r="R874" s="80" t="s">
        <v>348</v>
      </c>
      <c r="S874" s="96">
        <v>68615.0</v>
      </c>
      <c r="T874" s="45">
        <v>1.13</v>
      </c>
      <c r="U874" s="96">
        <v>47.0</v>
      </c>
      <c r="V874" s="45">
        <f t="shared" si="68"/>
        <v>0.53</v>
      </c>
      <c r="W874" s="45">
        <f t="shared" si="69"/>
        <v>41093.5235</v>
      </c>
      <c r="X874" s="45">
        <f t="shared" si="75"/>
        <v>339</v>
      </c>
      <c r="Y874" s="45">
        <v>1.067</v>
      </c>
      <c r="Z874" s="45">
        <f t="shared" si="71"/>
        <v>44208.50257</v>
      </c>
      <c r="AA874" s="76">
        <f t="shared" si="72"/>
        <v>58944.6701</v>
      </c>
      <c r="AB874" s="45">
        <v>4370.0</v>
      </c>
      <c r="AC874" s="76">
        <f t="shared" si="73"/>
        <v>3723.393241</v>
      </c>
      <c r="AD874" s="79"/>
      <c r="AE874" s="64" t="str">
        <f t="shared" si="8"/>
        <v>ZF W5350 Continuous Vertical Offset 0.8474</v>
      </c>
      <c r="AF874" s="65" t="str">
        <f t="shared" si="74"/>
        <v>3109 653 003</v>
      </c>
      <c r="AG874" s="66" t="s">
        <v>672</v>
      </c>
      <c r="AH874" s="52" t="str">
        <f t="shared" si="50"/>
        <v>3109 653 003</v>
      </c>
      <c r="AI874" s="67"/>
      <c r="AJ874" s="55"/>
      <c r="AK874" s="55"/>
      <c r="AL874" s="55"/>
      <c r="AM874" s="55"/>
      <c r="AN874" s="55"/>
      <c r="AO874" s="55"/>
      <c r="AP874" s="55"/>
      <c r="AQ874" s="55"/>
      <c r="AR874" s="55"/>
      <c r="AS874" s="55"/>
      <c r="AT874" s="55"/>
      <c r="AU874" s="55"/>
      <c r="AV874" s="55"/>
      <c r="AW874" s="55"/>
      <c r="AX874" s="55"/>
      <c r="AY874" s="55"/>
      <c r="AZ874" s="55"/>
      <c r="BA874" s="13"/>
      <c r="BB874" s="13"/>
    </row>
    <row r="875" ht="14.25" customHeight="1">
      <c r="A875" s="54">
        <v>1010.0</v>
      </c>
      <c r="B875" s="14" t="s">
        <v>227</v>
      </c>
      <c r="C875" s="55"/>
      <c r="D875" s="14" t="str">
        <f t="shared" si="67"/>
        <v>ZF_W5355_0.9831C</v>
      </c>
      <c r="E875" s="14" t="s">
        <v>46</v>
      </c>
      <c r="F875" s="72"/>
      <c r="G875" s="57" t="s">
        <v>457</v>
      </c>
      <c r="H875" s="65" t="s">
        <v>674</v>
      </c>
      <c r="I875" s="59">
        <v>5000.0</v>
      </c>
      <c r="J875" s="65" t="s">
        <v>242</v>
      </c>
      <c r="K875" s="58" t="s">
        <v>243</v>
      </c>
      <c r="L875" s="65" t="s">
        <v>232</v>
      </c>
      <c r="M875" s="60">
        <v>0.9831</v>
      </c>
      <c r="N875" s="61"/>
      <c r="O875" s="58" t="s">
        <v>459</v>
      </c>
      <c r="P875" s="61">
        <v>1900.0</v>
      </c>
      <c r="Q875" s="61">
        <v>2844.0</v>
      </c>
      <c r="R875" s="80" t="s">
        <v>348</v>
      </c>
      <c r="S875" s="96">
        <v>71010.0</v>
      </c>
      <c r="T875" s="45">
        <v>1.13</v>
      </c>
      <c r="U875" s="96">
        <v>47.0</v>
      </c>
      <c r="V875" s="45">
        <f t="shared" si="68"/>
        <v>0.53</v>
      </c>
      <c r="W875" s="45">
        <f t="shared" si="69"/>
        <v>42527.889</v>
      </c>
      <c r="X875" s="45">
        <f t="shared" si="75"/>
        <v>339</v>
      </c>
      <c r="Y875" s="45">
        <v>1.067</v>
      </c>
      <c r="Z875" s="45">
        <f t="shared" si="71"/>
        <v>45738.97056</v>
      </c>
      <c r="AA875" s="76">
        <f t="shared" si="72"/>
        <v>60985.29408</v>
      </c>
      <c r="AB875" s="45">
        <v>4370.0</v>
      </c>
      <c r="AC875" s="76">
        <f t="shared" si="73"/>
        <v>3723.393241</v>
      </c>
      <c r="AD875" s="79"/>
      <c r="AE875" s="64" t="str">
        <f t="shared" si="8"/>
        <v>ZF W5355 Continuous Vertical Offset 0.9831</v>
      </c>
      <c r="AF875" s="65" t="str">
        <f t="shared" si="74"/>
        <v>3109 653 003</v>
      </c>
      <c r="AG875" s="66" t="s">
        <v>672</v>
      </c>
      <c r="AH875" s="52" t="str">
        <f t="shared" si="50"/>
        <v>3109 653 003</v>
      </c>
      <c r="AI875" s="67"/>
      <c r="AJ875" s="55"/>
      <c r="AK875" s="55"/>
      <c r="AL875" s="55"/>
      <c r="AM875" s="55"/>
      <c r="AN875" s="55"/>
      <c r="AO875" s="55"/>
      <c r="AP875" s="55"/>
      <c r="AQ875" s="55"/>
      <c r="AR875" s="55"/>
      <c r="AS875" s="55"/>
      <c r="AT875" s="55"/>
      <c r="AU875" s="55"/>
      <c r="AV875" s="55"/>
      <c r="AW875" s="55"/>
      <c r="AX875" s="55"/>
      <c r="AY875" s="55"/>
      <c r="AZ875" s="55"/>
      <c r="BA875" s="13"/>
      <c r="BB875" s="13"/>
    </row>
    <row r="876" ht="14.25" customHeight="1">
      <c r="A876" s="54">
        <v>1010.0</v>
      </c>
      <c r="B876" s="14" t="s">
        <v>227</v>
      </c>
      <c r="C876" s="55"/>
      <c r="D876" s="14" t="str">
        <f t="shared" si="67"/>
        <v>ZF_W5355_0.8945C</v>
      </c>
      <c r="E876" s="14" t="s">
        <v>46</v>
      </c>
      <c r="F876" s="72"/>
      <c r="G876" s="57" t="s">
        <v>457</v>
      </c>
      <c r="H876" s="65" t="s">
        <v>674</v>
      </c>
      <c r="I876" s="59">
        <v>5000.0</v>
      </c>
      <c r="J876" s="65" t="s">
        <v>242</v>
      </c>
      <c r="K876" s="58" t="s">
        <v>243</v>
      </c>
      <c r="L876" s="65" t="s">
        <v>232</v>
      </c>
      <c r="M876" s="60">
        <v>0.8945</v>
      </c>
      <c r="N876" s="61"/>
      <c r="O876" s="68">
        <v>5.5</v>
      </c>
      <c r="P876" s="61">
        <v>1900.0</v>
      </c>
      <c r="Q876" s="61">
        <v>2844.0</v>
      </c>
      <c r="R876" s="80" t="s">
        <v>348</v>
      </c>
      <c r="S876" s="96">
        <v>71010.0</v>
      </c>
      <c r="T876" s="45">
        <v>1.13</v>
      </c>
      <c r="U876" s="96">
        <v>47.0</v>
      </c>
      <c r="V876" s="45">
        <f t="shared" si="68"/>
        <v>0.53</v>
      </c>
      <c r="W876" s="45">
        <f t="shared" si="69"/>
        <v>42527.889</v>
      </c>
      <c r="X876" s="45">
        <f t="shared" si="75"/>
        <v>339</v>
      </c>
      <c r="Y876" s="45">
        <v>1.067</v>
      </c>
      <c r="Z876" s="45">
        <f t="shared" si="71"/>
        <v>45738.97056</v>
      </c>
      <c r="AA876" s="76">
        <f t="shared" si="72"/>
        <v>60985.29408</v>
      </c>
      <c r="AB876" s="45">
        <v>4370.0</v>
      </c>
      <c r="AC876" s="76">
        <f t="shared" si="73"/>
        <v>3723.393241</v>
      </c>
      <c r="AD876" s="79"/>
      <c r="AE876" s="64" t="str">
        <f t="shared" si="8"/>
        <v>ZF W5355 Continuous Vertical Offset 0.8945</v>
      </c>
      <c r="AF876" s="65" t="str">
        <f t="shared" si="74"/>
        <v>3109 653 003</v>
      </c>
      <c r="AG876" s="66" t="s">
        <v>672</v>
      </c>
      <c r="AH876" s="52" t="str">
        <f t="shared" si="50"/>
        <v>3109 653 003</v>
      </c>
      <c r="AI876" s="67"/>
      <c r="AJ876" s="55"/>
      <c r="AK876" s="55"/>
      <c r="AL876" s="55"/>
      <c r="AM876" s="55"/>
      <c r="AN876" s="55"/>
      <c r="AO876" s="55"/>
      <c r="AP876" s="55"/>
      <c r="AQ876" s="55"/>
      <c r="AR876" s="55"/>
      <c r="AS876" s="55"/>
      <c r="AT876" s="55"/>
      <c r="AU876" s="55"/>
      <c r="AV876" s="55"/>
      <c r="AW876" s="55"/>
      <c r="AX876" s="55"/>
      <c r="AY876" s="55"/>
      <c r="AZ876" s="55"/>
      <c r="BA876" s="13"/>
      <c r="BB876" s="13"/>
    </row>
    <row r="877" ht="13.5" customHeight="1">
      <c r="A877" s="55"/>
      <c r="B877" s="55"/>
      <c r="C877" s="55"/>
      <c r="D877" s="55"/>
      <c r="E877" s="55"/>
      <c r="F877" s="72"/>
      <c r="G877" s="72"/>
      <c r="H877" s="72"/>
      <c r="I877" s="72"/>
      <c r="J877" s="72"/>
      <c r="K877" s="72"/>
      <c r="L877" s="72"/>
      <c r="M877" s="146"/>
      <c r="N877" s="72"/>
      <c r="O877" s="147"/>
      <c r="P877" s="72"/>
      <c r="Q877" s="72"/>
      <c r="R877" s="72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72"/>
      <c r="AE877" s="72"/>
      <c r="AF877" s="72"/>
      <c r="AG877" s="72"/>
      <c r="AH877" s="37"/>
      <c r="AI877" s="55"/>
      <c r="AJ877" s="55"/>
      <c r="AK877" s="55"/>
      <c r="AL877" s="55"/>
      <c r="AM877" s="55"/>
      <c r="AN877" s="55"/>
      <c r="AO877" s="55"/>
      <c r="AP877" s="55"/>
      <c r="AQ877" s="55"/>
      <c r="AR877" s="55"/>
      <c r="AS877" s="55"/>
      <c r="AT877" s="55"/>
      <c r="AU877" s="55"/>
      <c r="AV877" s="55"/>
      <c r="AW877" s="55"/>
      <c r="AX877" s="55"/>
      <c r="AY877" s="55"/>
      <c r="AZ877" s="55"/>
      <c r="BA877" s="13"/>
      <c r="BB877" s="13"/>
    </row>
    <row r="878" ht="13.5" customHeight="1">
      <c r="A878" s="55"/>
      <c r="B878" s="55"/>
      <c r="C878" s="55"/>
      <c r="D878" s="55"/>
      <c r="E878" s="55"/>
      <c r="F878" s="72"/>
      <c r="G878" s="72"/>
      <c r="H878" s="72"/>
      <c r="I878" s="72"/>
      <c r="J878" s="72"/>
      <c r="K878" s="72"/>
      <c r="L878" s="72"/>
      <c r="M878" s="146"/>
      <c r="N878" s="72"/>
      <c r="O878" s="147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55"/>
      <c r="AI878" s="55"/>
      <c r="AJ878" s="55"/>
      <c r="AK878" s="55"/>
      <c r="AL878" s="55"/>
      <c r="AM878" s="55"/>
      <c r="AN878" s="55"/>
      <c r="AO878" s="55"/>
      <c r="AP878" s="55"/>
      <c r="AQ878" s="55"/>
      <c r="AR878" s="55"/>
      <c r="AS878" s="55"/>
      <c r="AT878" s="55"/>
      <c r="AU878" s="55"/>
      <c r="AV878" s="55"/>
      <c r="AW878" s="55"/>
      <c r="AX878" s="55"/>
      <c r="AY878" s="55"/>
      <c r="AZ878" s="55"/>
      <c r="BA878" s="13"/>
      <c r="BB878" s="13"/>
    </row>
    <row r="879" ht="13.5" customHeight="1">
      <c r="A879" s="55"/>
      <c r="B879" s="55"/>
      <c r="C879" s="55"/>
      <c r="D879" s="55"/>
      <c r="E879" s="55"/>
      <c r="F879" s="72"/>
      <c r="G879" s="72"/>
      <c r="H879" s="72"/>
      <c r="I879" s="72"/>
      <c r="J879" s="72"/>
      <c r="K879" s="72"/>
      <c r="L879" s="72"/>
      <c r="M879" s="146"/>
      <c r="N879" s="72"/>
      <c r="O879" s="147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55"/>
      <c r="AI879" s="55"/>
      <c r="AJ879" s="55"/>
      <c r="AK879" s="55"/>
      <c r="AL879" s="55"/>
      <c r="AM879" s="55"/>
      <c r="AN879" s="55"/>
      <c r="AO879" s="55"/>
      <c r="AP879" s="55"/>
      <c r="AQ879" s="55"/>
      <c r="AR879" s="55"/>
      <c r="AS879" s="55"/>
      <c r="AT879" s="55"/>
      <c r="AU879" s="55"/>
      <c r="AV879" s="55"/>
      <c r="AW879" s="55"/>
      <c r="AX879" s="55"/>
      <c r="AY879" s="55"/>
      <c r="AZ879" s="55"/>
      <c r="BA879" s="13"/>
      <c r="BB879" s="13"/>
    </row>
    <row r="880" ht="13.5" customHeight="1">
      <c r="A880" s="55"/>
      <c r="B880" s="55"/>
      <c r="C880" s="55"/>
      <c r="D880" s="55"/>
      <c r="E880" s="55"/>
      <c r="F880" s="72"/>
      <c r="G880" s="72"/>
      <c r="H880" s="72"/>
      <c r="I880" s="72"/>
      <c r="J880" s="72"/>
      <c r="K880" s="72"/>
      <c r="L880" s="72"/>
      <c r="M880" s="146"/>
      <c r="N880" s="72"/>
      <c r="O880" s="147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55"/>
      <c r="AI880" s="55"/>
      <c r="AJ880" s="55"/>
      <c r="AK880" s="55"/>
      <c r="AL880" s="55"/>
      <c r="AM880" s="55"/>
      <c r="AN880" s="55"/>
      <c r="AO880" s="55"/>
      <c r="AP880" s="55"/>
      <c r="AQ880" s="55"/>
      <c r="AR880" s="55"/>
      <c r="AS880" s="55"/>
      <c r="AT880" s="55"/>
      <c r="AU880" s="55"/>
      <c r="AV880" s="55"/>
      <c r="AW880" s="55"/>
      <c r="AX880" s="55"/>
      <c r="AY880" s="55"/>
      <c r="AZ880" s="55"/>
      <c r="BA880" s="13"/>
      <c r="BB880" s="13"/>
    </row>
    <row r="881" ht="13.5" customHeight="1">
      <c r="A881" s="55"/>
      <c r="B881" s="55"/>
      <c r="C881" s="55"/>
      <c r="D881" s="55"/>
      <c r="E881" s="55"/>
      <c r="F881" s="72"/>
      <c r="G881" s="72"/>
      <c r="H881" s="72"/>
      <c r="I881" s="72"/>
      <c r="J881" s="72"/>
      <c r="K881" s="72"/>
      <c r="L881" s="72"/>
      <c r="M881" s="146"/>
      <c r="N881" s="72"/>
      <c r="O881" s="147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55"/>
      <c r="AI881" s="55"/>
      <c r="AJ881" s="55"/>
      <c r="AK881" s="55"/>
      <c r="AL881" s="55"/>
      <c r="AM881" s="55"/>
      <c r="AN881" s="55"/>
      <c r="AO881" s="55"/>
      <c r="AP881" s="55"/>
      <c r="AQ881" s="55"/>
      <c r="AR881" s="55"/>
      <c r="AS881" s="55"/>
      <c r="AT881" s="55"/>
      <c r="AU881" s="55"/>
      <c r="AV881" s="55"/>
      <c r="AW881" s="55"/>
      <c r="AX881" s="55"/>
      <c r="AY881" s="55"/>
      <c r="AZ881" s="55"/>
      <c r="BA881" s="13"/>
      <c r="BB881" s="13"/>
    </row>
    <row r="882" ht="13.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  <c r="AP882" s="55"/>
      <c r="AQ882" s="55"/>
      <c r="AR882" s="55"/>
      <c r="AS882" s="55"/>
      <c r="AT882" s="55"/>
      <c r="AU882" s="55"/>
      <c r="AV882" s="55"/>
      <c r="AW882" s="55"/>
      <c r="AX882" s="55"/>
      <c r="AY882" s="55"/>
      <c r="AZ882" s="55"/>
      <c r="BA882" s="13"/>
      <c r="BB882" s="13"/>
    </row>
  </sheetData>
  <printOptions/>
  <pageMargins bottom="1.0" footer="0.0" header="0.0" left="0.75" right="0.75" top="1.0"/>
  <pageSetup orientation="portrait"/>
  <headerFooter>
    <oddHeader>&amp;L000000ZF Confidential#</oddHead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7.5"/>
    <col customWidth="1" min="2" max="2" width="10.5"/>
    <col customWidth="1" min="3" max="3" width="12.5"/>
    <col customWidth="1" min="4" max="4" width="14.5"/>
    <col customWidth="1" min="5" max="5" width="12.5"/>
    <col customWidth="1" min="6" max="6" width="78.88"/>
    <col customWidth="1" min="7" max="7" width="8.88"/>
    <col customWidth="1" min="8" max="8" width="11.88"/>
    <col customWidth="1" min="9" max="9" width="6.5"/>
    <col customWidth="1" min="10" max="10" width="8.5"/>
    <col customWidth="1" min="11" max="11" width="6.5"/>
    <col customWidth="1" min="12" max="12" width="13.5"/>
    <col customWidth="1" min="13" max="13" width="10.5"/>
    <col customWidth="1" hidden="1" min="14" max="20" width="8.88"/>
    <col customWidth="1" min="21" max="21" width="14.0"/>
    <col customWidth="1" min="22" max="22" width="17.5"/>
    <col customWidth="1" min="23" max="23" width="15.5"/>
    <col customWidth="1" min="24" max="37" width="9.13"/>
    <col customWidth="1" min="38" max="38" width="57.88"/>
    <col customWidth="1" min="39" max="40" width="8.88"/>
    <col customWidth="1" min="41" max="41" width="63.5"/>
    <col customWidth="1" min="42" max="43" width="8.88"/>
  </cols>
  <sheetData>
    <row r="1" ht="11.25" customHeight="1">
      <c r="A1" s="1" t="s">
        <v>0</v>
      </c>
      <c r="B1" s="2" t="s">
        <v>1</v>
      </c>
      <c r="C1" s="3"/>
      <c r="D1" s="2" t="s">
        <v>2</v>
      </c>
      <c r="E1" s="2" t="s">
        <v>3</v>
      </c>
      <c r="F1" s="2" t="s">
        <v>4</v>
      </c>
      <c r="G1" s="2" t="s">
        <v>5</v>
      </c>
      <c r="H1" s="2" t="s">
        <v>202</v>
      </c>
      <c r="I1" s="2" t="s">
        <v>203</v>
      </c>
      <c r="J1" s="2" t="s">
        <v>210</v>
      </c>
      <c r="K1" s="2" t="s">
        <v>223</v>
      </c>
      <c r="L1" s="2" t="s">
        <v>225</v>
      </c>
      <c r="M1" s="2" t="s">
        <v>212</v>
      </c>
      <c r="N1" s="35" t="s">
        <v>213</v>
      </c>
      <c r="O1" s="35" t="s">
        <v>214</v>
      </c>
      <c r="P1" s="35" t="s">
        <v>215</v>
      </c>
      <c r="Q1" s="35" t="s">
        <v>216</v>
      </c>
      <c r="R1" s="35" t="s">
        <v>217</v>
      </c>
      <c r="S1" s="35" t="s">
        <v>218</v>
      </c>
      <c r="T1" s="35" t="s">
        <v>219</v>
      </c>
      <c r="U1" s="35" t="s">
        <v>220</v>
      </c>
      <c r="V1" s="2" t="s">
        <v>675</v>
      </c>
      <c r="W1" s="2" t="s">
        <v>676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ht="14.25" customHeight="1">
      <c r="A2" s="148">
        <v>1020.0</v>
      </c>
      <c r="B2" s="149" t="s">
        <v>677</v>
      </c>
      <c r="C2" s="150"/>
      <c r="D2" s="151" t="str">
        <f t="shared" ref="D2:D26" si="1">REPLACE(REPLACE(L2,5,1,"_"),9,1,"_")</f>
        <v>3100_680_091</v>
      </c>
      <c r="E2" s="149" t="s">
        <v>46</v>
      </c>
      <c r="F2" s="149" t="s">
        <v>678</v>
      </c>
      <c r="G2" s="152"/>
      <c r="H2" s="153"/>
      <c r="I2" s="154">
        <v>2000.0</v>
      </c>
      <c r="J2" s="155">
        <v>0.0</v>
      </c>
      <c r="K2" s="154"/>
      <c r="L2" s="156" t="s">
        <v>679</v>
      </c>
      <c r="M2" s="153">
        <v>0.0</v>
      </c>
      <c r="N2" s="45">
        <v>1.13</v>
      </c>
      <c r="O2" s="45">
        <v>51.0</v>
      </c>
      <c r="P2" s="45">
        <f t="shared" ref="P2:P26" si="2">(100-O2)/100</f>
        <v>0.49</v>
      </c>
      <c r="Q2" s="45">
        <f t="shared" ref="Q2:Q26" si="3">M2*P2*N2</f>
        <v>0</v>
      </c>
      <c r="R2" s="45">
        <v>0.0</v>
      </c>
      <c r="S2" s="45">
        <v>1.067</v>
      </c>
      <c r="T2" s="45">
        <f t="shared" ref="T2:T26" si="4">(Q2+R2)*S2</f>
        <v>0</v>
      </c>
      <c r="U2" s="47">
        <f t="shared" ref="U2:U26" si="5">T2/0.75</f>
        <v>0</v>
      </c>
      <c r="V2" s="157"/>
      <c r="W2" s="158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7"/>
      <c r="AN2" s="7"/>
      <c r="AO2" s="37"/>
      <c r="AP2" s="7"/>
      <c r="AQ2" s="7"/>
    </row>
    <row r="3" ht="14.25" customHeight="1">
      <c r="A3" s="148">
        <v>1020.0</v>
      </c>
      <c r="B3" s="149" t="s">
        <v>677</v>
      </c>
      <c r="C3" s="150"/>
      <c r="D3" s="151" t="str">
        <f t="shared" si="1"/>
        <v>3100_680_174</v>
      </c>
      <c r="E3" s="149" t="s">
        <v>46</v>
      </c>
      <c r="F3" s="149" t="s">
        <v>680</v>
      </c>
      <c r="G3" s="152"/>
      <c r="H3" s="153"/>
      <c r="I3" s="154">
        <v>2000.0</v>
      </c>
      <c r="J3" s="155">
        <v>0.0</v>
      </c>
      <c r="K3" s="154"/>
      <c r="L3" s="156" t="s">
        <v>681</v>
      </c>
      <c r="M3" s="153">
        <v>0.0</v>
      </c>
      <c r="N3" s="45">
        <v>1.13</v>
      </c>
      <c r="O3" s="45">
        <v>51.0</v>
      </c>
      <c r="P3" s="45">
        <f t="shared" si="2"/>
        <v>0.49</v>
      </c>
      <c r="Q3" s="45">
        <f t="shared" si="3"/>
        <v>0</v>
      </c>
      <c r="R3" s="45">
        <v>0.0</v>
      </c>
      <c r="S3" s="45">
        <v>1.067</v>
      </c>
      <c r="T3" s="45">
        <f t="shared" si="4"/>
        <v>0</v>
      </c>
      <c r="U3" s="47">
        <f t="shared" si="5"/>
        <v>0</v>
      </c>
      <c r="V3" s="159" t="s">
        <v>682</v>
      </c>
      <c r="W3" s="160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13"/>
      <c r="AN3" s="13"/>
      <c r="AO3" s="55"/>
      <c r="AP3" s="13"/>
      <c r="AQ3" s="13"/>
    </row>
    <row r="4" ht="14.25" customHeight="1">
      <c r="A4" s="148">
        <v>1020.0</v>
      </c>
      <c r="B4" s="149" t="s">
        <v>677</v>
      </c>
      <c r="C4" s="150"/>
      <c r="D4" s="151" t="str">
        <f t="shared" si="1"/>
        <v>3100_680_175</v>
      </c>
      <c r="E4" s="149" t="s">
        <v>46</v>
      </c>
      <c r="F4" s="149" t="s">
        <v>683</v>
      </c>
      <c r="G4" s="152"/>
      <c r="H4" s="153"/>
      <c r="I4" s="154">
        <v>2000.0</v>
      </c>
      <c r="J4" s="155">
        <v>0.0</v>
      </c>
      <c r="K4" s="154"/>
      <c r="L4" s="156" t="s">
        <v>684</v>
      </c>
      <c r="M4" s="153">
        <v>0.0</v>
      </c>
      <c r="N4" s="45">
        <v>1.13</v>
      </c>
      <c r="O4" s="45">
        <v>51.0</v>
      </c>
      <c r="P4" s="45">
        <f t="shared" si="2"/>
        <v>0.49</v>
      </c>
      <c r="Q4" s="45">
        <f t="shared" si="3"/>
        <v>0</v>
      </c>
      <c r="R4" s="45">
        <v>0.0</v>
      </c>
      <c r="S4" s="45">
        <v>1.067</v>
      </c>
      <c r="T4" s="45">
        <f t="shared" si="4"/>
        <v>0</v>
      </c>
      <c r="U4" s="47">
        <f t="shared" si="5"/>
        <v>0</v>
      </c>
      <c r="V4" s="159" t="s">
        <v>682</v>
      </c>
      <c r="W4" s="160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13"/>
      <c r="AN4" s="13"/>
      <c r="AO4" s="55"/>
      <c r="AP4" s="13"/>
      <c r="AQ4" s="13"/>
    </row>
    <row r="5" ht="14.25" customHeight="1">
      <c r="A5" s="148">
        <v>1020.0</v>
      </c>
      <c r="B5" s="149" t="s">
        <v>677</v>
      </c>
      <c r="C5" s="150"/>
      <c r="D5" s="151" t="str">
        <f t="shared" si="1"/>
        <v>3100_680_017</v>
      </c>
      <c r="E5" s="149" t="s">
        <v>46</v>
      </c>
      <c r="F5" s="149" t="s">
        <v>685</v>
      </c>
      <c r="G5" s="152"/>
      <c r="H5" s="153"/>
      <c r="I5" s="154">
        <v>2000.0</v>
      </c>
      <c r="J5" s="155">
        <v>0.0</v>
      </c>
      <c r="K5" s="154"/>
      <c r="L5" s="156" t="s">
        <v>686</v>
      </c>
      <c r="M5" s="153">
        <v>0.0</v>
      </c>
      <c r="N5" s="45">
        <v>1.13</v>
      </c>
      <c r="O5" s="45">
        <v>51.0</v>
      </c>
      <c r="P5" s="45">
        <f t="shared" si="2"/>
        <v>0.49</v>
      </c>
      <c r="Q5" s="45">
        <f t="shared" si="3"/>
        <v>0</v>
      </c>
      <c r="R5" s="45">
        <v>0.0</v>
      </c>
      <c r="S5" s="45">
        <v>1.067</v>
      </c>
      <c r="T5" s="45">
        <f t="shared" si="4"/>
        <v>0</v>
      </c>
      <c r="U5" s="47">
        <f t="shared" si="5"/>
        <v>0</v>
      </c>
      <c r="V5" s="161"/>
      <c r="W5" s="162" t="s">
        <v>682</v>
      </c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13"/>
      <c r="AN5" s="13"/>
      <c r="AO5" s="55"/>
      <c r="AP5" s="13"/>
      <c r="AQ5" s="13"/>
    </row>
    <row r="6" ht="14.25" customHeight="1">
      <c r="A6" s="148">
        <v>1020.0</v>
      </c>
      <c r="B6" s="149" t="s">
        <v>677</v>
      </c>
      <c r="C6" s="150"/>
      <c r="D6" s="151" t="str">
        <f t="shared" si="1"/>
        <v>3100_680_137</v>
      </c>
      <c r="E6" s="149" t="s">
        <v>46</v>
      </c>
      <c r="F6" s="149" t="s">
        <v>687</v>
      </c>
      <c r="G6" s="152"/>
      <c r="H6" s="153"/>
      <c r="I6" s="154">
        <v>2000.0</v>
      </c>
      <c r="J6" s="155">
        <f>0.5*2.2046</f>
        <v>1.1023</v>
      </c>
      <c r="K6" s="154"/>
      <c r="L6" s="156" t="s">
        <v>688</v>
      </c>
      <c r="M6" s="153">
        <v>335.0</v>
      </c>
      <c r="N6" s="45">
        <v>1.13</v>
      </c>
      <c r="O6" s="45">
        <v>51.0</v>
      </c>
      <c r="P6" s="45">
        <f t="shared" si="2"/>
        <v>0.49</v>
      </c>
      <c r="Q6" s="45">
        <f t="shared" si="3"/>
        <v>185.4895</v>
      </c>
      <c r="R6" s="45">
        <v>0.0</v>
      </c>
      <c r="S6" s="45">
        <v>1.067</v>
      </c>
      <c r="T6" s="45">
        <f t="shared" si="4"/>
        <v>197.9172965</v>
      </c>
      <c r="U6" s="47">
        <f t="shared" si="5"/>
        <v>263.8897287</v>
      </c>
      <c r="V6" s="163"/>
      <c r="W6" s="164"/>
      <c r="X6" s="103"/>
      <c r="Y6" s="103"/>
      <c r="Z6" s="103"/>
      <c r="AA6" s="103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13"/>
      <c r="AN6" s="13"/>
      <c r="AO6" s="55"/>
      <c r="AP6" s="13"/>
      <c r="AQ6" s="13"/>
    </row>
    <row r="7" ht="14.25" customHeight="1">
      <c r="A7" s="113">
        <v>1020.0</v>
      </c>
      <c r="B7" s="165" t="s">
        <v>677</v>
      </c>
      <c r="C7" s="166"/>
      <c r="D7" s="167" t="str">
        <f t="shared" si="1"/>
        <v>3101_680_087</v>
      </c>
      <c r="E7" s="165" t="s">
        <v>46</v>
      </c>
      <c r="F7" s="165" t="s">
        <v>678</v>
      </c>
      <c r="G7" s="168"/>
      <c r="H7" s="169"/>
      <c r="I7" s="170">
        <v>3000.0</v>
      </c>
      <c r="J7" s="171">
        <v>0.0</v>
      </c>
      <c r="K7" s="170"/>
      <c r="L7" s="172" t="s">
        <v>689</v>
      </c>
      <c r="M7" s="169">
        <v>0.0</v>
      </c>
      <c r="N7" s="45">
        <v>1.13</v>
      </c>
      <c r="O7" s="45">
        <v>52.0</v>
      </c>
      <c r="P7" s="45">
        <f t="shared" si="2"/>
        <v>0.48</v>
      </c>
      <c r="Q7" s="45">
        <f t="shared" si="3"/>
        <v>0</v>
      </c>
      <c r="R7" s="45">
        <v>0.0</v>
      </c>
      <c r="S7" s="45">
        <v>1.067</v>
      </c>
      <c r="T7" s="45">
        <f t="shared" si="4"/>
        <v>0</v>
      </c>
      <c r="U7" s="47">
        <f t="shared" si="5"/>
        <v>0</v>
      </c>
      <c r="V7" s="173"/>
      <c r="W7" s="173"/>
      <c r="X7" s="115"/>
      <c r="Y7" s="115"/>
      <c r="Z7" s="115"/>
      <c r="AA7" s="115"/>
      <c r="AB7" s="67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13"/>
      <c r="AN7" s="13"/>
      <c r="AO7" s="55"/>
      <c r="AP7" s="13"/>
      <c r="AQ7" s="13"/>
    </row>
    <row r="8" ht="14.25" customHeight="1">
      <c r="A8" s="113">
        <v>1020.0</v>
      </c>
      <c r="B8" s="165" t="s">
        <v>677</v>
      </c>
      <c r="C8" s="166"/>
      <c r="D8" s="167" t="str">
        <f t="shared" si="1"/>
        <v>3101_380_110</v>
      </c>
      <c r="E8" s="165" t="s">
        <v>46</v>
      </c>
      <c r="F8" s="165" t="s">
        <v>680</v>
      </c>
      <c r="G8" s="168"/>
      <c r="H8" s="169"/>
      <c r="I8" s="170">
        <v>3000.0</v>
      </c>
      <c r="J8" s="171">
        <v>0.0</v>
      </c>
      <c r="K8" s="170"/>
      <c r="L8" s="172" t="s">
        <v>690</v>
      </c>
      <c r="M8" s="169">
        <v>0.0</v>
      </c>
      <c r="N8" s="45">
        <v>1.13</v>
      </c>
      <c r="O8" s="45">
        <v>52.0</v>
      </c>
      <c r="P8" s="45">
        <f t="shared" si="2"/>
        <v>0.48</v>
      </c>
      <c r="Q8" s="45">
        <f t="shared" si="3"/>
        <v>0</v>
      </c>
      <c r="R8" s="45">
        <v>0.0</v>
      </c>
      <c r="S8" s="45">
        <v>1.067</v>
      </c>
      <c r="T8" s="45">
        <f t="shared" si="4"/>
        <v>0</v>
      </c>
      <c r="U8" s="47">
        <f t="shared" si="5"/>
        <v>0</v>
      </c>
      <c r="V8" s="174" t="s">
        <v>682</v>
      </c>
      <c r="W8" s="173"/>
      <c r="X8" s="115"/>
      <c r="Y8" s="115"/>
      <c r="Z8" s="115"/>
      <c r="AA8" s="115"/>
      <c r="AB8" s="67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13"/>
      <c r="AN8" s="13"/>
      <c r="AO8" s="55"/>
      <c r="AP8" s="13"/>
      <c r="AQ8" s="13"/>
    </row>
    <row r="9" ht="14.25" customHeight="1">
      <c r="A9" s="113">
        <v>1020.0</v>
      </c>
      <c r="B9" s="165" t="s">
        <v>677</v>
      </c>
      <c r="C9" s="166"/>
      <c r="D9" s="167" t="str">
        <f t="shared" si="1"/>
        <v>3101_680_111</v>
      </c>
      <c r="E9" s="165" t="s">
        <v>46</v>
      </c>
      <c r="F9" s="165" t="s">
        <v>683</v>
      </c>
      <c r="G9" s="168"/>
      <c r="H9" s="169"/>
      <c r="I9" s="170">
        <v>3000.0</v>
      </c>
      <c r="J9" s="171">
        <v>0.0</v>
      </c>
      <c r="K9" s="170"/>
      <c r="L9" s="172" t="s">
        <v>691</v>
      </c>
      <c r="M9" s="169">
        <v>0.0</v>
      </c>
      <c r="N9" s="45">
        <v>1.13</v>
      </c>
      <c r="O9" s="45">
        <v>52.0</v>
      </c>
      <c r="P9" s="45">
        <f t="shared" si="2"/>
        <v>0.48</v>
      </c>
      <c r="Q9" s="45">
        <f t="shared" si="3"/>
        <v>0</v>
      </c>
      <c r="R9" s="45">
        <v>0.0</v>
      </c>
      <c r="S9" s="45">
        <v>1.067</v>
      </c>
      <c r="T9" s="45">
        <f t="shared" si="4"/>
        <v>0</v>
      </c>
      <c r="U9" s="47">
        <f t="shared" si="5"/>
        <v>0</v>
      </c>
      <c r="V9" s="174" t="s">
        <v>682</v>
      </c>
      <c r="W9" s="173"/>
      <c r="X9" s="115"/>
      <c r="Y9" s="115"/>
      <c r="Z9" s="115"/>
      <c r="AA9" s="115"/>
      <c r="AB9" s="67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13"/>
      <c r="AN9" s="13"/>
      <c r="AO9" s="55"/>
      <c r="AP9" s="13"/>
      <c r="AQ9" s="13"/>
    </row>
    <row r="10" ht="14.25" customHeight="1">
      <c r="A10" s="113">
        <v>1020.0</v>
      </c>
      <c r="B10" s="165" t="s">
        <v>677</v>
      </c>
      <c r="C10" s="166"/>
      <c r="D10" s="167" t="str">
        <f t="shared" si="1"/>
        <v>3101_680_027</v>
      </c>
      <c r="E10" s="165" t="s">
        <v>46</v>
      </c>
      <c r="F10" s="165" t="s">
        <v>685</v>
      </c>
      <c r="G10" s="168"/>
      <c r="H10" s="169"/>
      <c r="I10" s="170">
        <v>3000.0</v>
      </c>
      <c r="J10" s="171">
        <v>0.0</v>
      </c>
      <c r="K10" s="170"/>
      <c r="L10" s="172" t="s">
        <v>692</v>
      </c>
      <c r="M10" s="169">
        <v>0.0</v>
      </c>
      <c r="N10" s="45">
        <v>1.13</v>
      </c>
      <c r="O10" s="45">
        <v>52.0</v>
      </c>
      <c r="P10" s="45">
        <f t="shared" si="2"/>
        <v>0.48</v>
      </c>
      <c r="Q10" s="45">
        <f t="shared" si="3"/>
        <v>0</v>
      </c>
      <c r="R10" s="45">
        <v>0.0</v>
      </c>
      <c r="S10" s="45">
        <v>1.067</v>
      </c>
      <c r="T10" s="45">
        <f t="shared" si="4"/>
        <v>0</v>
      </c>
      <c r="U10" s="47">
        <f t="shared" si="5"/>
        <v>0</v>
      </c>
      <c r="V10" s="173"/>
      <c r="W10" s="174" t="s">
        <v>682</v>
      </c>
      <c r="X10" s="115"/>
      <c r="Y10" s="115"/>
      <c r="Z10" s="115"/>
      <c r="AA10" s="115"/>
      <c r="AB10" s="67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13"/>
      <c r="AN10" s="13"/>
      <c r="AO10" s="55"/>
      <c r="AP10" s="13"/>
      <c r="AQ10" s="13"/>
    </row>
    <row r="11" ht="14.25" customHeight="1">
      <c r="A11" s="113">
        <v>1020.0</v>
      </c>
      <c r="B11" s="165" t="s">
        <v>677</v>
      </c>
      <c r="C11" s="166"/>
      <c r="D11" s="167" t="str">
        <f t="shared" si="1"/>
        <v>3101_680_152</v>
      </c>
      <c r="E11" s="165" t="s">
        <v>46</v>
      </c>
      <c r="F11" s="165" t="s">
        <v>687</v>
      </c>
      <c r="G11" s="168"/>
      <c r="H11" s="169"/>
      <c r="I11" s="170">
        <v>3000.0</v>
      </c>
      <c r="J11" s="171">
        <f>0.5*2.2046</f>
        <v>1.1023</v>
      </c>
      <c r="K11" s="170"/>
      <c r="L11" s="172" t="s">
        <v>693</v>
      </c>
      <c r="M11" s="169">
        <v>415.0</v>
      </c>
      <c r="N11" s="45">
        <v>1.13</v>
      </c>
      <c r="O11" s="45">
        <v>52.0</v>
      </c>
      <c r="P11" s="45">
        <f t="shared" si="2"/>
        <v>0.48</v>
      </c>
      <c r="Q11" s="45">
        <f t="shared" si="3"/>
        <v>225.096</v>
      </c>
      <c r="R11" s="45">
        <v>0.0</v>
      </c>
      <c r="S11" s="45">
        <v>1.067</v>
      </c>
      <c r="T11" s="45">
        <f t="shared" si="4"/>
        <v>240.177432</v>
      </c>
      <c r="U11" s="47">
        <f t="shared" si="5"/>
        <v>320.236576</v>
      </c>
      <c r="V11" s="173"/>
      <c r="W11" s="173"/>
      <c r="X11" s="115"/>
      <c r="Y11" s="115"/>
      <c r="Z11" s="115"/>
      <c r="AA11" s="115"/>
      <c r="AB11" s="67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13"/>
      <c r="AN11" s="13"/>
      <c r="AO11" s="55"/>
      <c r="AP11" s="13"/>
      <c r="AQ11" s="13"/>
    </row>
    <row r="12" ht="14.25" customHeight="1">
      <c r="A12" s="175">
        <v>1020.0</v>
      </c>
      <c r="B12" s="149" t="s">
        <v>677</v>
      </c>
      <c r="C12" s="150"/>
      <c r="D12" s="151" t="str">
        <f t="shared" si="1"/>
        <v>3109_680_063</v>
      </c>
      <c r="E12" s="149" t="s">
        <v>46</v>
      </c>
      <c r="F12" s="149" t="s">
        <v>694</v>
      </c>
      <c r="G12" s="152"/>
      <c r="H12" s="153"/>
      <c r="I12" s="154">
        <v>5000.0</v>
      </c>
      <c r="J12" s="155">
        <v>0.0</v>
      </c>
      <c r="K12" s="154"/>
      <c r="L12" s="156" t="s">
        <v>695</v>
      </c>
      <c r="M12" s="153">
        <v>0.0</v>
      </c>
      <c r="N12" s="45">
        <v>1.13</v>
      </c>
      <c r="O12" s="45">
        <v>47.0</v>
      </c>
      <c r="P12" s="45">
        <f t="shared" si="2"/>
        <v>0.53</v>
      </c>
      <c r="Q12" s="45">
        <f t="shared" si="3"/>
        <v>0</v>
      </c>
      <c r="R12" s="45">
        <v>0.0</v>
      </c>
      <c r="S12" s="45">
        <v>1.067</v>
      </c>
      <c r="T12" s="45">
        <f t="shared" si="4"/>
        <v>0</v>
      </c>
      <c r="U12" s="47">
        <f t="shared" si="5"/>
        <v>0</v>
      </c>
      <c r="V12" s="176"/>
      <c r="W12" s="176"/>
      <c r="X12" s="177"/>
      <c r="Y12" s="177"/>
      <c r="Z12" s="177"/>
      <c r="AA12" s="177"/>
      <c r="AB12" s="67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13"/>
      <c r="AN12" s="13"/>
      <c r="AO12" s="55"/>
      <c r="AP12" s="13"/>
      <c r="AQ12" s="13"/>
    </row>
    <row r="13" ht="14.25" customHeight="1">
      <c r="A13" s="175">
        <v>1020.0</v>
      </c>
      <c r="B13" s="149" t="s">
        <v>677</v>
      </c>
      <c r="C13" s="150"/>
      <c r="D13" s="151" t="str">
        <f t="shared" si="1"/>
        <v>3109_680_001</v>
      </c>
      <c r="E13" s="149" t="s">
        <v>46</v>
      </c>
      <c r="F13" s="149" t="s">
        <v>696</v>
      </c>
      <c r="G13" s="152"/>
      <c r="H13" s="153"/>
      <c r="I13" s="154">
        <v>5000.0</v>
      </c>
      <c r="J13" s="155">
        <f>1.5*2.2046</f>
        <v>3.3069</v>
      </c>
      <c r="K13" s="154"/>
      <c r="L13" s="156" t="s">
        <v>697</v>
      </c>
      <c r="M13" s="153">
        <v>1820.0</v>
      </c>
      <c r="N13" s="45">
        <v>1.13</v>
      </c>
      <c r="O13" s="45">
        <v>47.0</v>
      </c>
      <c r="P13" s="45">
        <f t="shared" si="2"/>
        <v>0.53</v>
      </c>
      <c r="Q13" s="45">
        <f t="shared" si="3"/>
        <v>1089.998</v>
      </c>
      <c r="R13" s="45">
        <v>0.0</v>
      </c>
      <c r="S13" s="45">
        <v>1.067</v>
      </c>
      <c r="T13" s="45">
        <f t="shared" si="4"/>
        <v>1163.027866</v>
      </c>
      <c r="U13" s="47">
        <f t="shared" si="5"/>
        <v>1550.703821</v>
      </c>
      <c r="V13" s="176"/>
      <c r="W13" s="176"/>
      <c r="X13" s="177"/>
      <c r="Y13" s="177"/>
      <c r="Z13" s="177"/>
      <c r="AA13" s="177"/>
      <c r="AB13" s="67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13"/>
      <c r="AN13" s="13"/>
      <c r="AO13" s="55"/>
      <c r="AP13" s="13"/>
      <c r="AQ13" s="13"/>
    </row>
    <row r="14" ht="14.25" customHeight="1">
      <c r="A14" s="175">
        <v>1020.0</v>
      </c>
      <c r="B14" s="149" t="s">
        <v>677</v>
      </c>
      <c r="C14" s="150"/>
      <c r="D14" s="151" t="str">
        <f t="shared" si="1"/>
        <v>3109_680_002</v>
      </c>
      <c r="E14" s="149" t="s">
        <v>46</v>
      </c>
      <c r="F14" s="149" t="s">
        <v>698</v>
      </c>
      <c r="G14" s="152"/>
      <c r="H14" s="153"/>
      <c r="I14" s="154">
        <v>5000.0</v>
      </c>
      <c r="J14" s="155">
        <f t="shared" ref="J14:J15" si="6">2.2046</f>
        <v>2.2046</v>
      </c>
      <c r="K14" s="154"/>
      <c r="L14" s="156" t="s">
        <v>699</v>
      </c>
      <c r="M14" s="153">
        <v>0.0</v>
      </c>
      <c r="N14" s="45">
        <v>1.13</v>
      </c>
      <c r="O14" s="45">
        <v>47.0</v>
      </c>
      <c r="P14" s="45">
        <f t="shared" si="2"/>
        <v>0.53</v>
      </c>
      <c r="Q14" s="45">
        <f t="shared" si="3"/>
        <v>0</v>
      </c>
      <c r="R14" s="45">
        <v>0.0</v>
      </c>
      <c r="S14" s="45">
        <v>1.067</v>
      </c>
      <c r="T14" s="45">
        <f t="shared" si="4"/>
        <v>0</v>
      </c>
      <c r="U14" s="47">
        <f t="shared" si="5"/>
        <v>0</v>
      </c>
      <c r="V14" s="178" t="s">
        <v>682</v>
      </c>
      <c r="W14" s="176"/>
      <c r="X14" s="177"/>
      <c r="Y14" s="177"/>
      <c r="Z14" s="177"/>
      <c r="AA14" s="177"/>
      <c r="AB14" s="67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13"/>
      <c r="AN14" s="13"/>
      <c r="AO14" s="55"/>
      <c r="AP14" s="13"/>
      <c r="AQ14" s="13"/>
    </row>
    <row r="15" ht="14.25" customHeight="1">
      <c r="A15" s="175">
        <v>1020.0</v>
      </c>
      <c r="B15" s="149" t="s">
        <v>677</v>
      </c>
      <c r="C15" s="150"/>
      <c r="D15" s="151" t="str">
        <f t="shared" si="1"/>
        <v>3109_680_003</v>
      </c>
      <c r="E15" s="149" t="s">
        <v>46</v>
      </c>
      <c r="F15" s="149" t="s">
        <v>700</v>
      </c>
      <c r="G15" s="152"/>
      <c r="H15" s="153"/>
      <c r="I15" s="154">
        <v>5000.0</v>
      </c>
      <c r="J15" s="155">
        <f t="shared" si="6"/>
        <v>2.2046</v>
      </c>
      <c r="K15" s="154"/>
      <c r="L15" s="156" t="s">
        <v>701</v>
      </c>
      <c r="M15" s="153">
        <v>0.0</v>
      </c>
      <c r="N15" s="45">
        <v>1.13</v>
      </c>
      <c r="O15" s="45">
        <v>47.0</v>
      </c>
      <c r="P15" s="45">
        <f t="shared" si="2"/>
        <v>0.53</v>
      </c>
      <c r="Q15" s="45">
        <f t="shared" si="3"/>
        <v>0</v>
      </c>
      <c r="R15" s="45">
        <v>0.0</v>
      </c>
      <c r="S15" s="45">
        <v>1.067</v>
      </c>
      <c r="T15" s="45">
        <f t="shared" si="4"/>
        <v>0</v>
      </c>
      <c r="U15" s="47">
        <f t="shared" si="5"/>
        <v>0</v>
      </c>
      <c r="V15" s="178" t="s">
        <v>682</v>
      </c>
      <c r="W15" s="176"/>
      <c r="X15" s="177"/>
      <c r="Y15" s="177"/>
      <c r="Z15" s="177"/>
      <c r="AA15" s="177"/>
      <c r="AB15" s="67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13"/>
      <c r="AN15" s="13"/>
      <c r="AO15" s="55"/>
      <c r="AP15" s="13"/>
      <c r="AQ15" s="13"/>
    </row>
    <row r="16" ht="14.25" customHeight="1">
      <c r="A16" s="175">
        <v>1020.0</v>
      </c>
      <c r="B16" s="149" t="s">
        <v>677</v>
      </c>
      <c r="C16" s="150"/>
      <c r="D16" s="151" t="str">
        <f t="shared" si="1"/>
        <v>3109_680_188</v>
      </c>
      <c r="E16" s="149" t="s">
        <v>46</v>
      </c>
      <c r="F16" s="149" t="s">
        <v>702</v>
      </c>
      <c r="G16" s="152"/>
      <c r="H16" s="153"/>
      <c r="I16" s="154">
        <v>5000.0</v>
      </c>
      <c r="J16" s="155">
        <v>0.0</v>
      </c>
      <c r="K16" s="154"/>
      <c r="L16" s="156" t="s">
        <v>703</v>
      </c>
      <c r="M16" s="153">
        <v>0.0</v>
      </c>
      <c r="N16" s="45">
        <v>1.13</v>
      </c>
      <c r="O16" s="45">
        <v>47.0</v>
      </c>
      <c r="P16" s="45">
        <f t="shared" si="2"/>
        <v>0.53</v>
      </c>
      <c r="Q16" s="45">
        <f t="shared" si="3"/>
        <v>0</v>
      </c>
      <c r="R16" s="45">
        <v>0.0</v>
      </c>
      <c r="S16" s="45">
        <v>1.067</v>
      </c>
      <c r="T16" s="45">
        <f t="shared" si="4"/>
        <v>0</v>
      </c>
      <c r="U16" s="47">
        <f t="shared" si="5"/>
        <v>0</v>
      </c>
      <c r="V16" s="178" t="s">
        <v>682</v>
      </c>
      <c r="W16" s="176"/>
      <c r="X16" s="177"/>
      <c r="Y16" s="177"/>
      <c r="Z16" s="177"/>
      <c r="AA16" s="177"/>
      <c r="AB16" s="67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13"/>
      <c r="AN16" s="13"/>
      <c r="AO16" s="55"/>
      <c r="AP16" s="13"/>
      <c r="AQ16" s="13"/>
    </row>
    <row r="17" ht="14.25" customHeight="1">
      <c r="A17" s="175">
        <v>1020.0</v>
      </c>
      <c r="B17" s="149" t="s">
        <v>677</v>
      </c>
      <c r="C17" s="150"/>
      <c r="D17" s="151" t="str">
        <f t="shared" si="1"/>
        <v>3109_680_004</v>
      </c>
      <c r="E17" s="149" t="s">
        <v>46</v>
      </c>
      <c r="F17" s="149" t="s">
        <v>687</v>
      </c>
      <c r="G17" s="152"/>
      <c r="H17" s="153"/>
      <c r="I17" s="154">
        <v>5000.0</v>
      </c>
      <c r="J17" s="155">
        <f>2.2046</f>
        <v>2.2046</v>
      </c>
      <c r="K17" s="154"/>
      <c r="L17" s="156" t="s">
        <v>704</v>
      </c>
      <c r="M17" s="153">
        <v>760.0</v>
      </c>
      <c r="N17" s="45">
        <v>1.13</v>
      </c>
      <c r="O17" s="45">
        <v>47.0</v>
      </c>
      <c r="P17" s="45">
        <f t="shared" si="2"/>
        <v>0.53</v>
      </c>
      <c r="Q17" s="45">
        <f t="shared" si="3"/>
        <v>455.164</v>
      </c>
      <c r="R17" s="45">
        <v>0.0</v>
      </c>
      <c r="S17" s="45">
        <v>1.067</v>
      </c>
      <c r="T17" s="45">
        <f t="shared" si="4"/>
        <v>485.659988</v>
      </c>
      <c r="U17" s="47">
        <f t="shared" si="5"/>
        <v>647.5466507</v>
      </c>
      <c r="V17" s="176"/>
      <c r="W17" s="176"/>
      <c r="X17" s="177"/>
      <c r="Y17" s="177"/>
      <c r="Z17" s="177"/>
      <c r="AA17" s="177"/>
      <c r="AB17" s="67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13"/>
      <c r="AN17" s="13"/>
      <c r="AO17" s="55"/>
      <c r="AP17" s="13"/>
      <c r="AQ17" s="13"/>
    </row>
    <row r="18" ht="14.25" customHeight="1">
      <c r="A18" s="179">
        <v>1020.0</v>
      </c>
      <c r="B18" s="165" t="s">
        <v>677</v>
      </c>
      <c r="C18" s="166"/>
      <c r="D18" s="167" t="str">
        <f t="shared" si="1"/>
        <v>3113_650_002</v>
      </c>
      <c r="E18" s="165" t="s">
        <v>46</v>
      </c>
      <c r="F18" s="165" t="s">
        <v>694</v>
      </c>
      <c r="G18" s="168"/>
      <c r="H18" s="169"/>
      <c r="I18" s="170">
        <v>8000.0</v>
      </c>
      <c r="J18" s="171">
        <v>0.0</v>
      </c>
      <c r="K18" s="170"/>
      <c r="L18" s="172" t="s">
        <v>705</v>
      </c>
      <c r="M18" s="169">
        <v>0.0</v>
      </c>
      <c r="N18" s="45">
        <v>1.13</v>
      </c>
      <c r="O18" s="45">
        <v>45.0</v>
      </c>
      <c r="P18" s="45">
        <f t="shared" si="2"/>
        <v>0.55</v>
      </c>
      <c r="Q18" s="45">
        <f t="shared" si="3"/>
        <v>0</v>
      </c>
      <c r="R18" s="45">
        <v>0.0</v>
      </c>
      <c r="S18" s="45">
        <v>1.067</v>
      </c>
      <c r="T18" s="45">
        <f t="shared" si="4"/>
        <v>0</v>
      </c>
      <c r="U18" s="47">
        <f t="shared" si="5"/>
        <v>0</v>
      </c>
      <c r="V18" s="173"/>
      <c r="W18" s="173"/>
      <c r="X18" s="115"/>
      <c r="Y18" s="115"/>
      <c r="Z18" s="115"/>
      <c r="AA18" s="115"/>
      <c r="AB18" s="67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13"/>
      <c r="AN18" s="13"/>
      <c r="AO18" s="55"/>
      <c r="AP18" s="13"/>
      <c r="AQ18" s="13"/>
    </row>
    <row r="19" ht="14.25" customHeight="1">
      <c r="A19" s="179">
        <v>1020.0</v>
      </c>
      <c r="B19" s="165" t="s">
        <v>677</v>
      </c>
      <c r="C19" s="166"/>
      <c r="D19" s="167" t="str">
        <f t="shared" si="1"/>
        <v>3113_650_001</v>
      </c>
      <c r="E19" s="165" t="s">
        <v>46</v>
      </c>
      <c r="F19" s="165" t="s">
        <v>696</v>
      </c>
      <c r="G19" s="168"/>
      <c r="H19" s="169"/>
      <c r="I19" s="170">
        <v>8000.0</v>
      </c>
      <c r="J19" s="171">
        <v>0.0</v>
      </c>
      <c r="K19" s="170"/>
      <c r="L19" s="172" t="s">
        <v>706</v>
      </c>
      <c r="M19" s="169">
        <v>1820.0</v>
      </c>
      <c r="N19" s="45">
        <v>1.13</v>
      </c>
      <c r="O19" s="45">
        <v>45.0</v>
      </c>
      <c r="P19" s="45">
        <f t="shared" si="2"/>
        <v>0.55</v>
      </c>
      <c r="Q19" s="45">
        <f t="shared" si="3"/>
        <v>1131.13</v>
      </c>
      <c r="R19" s="45">
        <v>0.0</v>
      </c>
      <c r="S19" s="45">
        <v>1.067</v>
      </c>
      <c r="T19" s="45">
        <f t="shared" si="4"/>
        <v>1206.91571</v>
      </c>
      <c r="U19" s="47">
        <f t="shared" si="5"/>
        <v>1609.220947</v>
      </c>
      <c r="V19" s="174" t="s">
        <v>682</v>
      </c>
      <c r="W19" s="173"/>
      <c r="X19" s="115"/>
      <c r="Y19" s="115"/>
      <c r="Z19" s="115"/>
      <c r="AA19" s="115"/>
      <c r="AB19" s="67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13"/>
      <c r="AN19" s="13"/>
      <c r="AO19" s="55"/>
      <c r="AP19" s="13"/>
      <c r="AQ19" s="13"/>
    </row>
    <row r="20" ht="14.25" customHeight="1">
      <c r="A20" s="179">
        <v>1020.0</v>
      </c>
      <c r="B20" s="165" t="s">
        <v>677</v>
      </c>
      <c r="C20" s="166"/>
      <c r="D20" s="167" t="str">
        <f t="shared" si="1"/>
        <v>3113_650_003</v>
      </c>
      <c r="E20" s="165" t="s">
        <v>46</v>
      </c>
      <c r="F20" s="165" t="s">
        <v>680</v>
      </c>
      <c r="G20" s="168"/>
      <c r="H20" s="169"/>
      <c r="I20" s="170">
        <v>8000.0</v>
      </c>
      <c r="J20" s="171">
        <v>0.0</v>
      </c>
      <c r="K20" s="170"/>
      <c r="L20" s="172" t="s">
        <v>707</v>
      </c>
      <c r="M20" s="169">
        <v>0.0</v>
      </c>
      <c r="N20" s="45">
        <v>1.13</v>
      </c>
      <c r="O20" s="45">
        <v>45.0</v>
      </c>
      <c r="P20" s="45">
        <f t="shared" si="2"/>
        <v>0.55</v>
      </c>
      <c r="Q20" s="45">
        <f t="shared" si="3"/>
        <v>0</v>
      </c>
      <c r="R20" s="45">
        <v>0.0</v>
      </c>
      <c r="S20" s="45">
        <v>1.067</v>
      </c>
      <c r="T20" s="45">
        <f t="shared" si="4"/>
        <v>0</v>
      </c>
      <c r="U20" s="47">
        <f t="shared" si="5"/>
        <v>0</v>
      </c>
      <c r="V20" s="174" t="s">
        <v>682</v>
      </c>
      <c r="W20" s="173"/>
      <c r="X20" s="115"/>
      <c r="Y20" s="115"/>
      <c r="Z20" s="115"/>
      <c r="AA20" s="115"/>
      <c r="AB20" s="67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13"/>
      <c r="AN20" s="13"/>
      <c r="AO20" s="55"/>
      <c r="AP20" s="13"/>
      <c r="AQ20" s="13"/>
    </row>
    <row r="21" ht="14.25" customHeight="1">
      <c r="A21" s="179">
        <v>1020.0</v>
      </c>
      <c r="B21" s="165" t="s">
        <v>677</v>
      </c>
      <c r="C21" s="166"/>
      <c r="D21" s="167" t="str">
        <f t="shared" si="1"/>
        <v>3113_650_004</v>
      </c>
      <c r="E21" s="165" t="s">
        <v>46</v>
      </c>
      <c r="F21" s="165" t="s">
        <v>683</v>
      </c>
      <c r="G21" s="168"/>
      <c r="H21" s="169"/>
      <c r="I21" s="170">
        <v>8000.0</v>
      </c>
      <c r="J21" s="171">
        <v>0.0</v>
      </c>
      <c r="K21" s="170"/>
      <c r="L21" s="172" t="s">
        <v>708</v>
      </c>
      <c r="M21" s="169">
        <v>0.0</v>
      </c>
      <c r="N21" s="45">
        <v>1.13</v>
      </c>
      <c r="O21" s="45">
        <v>45.0</v>
      </c>
      <c r="P21" s="45">
        <f t="shared" si="2"/>
        <v>0.55</v>
      </c>
      <c r="Q21" s="45">
        <f t="shared" si="3"/>
        <v>0</v>
      </c>
      <c r="R21" s="45">
        <v>0.0</v>
      </c>
      <c r="S21" s="45">
        <v>1.067</v>
      </c>
      <c r="T21" s="45">
        <f t="shared" si="4"/>
        <v>0</v>
      </c>
      <c r="U21" s="47">
        <f t="shared" si="5"/>
        <v>0</v>
      </c>
      <c r="V21" s="173"/>
      <c r="W21" s="174" t="s">
        <v>682</v>
      </c>
      <c r="X21" s="115"/>
      <c r="Y21" s="115"/>
      <c r="Z21" s="115"/>
      <c r="AA21" s="115"/>
      <c r="AB21" s="67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13"/>
      <c r="AN21" s="13"/>
      <c r="AO21" s="55"/>
      <c r="AP21" s="13"/>
      <c r="AQ21" s="13"/>
    </row>
    <row r="22" ht="14.25" customHeight="1">
      <c r="A22" s="148">
        <v>1020.0</v>
      </c>
      <c r="B22" s="149" t="s">
        <v>677</v>
      </c>
      <c r="C22" s="150"/>
      <c r="D22" s="151" t="str">
        <f t="shared" si="1"/>
        <v>3103_680_075</v>
      </c>
      <c r="E22" s="149" t="s">
        <v>46</v>
      </c>
      <c r="F22" s="149" t="s">
        <v>709</v>
      </c>
      <c r="G22" s="152"/>
      <c r="H22" s="153"/>
      <c r="I22" s="154">
        <v>9000.0</v>
      </c>
      <c r="J22" s="155">
        <v>0.0</v>
      </c>
      <c r="K22" s="154"/>
      <c r="L22" s="156" t="s">
        <v>710</v>
      </c>
      <c r="M22" s="153">
        <v>0.0</v>
      </c>
      <c r="N22" s="45">
        <v>1.13</v>
      </c>
      <c r="O22" s="45">
        <v>47.0</v>
      </c>
      <c r="P22" s="45">
        <f t="shared" si="2"/>
        <v>0.53</v>
      </c>
      <c r="Q22" s="45">
        <f t="shared" si="3"/>
        <v>0</v>
      </c>
      <c r="R22" s="45">
        <v>0.0</v>
      </c>
      <c r="S22" s="45">
        <v>1.067</v>
      </c>
      <c r="T22" s="45">
        <f t="shared" si="4"/>
        <v>0</v>
      </c>
      <c r="U22" s="47">
        <f t="shared" si="5"/>
        <v>0</v>
      </c>
      <c r="V22" s="157"/>
      <c r="W22" s="158"/>
      <c r="X22" s="37"/>
      <c r="Y22" s="37"/>
      <c r="Z22" s="37"/>
      <c r="AA22" s="37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13"/>
      <c r="AN22" s="13"/>
      <c r="AO22" s="55"/>
      <c r="AP22" s="13"/>
      <c r="AQ22" s="13"/>
    </row>
    <row r="23" ht="14.25" customHeight="1">
      <c r="A23" s="148">
        <v>1020.0</v>
      </c>
      <c r="B23" s="149" t="s">
        <v>677</v>
      </c>
      <c r="C23" s="150"/>
      <c r="D23" s="151" t="str">
        <f t="shared" si="1"/>
        <v>3103_680_009</v>
      </c>
      <c r="E23" s="149" t="s">
        <v>46</v>
      </c>
      <c r="F23" s="149" t="s">
        <v>711</v>
      </c>
      <c r="G23" s="152"/>
      <c r="H23" s="153"/>
      <c r="I23" s="154">
        <v>9000.0</v>
      </c>
      <c r="J23" s="155">
        <v>0.0</v>
      </c>
      <c r="K23" s="154"/>
      <c r="L23" s="156" t="s">
        <v>712</v>
      </c>
      <c r="M23" s="153">
        <v>2160.0</v>
      </c>
      <c r="N23" s="45">
        <v>1.13</v>
      </c>
      <c r="O23" s="45">
        <v>47.0</v>
      </c>
      <c r="P23" s="45">
        <f t="shared" si="2"/>
        <v>0.53</v>
      </c>
      <c r="Q23" s="45">
        <f t="shared" si="3"/>
        <v>1293.624</v>
      </c>
      <c r="R23" s="45">
        <v>0.0</v>
      </c>
      <c r="S23" s="45">
        <v>1.067</v>
      </c>
      <c r="T23" s="45">
        <f t="shared" si="4"/>
        <v>1380.296808</v>
      </c>
      <c r="U23" s="47">
        <f t="shared" si="5"/>
        <v>1840.395744</v>
      </c>
      <c r="V23" s="161"/>
      <c r="W23" s="160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13"/>
      <c r="AN23" s="13"/>
      <c r="AO23" s="55"/>
      <c r="AP23" s="13"/>
      <c r="AQ23" s="13"/>
    </row>
    <row r="24" ht="14.25" customHeight="1">
      <c r="A24" s="148">
        <v>1020.0</v>
      </c>
      <c r="B24" s="149" t="s">
        <v>677</v>
      </c>
      <c r="C24" s="150"/>
      <c r="D24" s="151" t="str">
        <f t="shared" si="1"/>
        <v>3103_680_076</v>
      </c>
      <c r="E24" s="149" t="s">
        <v>46</v>
      </c>
      <c r="F24" s="149" t="s">
        <v>698</v>
      </c>
      <c r="G24" s="152"/>
      <c r="H24" s="153"/>
      <c r="I24" s="154">
        <v>9000.0</v>
      </c>
      <c r="J24" s="155">
        <v>0.0</v>
      </c>
      <c r="K24" s="154"/>
      <c r="L24" s="156" t="s">
        <v>713</v>
      </c>
      <c r="M24" s="153">
        <v>0.0</v>
      </c>
      <c r="N24" s="45">
        <v>1.13</v>
      </c>
      <c r="O24" s="45">
        <v>47.0</v>
      </c>
      <c r="P24" s="45">
        <f t="shared" si="2"/>
        <v>0.53</v>
      </c>
      <c r="Q24" s="45">
        <f t="shared" si="3"/>
        <v>0</v>
      </c>
      <c r="R24" s="45">
        <v>0.0</v>
      </c>
      <c r="S24" s="45">
        <v>1.067</v>
      </c>
      <c r="T24" s="45">
        <f t="shared" si="4"/>
        <v>0</v>
      </c>
      <c r="U24" s="47">
        <f t="shared" si="5"/>
        <v>0</v>
      </c>
      <c r="V24" s="159" t="s">
        <v>682</v>
      </c>
      <c r="W24" s="160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13"/>
      <c r="AN24" s="13"/>
      <c r="AO24" s="55"/>
      <c r="AP24" s="13"/>
      <c r="AQ24" s="13"/>
    </row>
    <row r="25" ht="14.25" customHeight="1">
      <c r="A25" s="148">
        <v>1020.0</v>
      </c>
      <c r="B25" s="149" t="s">
        <v>677</v>
      </c>
      <c r="C25" s="150"/>
      <c r="D25" s="151" t="str">
        <f t="shared" si="1"/>
        <v>3103_680_077</v>
      </c>
      <c r="E25" s="149" t="s">
        <v>46</v>
      </c>
      <c r="F25" s="149" t="s">
        <v>700</v>
      </c>
      <c r="G25" s="152"/>
      <c r="H25" s="153"/>
      <c r="I25" s="154">
        <v>9000.0</v>
      </c>
      <c r="J25" s="155">
        <v>0.0</v>
      </c>
      <c r="K25" s="154"/>
      <c r="L25" s="156" t="s">
        <v>714</v>
      </c>
      <c r="M25" s="153">
        <v>0.0</v>
      </c>
      <c r="N25" s="45">
        <v>1.13</v>
      </c>
      <c r="O25" s="45">
        <v>47.0</v>
      </c>
      <c r="P25" s="45">
        <f t="shared" si="2"/>
        <v>0.53</v>
      </c>
      <c r="Q25" s="45">
        <f t="shared" si="3"/>
        <v>0</v>
      </c>
      <c r="R25" s="45">
        <v>0.0</v>
      </c>
      <c r="S25" s="45">
        <v>1.067</v>
      </c>
      <c r="T25" s="45">
        <f t="shared" si="4"/>
        <v>0</v>
      </c>
      <c r="U25" s="47">
        <f t="shared" si="5"/>
        <v>0</v>
      </c>
      <c r="V25" s="159" t="s">
        <v>682</v>
      </c>
      <c r="W25" s="160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13"/>
      <c r="AN25" s="13"/>
      <c r="AO25" s="55"/>
      <c r="AP25" s="13"/>
      <c r="AQ25" s="13"/>
    </row>
    <row r="26" ht="14.25" customHeight="1">
      <c r="A26" s="148">
        <v>1020.0</v>
      </c>
      <c r="B26" s="149" t="s">
        <v>677</v>
      </c>
      <c r="C26" s="150"/>
      <c r="D26" s="151" t="str">
        <f t="shared" si="1"/>
        <v>3103_680_068</v>
      </c>
      <c r="E26" s="149" t="s">
        <v>46</v>
      </c>
      <c r="F26" s="149" t="s">
        <v>715</v>
      </c>
      <c r="G26" s="152"/>
      <c r="H26" s="153"/>
      <c r="I26" s="154">
        <v>9000.0</v>
      </c>
      <c r="J26" s="155">
        <v>0.0</v>
      </c>
      <c r="K26" s="154"/>
      <c r="L26" s="156" t="s">
        <v>716</v>
      </c>
      <c r="M26" s="153">
        <v>0.0</v>
      </c>
      <c r="N26" s="45">
        <v>1.13</v>
      </c>
      <c r="O26" s="45">
        <v>47.0</v>
      </c>
      <c r="P26" s="45">
        <f t="shared" si="2"/>
        <v>0.53</v>
      </c>
      <c r="Q26" s="45">
        <f t="shared" si="3"/>
        <v>0</v>
      </c>
      <c r="R26" s="45">
        <v>0.0</v>
      </c>
      <c r="S26" s="45">
        <v>1.067</v>
      </c>
      <c r="T26" s="45">
        <f t="shared" si="4"/>
        <v>0</v>
      </c>
      <c r="U26" s="47">
        <f t="shared" si="5"/>
        <v>0</v>
      </c>
      <c r="V26" s="159" t="s">
        <v>682</v>
      </c>
      <c r="W26" s="160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13"/>
      <c r="AN26" s="13"/>
      <c r="AO26" s="55"/>
      <c r="AP26" s="13"/>
      <c r="AQ26" s="13"/>
    </row>
    <row r="27" ht="13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128"/>
      <c r="O27" s="128"/>
      <c r="P27" s="128"/>
      <c r="Q27" s="128"/>
      <c r="R27" s="128"/>
      <c r="S27" s="128"/>
      <c r="T27" s="128"/>
      <c r="U27" s="128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13"/>
      <c r="AN27" s="13"/>
      <c r="AO27" s="55"/>
      <c r="AP27" s="13"/>
      <c r="AQ27" s="13"/>
    </row>
    <row r="28" ht="12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</row>
    <row r="29" ht="12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</row>
    <row r="30" ht="12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</row>
    <row r="31" ht="12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</row>
    <row r="32" ht="12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</row>
    <row r="33" ht="12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</row>
    <row r="34" ht="12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</row>
    <row r="35" ht="12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</row>
    <row r="36" ht="12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</row>
    <row r="37" ht="12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</row>
    <row r="38" ht="12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</row>
    <row r="39" ht="12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</row>
    <row r="40" ht="12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</row>
    <row r="41" ht="12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</row>
    <row r="42" ht="12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</row>
    <row r="43" ht="12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</row>
    <row r="44" ht="12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</row>
    <row r="45" ht="12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</row>
    <row r="46" ht="12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</row>
    <row r="47" ht="12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</row>
    <row r="48" ht="12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</row>
    <row r="49" ht="12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</row>
    <row r="50" ht="12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</row>
    <row r="51" ht="12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</row>
    <row r="52" ht="12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</row>
    <row r="53" ht="12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</row>
    <row r="54" ht="12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</row>
    <row r="55" ht="12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</row>
    <row r="56" ht="12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</row>
    <row r="57" ht="12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</row>
    <row r="58" ht="12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</row>
    <row r="59" ht="12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</row>
    <row r="60" ht="12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</row>
    <row r="61" ht="12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</row>
    <row r="62" ht="12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</row>
    <row r="63" ht="12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</row>
    <row r="64" ht="12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</row>
    <row r="65" ht="12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</row>
    <row r="66" ht="12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</row>
    <row r="67" ht="12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</row>
    <row r="68" ht="12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</row>
    <row r="69" ht="12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</row>
    <row r="70" ht="12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</row>
    <row r="71" ht="12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</row>
    <row r="72" ht="12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</row>
    <row r="73" ht="12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</row>
    <row r="74" ht="12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</row>
    <row r="75" ht="12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</row>
    <row r="76" ht="12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</row>
    <row r="77" ht="12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</row>
    <row r="78" ht="12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</row>
    <row r="79" ht="12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</row>
    <row r="80" ht="12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</row>
    <row r="81" ht="12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</row>
    <row r="82" ht="12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</row>
    <row r="83" ht="12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</row>
    <row r="84" ht="12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</row>
    <row r="85" ht="12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</row>
    <row r="86" ht="12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</row>
    <row r="87" ht="12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</row>
    <row r="88" ht="12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</row>
    <row r="89" ht="12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</row>
    <row r="90" ht="12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</row>
    <row r="91" ht="12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</row>
    <row r="92" ht="12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</row>
    <row r="93" ht="12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</row>
    <row r="94" ht="12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</row>
    <row r="95" ht="12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</row>
    <row r="96" ht="12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</row>
    <row r="97" ht="12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</row>
    <row r="98" ht="12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</row>
    <row r="99" ht="12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</row>
    <row r="100" ht="12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</row>
    <row r="101" ht="12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</row>
    <row r="102" ht="12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</row>
    <row r="103" ht="12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</row>
    <row r="104" ht="12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</row>
    <row r="105" ht="12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</row>
    <row r="106" ht="12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</row>
    <row r="107" ht="12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</row>
    <row r="108" ht="12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</row>
    <row r="109" ht="12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</row>
    <row r="110" ht="12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</row>
    <row r="111" ht="12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</row>
    <row r="112" ht="12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</row>
    <row r="113" ht="12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</row>
    <row r="114" ht="12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</row>
    <row r="115" ht="12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</row>
    <row r="116" ht="12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</row>
    <row r="117" ht="12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</row>
    <row r="118" ht="12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</row>
    <row r="119" ht="12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</row>
    <row r="120" ht="12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</row>
    <row r="121" ht="12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</row>
    <row r="122" ht="12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</row>
    <row r="123" ht="12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</row>
    <row r="124" ht="12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</row>
    <row r="125" ht="12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</row>
    <row r="126" ht="12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</row>
    <row r="127" ht="12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</row>
    <row r="128" ht="12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</row>
    <row r="129" ht="12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</row>
    <row r="130" ht="12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</row>
    <row r="131" ht="12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</row>
    <row r="132" ht="12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</row>
    <row r="133" ht="12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</row>
    <row r="134" ht="12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</row>
    <row r="135" ht="12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</row>
    <row r="136" ht="12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</row>
    <row r="137" ht="12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</row>
    <row r="138" ht="12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</row>
    <row r="139" ht="12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</row>
    <row r="140" ht="12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</row>
    <row r="141" ht="12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</row>
    <row r="142" ht="12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</row>
    <row r="143" ht="12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</row>
    <row r="144" ht="12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</row>
    <row r="145" ht="12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</row>
    <row r="146" ht="12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</row>
    <row r="147" ht="12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</row>
    <row r="148" ht="12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</row>
    <row r="149" ht="12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</row>
    <row r="150" ht="12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</row>
    <row r="151" ht="12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</row>
    <row r="152" ht="12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</row>
    <row r="153" ht="12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</row>
    <row r="154" ht="12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</row>
    <row r="155" ht="12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</row>
    <row r="156" ht="12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</row>
    <row r="157" ht="12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</row>
    <row r="158" ht="12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</row>
    <row r="159" ht="12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</row>
    <row r="160" ht="12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</row>
    <row r="161" ht="12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</row>
    <row r="162" ht="12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</row>
    <row r="163" ht="12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</row>
    <row r="164" ht="12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</row>
    <row r="165" ht="12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</row>
    <row r="166" ht="12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</row>
    <row r="167" ht="12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</row>
    <row r="168" ht="12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</row>
    <row r="169" ht="12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</row>
    <row r="170" ht="12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</row>
    <row r="171" ht="12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</row>
    <row r="172" ht="12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</row>
    <row r="173" ht="12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</row>
    <row r="174" ht="12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</row>
    <row r="175" ht="12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</row>
    <row r="176" ht="12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</row>
    <row r="177" ht="12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</row>
    <row r="178" ht="12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</row>
    <row r="179" ht="12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</row>
    <row r="180" ht="12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</row>
    <row r="181" ht="12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</row>
    <row r="182" ht="12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</row>
    <row r="183" ht="12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</row>
    <row r="184" ht="12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</row>
    <row r="185" ht="12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</row>
    <row r="186" ht="12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</row>
    <row r="187" ht="12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</row>
    <row r="188" ht="12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</row>
    <row r="189" ht="12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</row>
    <row r="190" ht="12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</row>
    <row r="191" ht="12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</row>
    <row r="192" ht="12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</row>
    <row r="193" ht="12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</row>
    <row r="194" ht="12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</row>
    <row r="195" ht="12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</row>
    <row r="196" ht="12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</row>
    <row r="197" ht="12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</row>
    <row r="198" ht="12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</row>
    <row r="199" ht="12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</row>
    <row r="200" ht="12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</row>
    <row r="201" ht="12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</row>
    <row r="202" ht="12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</row>
    <row r="203" ht="12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</row>
    <row r="204" ht="12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</row>
    <row r="205" ht="12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</row>
    <row r="206" ht="12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</row>
    <row r="207" ht="12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</row>
    <row r="208" ht="12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</row>
    <row r="209" ht="12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</row>
    <row r="210" ht="12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</row>
    <row r="211" ht="12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</row>
    <row r="212" ht="12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</row>
    <row r="213" ht="12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</row>
    <row r="214" ht="12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</row>
    <row r="215" ht="12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</row>
    <row r="216" ht="12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</row>
    <row r="217" ht="12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</row>
    <row r="218" ht="12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</row>
    <row r="219" ht="12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</row>
    <row r="220" ht="12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</row>
    <row r="221" ht="12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</row>
    <row r="222" ht="12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</row>
    <row r="223" ht="12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</row>
    <row r="224" ht="12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</row>
    <row r="225" ht="12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</row>
    <row r="226" ht="12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</row>
    <row r="227" ht="12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</row>
    <row r="228" ht="12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</row>
    <row r="229" ht="12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</row>
    <row r="230" ht="12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</row>
    <row r="231" ht="12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</row>
    <row r="232" ht="12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</row>
    <row r="233" ht="12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</row>
    <row r="234" ht="12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</row>
    <row r="235" ht="12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</row>
    <row r="236" ht="12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</row>
    <row r="237" ht="12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</row>
    <row r="238" ht="12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</row>
    <row r="239" ht="12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</row>
    <row r="240" ht="12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</row>
    <row r="241" ht="12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</row>
    <row r="242" ht="12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</row>
    <row r="243" ht="12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</row>
    <row r="244" ht="12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</row>
    <row r="245" ht="12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</row>
    <row r="246" ht="12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</row>
    <row r="247" ht="12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</row>
    <row r="248" ht="12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</row>
    <row r="249" ht="12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</row>
    <row r="250" ht="12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</row>
    <row r="251" ht="12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</row>
    <row r="252" ht="12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</row>
    <row r="253" ht="12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</row>
    <row r="254" ht="12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</row>
    <row r="255" ht="12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</row>
    <row r="256" ht="12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</row>
    <row r="257" ht="12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</row>
    <row r="258" ht="12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</row>
    <row r="259" ht="12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</row>
    <row r="260" ht="12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</row>
    <row r="261" ht="12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</row>
    <row r="262" ht="12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</row>
    <row r="263" ht="12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</row>
    <row r="264" ht="12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</row>
    <row r="265" ht="12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</row>
    <row r="266" ht="12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</row>
    <row r="267" ht="12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</row>
    <row r="268" ht="12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</row>
    <row r="269" ht="12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</row>
    <row r="270" ht="12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</row>
    <row r="271" ht="12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</row>
    <row r="272" ht="12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</row>
    <row r="273" ht="12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</row>
    <row r="274" ht="12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</row>
    <row r="275" ht="12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</row>
    <row r="276" ht="12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</row>
    <row r="277" ht="12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</row>
    <row r="278" ht="12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</row>
    <row r="279" ht="12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</row>
    <row r="280" ht="12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</row>
    <row r="281" ht="12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</row>
    <row r="282" ht="12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</row>
    <row r="283" ht="12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</row>
    <row r="284" ht="12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</row>
    <row r="285" ht="12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</row>
    <row r="286" ht="12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</row>
    <row r="287" ht="12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</row>
    <row r="288" ht="12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</row>
    <row r="289" ht="12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</row>
    <row r="290" ht="12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</row>
    <row r="291" ht="12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</row>
    <row r="292" ht="12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</row>
    <row r="293" ht="12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</row>
    <row r="294" ht="12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</row>
    <row r="295" ht="12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</row>
    <row r="296" ht="12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</row>
    <row r="297" ht="12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</row>
    <row r="298" ht="12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</row>
    <row r="299" ht="12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</row>
    <row r="300" ht="12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</row>
    <row r="301" ht="12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</row>
    <row r="302" ht="12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</row>
    <row r="303" ht="12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</row>
    <row r="304" ht="12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</row>
    <row r="305" ht="12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</row>
    <row r="306" ht="12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</row>
    <row r="307" ht="12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</row>
    <row r="308" ht="12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</row>
    <row r="309" ht="12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</row>
    <row r="310" ht="12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</row>
    <row r="311" ht="12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</row>
    <row r="312" ht="12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</row>
    <row r="313" ht="12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</row>
    <row r="314" ht="12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</row>
    <row r="315" ht="12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</row>
    <row r="316" ht="12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</row>
    <row r="317" ht="12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</row>
    <row r="318" ht="12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</row>
    <row r="319" ht="12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</row>
    <row r="320" ht="12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</row>
    <row r="321" ht="12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</row>
    <row r="322" ht="12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</row>
    <row r="323" ht="12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</row>
    <row r="324" ht="12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</row>
    <row r="325" ht="12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</row>
    <row r="326" ht="12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</row>
    <row r="327" ht="12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</row>
    <row r="328" ht="12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</row>
    <row r="329" ht="12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</row>
    <row r="330" ht="12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</row>
    <row r="331" ht="12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</row>
    <row r="332" ht="12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</row>
    <row r="333" ht="12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</row>
    <row r="334" ht="12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</row>
    <row r="335" ht="12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</row>
    <row r="336" ht="12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</row>
    <row r="337" ht="12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</row>
    <row r="338" ht="12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</row>
    <row r="339" ht="12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</row>
    <row r="340" ht="12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</row>
    <row r="341" ht="12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</row>
    <row r="342" ht="12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</row>
    <row r="343" ht="12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</row>
    <row r="344" ht="12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</row>
    <row r="345" ht="12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</row>
    <row r="346" ht="12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</row>
    <row r="347" ht="12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</row>
    <row r="348" ht="12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</row>
    <row r="349" ht="12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</row>
    <row r="350" ht="12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</row>
    <row r="351" ht="12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</row>
    <row r="352" ht="12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</row>
    <row r="353" ht="12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</row>
    <row r="354" ht="12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</row>
    <row r="355" ht="12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</row>
    <row r="356" ht="12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</row>
    <row r="357" ht="12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</row>
    <row r="358" ht="12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</row>
    <row r="359" ht="12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</row>
    <row r="360" ht="12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</row>
    <row r="361" ht="12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</row>
    <row r="362" ht="12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</row>
    <row r="363" ht="12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</row>
    <row r="364" ht="12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</row>
    <row r="365" ht="12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</row>
    <row r="366" ht="12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</row>
    <row r="367" ht="12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</row>
    <row r="368" ht="12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</row>
    <row r="369" ht="12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</row>
    <row r="370" ht="12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</row>
    <row r="371" ht="12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</row>
    <row r="372" ht="12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</row>
    <row r="373" ht="12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</row>
    <row r="374" ht="12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</row>
    <row r="375" ht="12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</row>
    <row r="376" ht="12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</row>
    <row r="377" ht="12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</row>
    <row r="378" ht="12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</row>
    <row r="379" ht="12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</row>
    <row r="380" ht="12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</row>
    <row r="381" ht="12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</row>
    <row r="382" ht="12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</row>
    <row r="383" ht="12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</row>
    <row r="384" ht="12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</row>
    <row r="385" ht="12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</row>
    <row r="386" ht="12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</row>
    <row r="387" ht="12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</row>
    <row r="388" ht="12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</row>
    <row r="389" ht="12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</row>
    <row r="390" ht="12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</row>
    <row r="391" ht="12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</row>
    <row r="392" ht="12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</row>
    <row r="393" ht="12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</row>
    <row r="394" ht="12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</row>
    <row r="395" ht="12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</row>
    <row r="396" ht="12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</row>
    <row r="397" ht="12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</row>
    <row r="398" ht="12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</row>
    <row r="399" ht="12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</row>
    <row r="400" ht="12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</row>
    <row r="401" ht="12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</row>
    <row r="402" ht="12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</row>
    <row r="403" ht="12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</row>
    <row r="404" ht="12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</row>
    <row r="405" ht="12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</row>
    <row r="406" ht="12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</row>
    <row r="407" ht="12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</row>
    <row r="408" ht="12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</row>
    <row r="409" ht="12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</row>
    <row r="410" ht="12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</row>
    <row r="411" ht="12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</row>
    <row r="412" ht="12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</row>
    <row r="413" ht="12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</row>
    <row r="414" ht="12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</row>
    <row r="415" ht="12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</row>
    <row r="416" ht="12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</row>
    <row r="417" ht="12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</row>
    <row r="418" ht="12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</row>
    <row r="419" ht="12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</row>
    <row r="420" ht="12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</row>
    <row r="421" ht="12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</row>
    <row r="422" ht="12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</row>
    <row r="423" ht="12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</row>
    <row r="424" ht="12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</row>
    <row r="425" ht="12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</row>
    <row r="426" ht="12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</row>
    <row r="427" ht="12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</row>
    <row r="428" ht="12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</row>
    <row r="429" ht="12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</row>
    <row r="430" ht="12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</row>
    <row r="431" ht="12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</row>
    <row r="432" ht="12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</row>
    <row r="433" ht="12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</row>
    <row r="434" ht="12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</row>
    <row r="435" ht="12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</row>
    <row r="436" ht="12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</row>
    <row r="437" ht="12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</row>
    <row r="438" ht="12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</row>
    <row r="439" ht="12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</row>
    <row r="440" ht="12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</row>
    <row r="441" ht="12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</row>
    <row r="442" ht="12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</row>
    <row r="443" ht="12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</row>
    <row r="444" ht="12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</row>
    <row r="445" ht="12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</row>
    <row r="446" ht="12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</row>
    <row r="447" ht="12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</row>
    <row r="448" ht="12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</row>
    <row r="449" ht="12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</row>
    <row r="450" ht="12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</row>
    <row r="451" ht="12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</row>
    <row r="452" ht="12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</row>
    <row r="453" ht="12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</row>
    <row r="454" ht="12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</row>
    <row r="455" ht="12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</row>
    <row r="456" ht="12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</row>
    <row r="457" ht="12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</row>
    <row r="458" ht="12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</row>
    <row r="459" ht="12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</row>
    <row r="460" ht="12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</row>
    <row r="461" ht="12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</row>
    <row r="462" ht="12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</row>
    <row r="463" ht="12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</row>
    <row r="464" ht="12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</row>
    <row r="465" ht="12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</row>
    <row r="466" ht="12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</row>
    <row r="467" ht="12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</row>
    <row r="468" ht="12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</row>
    <row r="469" ht="12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</row>
    <row r="470" ht="12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</row>
    <row r="471" ht="12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</row>
    <row r="472" ht="12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</row>
    <row r="473" ht="12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</row>
    <row r="474" ht="12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</row>
    <row r="475" ht="12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</row>
    <row r="476" ht="12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</row>
    <row r="477" ht="12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</row>
    <row r="478" ht="12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</row>
    <row r="479" ht="12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</row>
    <row r="480" ht="12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</row>
    <row r="481" ht="12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</row>
    <row r="482" ht="12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</row>
    <row r="483" ht="12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</row>
    <row r="484" ht="12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</row>
    <row r="485" ht="12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</row>
    <row r="486" ht="12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</row>
    <row r="487" ht="12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</row>
    <row r="488" ht="12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</row>
    <row r="489" ht="12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</row>
    <row r="490" ht="12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</row>
    <row r="491" ht="12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</row>
    <row r="492" ht="12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</row>
    <row r="493" ht="12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</row>
    <row r="494" ht="12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</row>
    <row r="495" ht="12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</row>
    <row r="496" ht="12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</row>
    <row r="497" ht="12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</row>
    <row r="498" ht="12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</row>
    <row r="499" ht="12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</row>
    <row r="500" ht="12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</row>
    <row r="501" ht="12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</row>
    <row r="502" ht="12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</row>
    <row r="503" ht="12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</row>
    <row r="504" ht="12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</row>
    <row r="505" ht="12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</row>
    <row r="506" ht="12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</row>
    <row r="507" ht="12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</row>
    <row r="508" ht="12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</row>
    <row r="509" ht="12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</row>
    <row r="510" ht="12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</row>
    <row r="511" ht="12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</row>
    <row r="512" ht="12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</row>
    <row r="513" ht="12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</row>
    <row r="514" ht="12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</row>
    <row r="515" ht="12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</row>
    <row r="516" ht="12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</row>
    <row r="517" ht="12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</row>
    <row r="518" ht="12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</row>
    <row r="519" ht="12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</row>
    <row r="520" ht="12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</row>
    <row r="521" ht="12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</row>
    <row r="522" ht="12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</row>
    <row r="523" ht="12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</row>
    <row r="524" ht="12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</row>
    <row r="525" ht="12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</row>
    <row r="526" ht="12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</row>
    <row r="527" ht="12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</row>
    <row r="528" ht="12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</row>
    <row r="529" ht="12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</row>
    <row r="530" ht="12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</row>
    <row r="531" ht="12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</row>
    <row r="532" ht="12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</row>
    <row r="533" ht="12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</row>
    <row r="534" ht="12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</row>
    <row r="535" ht="12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</row>
    <row r="536" ht="12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</row>
    <row r="537" ht="12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</row>
    <row r="538" ht="12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</row>
    <row r="539" ht="12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</row>
    <row r="540" ht="12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</row>
    <row r="541" ht="12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</row>
    <row r="542" ht="12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</row>
    <row r="543" ht="12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</row>
    <row r="544" ht="12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</row>
    <row r="545" ht="12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</row>
    <row r="546" ht="12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</row>
    <row r="547" ht="12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</row>
    <row r="548" ht="12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</row>
    <row r="549" ht="12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</row>
    <row r="550" ht="12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</row>
    <row r="551" ht="12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</row>
    <row r="552" ht="12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</row>
    <row r="553" ht="12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</row>
    <row r="554" ht="12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</row>
    <row r="555" ht="12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</row>
    <row r="556" ht="12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</row>
    <row r="557" ht="12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</row>
    <row r="558" ht="12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</row>
    <row r="559" ht="12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</row>
    <row r="560" ht="12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</row>
    <row r="561" ht="12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</row>
    <row r="562" ht="12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</row>
    <row r="563" ht="12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</row>
    <row r="564" ht="12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</row>
    <row r="565" ht="12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</row>
    <row r="566" ht="12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</row>
    <row r="567" ht="12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</row>
    <row r="568" ht="12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</row>
    <row r="569" ht="12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</row>
    <row r="570" ht="12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</row>
    <row r="571" ht="12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</row>
    <row r="572" ht="12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</row>
    <row r="573" ht="12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</row>
    <row r="574" ht="12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</row>
    <row r="575" ht="12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</row>
    <row r="576" ht="12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</row>
    <row r="577" ht="12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</row>
    <row r="578" ht="12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</row>
    <row r="579" ht="12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</row>
    <row r="580" ht="12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</row>
    <row r="581" ht="12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</row>
    <row r="582" ht="12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</row>
    <row r="583" ht="12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</row>
    <row r="584" ht="12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</row>
    <row r="585" ht="12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</row>
    <row r="586" ht="12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</row>
    <row r="587" ht="12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</row>
    <row r="588" ht="12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</row>
    <row r="589" ht="12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</row>
    <row r="590" ht="12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</row>
    <row r="591" ht="12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</row>
    <row r="592" ht="12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</row>
    <row r="593" ht="12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</row>
    <row r="594" ht="12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</row>
    <row r="595" ht="12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</row>
    <row r="596" ht="12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</row>
    <row r="597" ht="12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</row>
    <row r="598" ht="12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</row>
    <row r="599" ht="12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</row>
    <row r="600" ht="12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</row>
    <row r="601" ht="12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</row>
    <row r="602" ht="12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</row>
    <row r="603" ht="12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</row>
    <row r="604" ht="12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</row>
    <row r="605" ht="12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</row>
    <row r="606" ht="12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</row>
    <row r="607" ht="12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</row>
    <row r="608" ht="12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</row>
    <row r="609" ht="12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</row>
    <row r="610" ht="12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</row>
    <row r="611" ht="12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</row>
    <row r="612" ht="12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</row>
    <row r="613" ht="12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</row>
    <row r="614" ht="12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</row>
    <row r="615" ht="12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</row>
    <row r="616" ht="12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</row>
    <row r="617" ht="12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</row>
    <row r="618" ht="12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</row>
    <row r="619" ht="12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</row>
    <row r="620" ht="12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</row>
    <row r="621" ht="12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</row>
    <row r="622" ht="12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</row>
    <row r="623" ht="12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</row>
    <row r="624" ht="12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</row>
    <row r="625" ht="12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</row>
    <row r="626" ht="12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</row>
    <row r="627" ht="12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</row>
    <row r="628" ht="12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</row>
    <row r="629" ht="12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</row>
    <row r="630" ht="12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</row>
    <row r="631" ht="12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</row>
    <row r="632" ht="12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</row>
    <row r="633" ht="12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</row>
    <row r="634" ht="12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</row>
    <row r="635" ht="12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</row>
    <row r="636" ht="12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</row>
    <row r="637" ht="12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</row>
    <row r="638" ht="12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</row>
    <row r="639" ht="12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</row>
    <row r="640" ht="12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</row>
    <row r="641" ht="12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</row>
    <row r="642" ht="12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</row>
    <row r="643" ht="12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</row>
    <row r="644" ht="12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</row>
    <row r="645" ht="12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</row>
    <row r="646" ht="12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</row>
    <row r="647" ht="12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</row>
    <row r="648" ht="12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</row>
    <row r="649" ht="12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</row>
    <row r="650" ht="12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</row>
    <row r="651" ht="12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</row>
    <row r="652" ht="12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</row>
    <row r="653" ht="12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</row>
    <row r="654" ht="12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</row>
    <row r="655" ht="12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</row>
    <row r="656" ht="12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</row>
    <row r="657" ht="12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</row>
    <row r="658" ht="12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</row>
    <row r="659" ht="12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</row>
    <row r="660" ht="12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</row>
    <row r="661" ht="12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</row>
    <row r="662" ht="12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</row>
    <row r="663" ht="12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</row>
    <row r="664" ht="12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</row>
    <row r="665" ht="12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</row>
    <row r="666" ht="12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</row>
    <row r="667" ht="12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</row>
    <row r="668" ht="12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</row>
    <row r="669" ht="12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</row>
    <row r="670" ht="12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</row>
    <row r="671" ht="12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</row>
    <row r="672" ht="12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</row>
    <row r="673" ht="12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</row>
    <row r="674" ht="12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</row>
    <row r="675" ht="12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</row>
    <row r="676" ht="12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</row>
    <row r="677" ht="12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</row>
    <row r="678" ht="12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</row>
    <row r="679" ht="12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</row>
    <row r="680" ht="12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</row>
    <row r="681" ht="12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</row>
    <row r="682" ht="12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</row>
    <row r="683" ht="12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</row>
    <row r="684" ht="12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</row>
    <row r="685" ht="12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</row>
    <row r="686" ht="12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</row>
    <row r="687" ht="12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</row>
    <row r="688" ht="12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</row>
    <row r="689" ht="12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</row>
    <row r="690" ht="12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</row>
    <row r="691" ht="12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</row>
    <row r="692" ht="12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</row>
    <row r="693" ht="12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</row>
    <row r="694" ht="12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</row>
    <row r="695" ht="12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</row>
    <row r="696" ht="12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</row>
    <row r="697" ht="12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</row>
    <row r="698" ht="12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</row>
    <row r="699" ht="12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</row>
    <row r="700" ht="12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</row>
    <row r="701" ht="12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</row>
    <row r="702" ht="12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</row>
    <row r="703" ht="12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</row>
    <row r="704" ht="12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</row>
    <row r="705" ht="12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</row>
    <row r="706" ht="12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</row>
    <row r="707" ht="12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</row>
    <row r="708" ht="12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</row>
    <row r="709" ht="12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</row>
    <row r="710" ht="12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</row>
    <row r="711" ht="12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</row>
    <row r="712" ht="12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</row>
    <row r="713" ht="12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</row>
    <row r="714" ht="12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</row>
    <row r="715" ht="12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</row>
    <row r="716" ht="12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</row>
    <row r="717" ht="12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</row>
    <row r="718" ht="12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</row>
    <row r="719" ht="12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</row>
    <row r="720" ht="12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</row>
    <row r="721" ht="12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</row>
    <row r="722" ht="12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</row>
    <row r="723" ht="12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</row>
    <row r="724" ht="12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</row>
    <row r="725" ht="12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</row>
    <row r="726" ht="12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</row>
    <row r="727" ht="12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</row>
    <row r="728" ht="12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</row>
    <row r="729" ht="12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</row>
    <row r="730" ht="12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</row>
    <row r="731" ht="12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</row>
    <row r="732" ht="12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</row>
    <row r="733" ht="12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</row>
    <row r="734" ht="12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</row>
    <row r="735" ht="12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</row>
    <row r="736" ht="12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</row>
    <row r="737" ht="12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</row>
    <row r="738" ht="12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</row>
    <row r="739" ht="12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</row>
    <row r="740" ht="12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</row>
    <row r="741" ht="12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</row>
    <row r="742" ht="12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</row>
    <row r="743" ht="12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</row>
    <row r="744" ht="12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</row>
    <row r="745" ht="12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</row>
    <row r="746" ht="12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</row>
    <row r="747" ht="12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</row>
    <row r="748" ht="12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</row>
    <row r="749" ht="12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</row>
    <row r="750" ht="12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</row>
    <row r="751" ht="12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</row>
    <row r="752" ht="12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</row>
    <row r="753" ht="12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</row>
    <row r="754" ht="12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</row>
    <row r="755" ht="12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</row>
    <row r="756" ht="12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</row>
    <row r="757" ht="12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</row>
    <row r="758" ht="12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</row>
    <row r="759" ht="12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</row>
    <row r="760" ht="12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</row>
    <row r="761" ht="12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</row>
    <row r="762" ht="12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</row>
    <row r="763" ht="12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</row>
    <row r="764" ht="12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</row>
    <row r="765" ht="12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</row>
    <row r="766" ht="12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</row>
    <row r="767" ht="12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</row>
    <row r="768" ht="12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</row>
    <row r="769" ht="12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</row>
    <row r="770" ht="12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</row>
    <row r="771" ht="12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</row>
    <row r="772" ht="12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</row>
    <row r="773" ht="12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</row>
    <row r="774" ht="12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</row>
    <row r="775" ht="12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</row>
    <row r="776" ht="12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</row>
    <row r="777" ht="12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</row>
    <row r="778" ht="12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</row>
    <row r="779" ht="12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</row>
    <row r="780" ht="12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</row>
    <row r="781" ht="12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</row>
    <row r="782" ht="12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</row>
    <row r="783" ht="12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</row>
    <row r="784" ht="12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</row>
    <row r="785" ht="12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</row>
    <row r="786" ht="12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</row>
    <row r="787" ht="12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</row>
    <row r="788" ht="12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</row>
    <row r="789" ht="12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</row>
    <row r="790" ht="12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</row>
    <row r="791" ht="12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</row>
    <row r="792" ht="12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</row>
    <row r="793" ht="12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</row>
    <row r="794" ht="12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</row>
    <row r="795" ht="12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</row>
    <row r="796" ht="12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</row>
    <row r="797" ht="12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</row>
    <row r="798" ht="12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</row>
    <row r="799" ht="12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</row>
    <row r="800" ht="12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</row>
    <row r="801" ht="12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</row>
    <row r="802" ht="12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</row>
    <row r="803" ht="12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</row>
    <row r="804" ht="12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</row>
    <row r="805" ht="12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</row>
    <row r="806" ht="12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</row>
    <row r="807" ht="12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</row>
    <row r="808" ht="12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</row>
    <row r="809" ht="12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</row>
    <row r="810" ht="12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</row>
    <row r="811" ht="12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</row>
    <row r="812" ht="12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</row>
    <row r="813" ht="12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</row>
    <row r="814" ht="12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</row>
    <row r="815" ht="12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</row>
    <row r="816" ht="12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</row>
    <row r="817" ht="12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</row>
    <row r="818" ht="12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</row>
    <row r="819" ht="12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</row>
    <row r="820" ht="12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</row>
    <row r="821" ht="12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</row>
    <row r="822" ht="12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</row>
    <row r="823" ht="12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</row>
    <row r="824" ht="12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</row>
    <row r="825" ht="12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</row>
    <row r="826" ht="12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</row>
    <row r="827" ht="12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</row>
    <row r="828" ht="12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</row>
    <row r="829" ht="12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</row>
    <row r="830" ht="12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</row>
    <row r="831" ht="12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</row>
    <row r="832" ht="12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</row>
    <row r="833" ht="12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</row>
    <row r="834" ht="12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</row>
    <row r="835" ht="12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</row>
    <row r="836" ht="12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</row>
    <row r="837" ht="12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</row>
    <row r="838" ht="12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</row>
    <row r="839" ht="12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</row>
    <row r="840" ht="12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</row>
    <row r="841" ht="12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</row>
    <row r="842" ht="12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</row>
    <row r="843" ht="12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</row>
    <row r="844" ht="12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</row>
    <row r="845" ht="12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</row>
    <row r="846" ht="12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</row>
    <row r="847" ht="12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</row>
    <row r="848" ht="12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</row>
    <row r="849" ht="12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</row>
    <row r="850" ht="12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</row>
    <row r="851" ht="12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</row>
    <row r="852" ht="12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</row>
    <row r="853" ht="12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</row>
    <row r="854" ht="12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</row>
    <row r="855" ht="12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</row>
    <row r="856" ht="12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</row>
    <row r="857" ht="12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</row>
    <row r="858" ht="12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</row>
    <row r="859" ht="12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</row>
    <row r="860" ht="12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</row>
    <row r="861" ht="12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</row>
    <row r="862" ht="12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</row>
    <row r="863" ht="12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</row>
    <row r="864" ht="12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</row>
    <row r="865" ht="12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</row>
    <row r="866" ht="12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</row>
    <row r="867" ht="12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</row>
    <row r="868" ht="12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</row>
    <row r="869" ht="12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</row>
    <row r="870" ht="12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</row>
    <row r="871" ht="12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</row>
    <row r="872" ht="12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</row>
    <row r="873" ht="12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</row>
    <row r="874" ht="12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</row>
    <row r="875" ht="12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</row>
    <row r="876" ht="12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</row>
    <row r="877" ht="12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</row>
    <row r="878" ht="12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</row>
    <row r="879" ht="12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</row>
    <row r="880" ht="12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</row>
    <row r="881" ht="12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</row>
    <row r="882" ht="12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</row>
    <row r="883" ht="12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</row>
    <row r="884" ht="12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</row>
    <row r="885" ht="12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</row>
    <row r="886" ht="12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</row>
    <row r="887" ht="12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</row>
    <row r="888" ht="12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</row>
    <row r="889" ht="12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</row>
    <row r="890" ht="12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</row>
    <row r="891" ht="12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</row>
    <row r="892" ht="12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</row>
    <row r="893" ht="12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</row>
    <row r="894" ht="12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</row>
    <row r="895" ht="12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</row>
    <row r="896" ht="12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</row>
    <row r="897" ht="12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</row>
    <row r="898" ht="12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</row>
    <row r="899" ht="12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</row>
    <row r="900" ht="12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</row>
    <row r="901" ht="12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</row>
    <row r="902" ht="12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</row>
    <row r="903" ht="12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</row>
    <row r="904" ht="12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</row>
    <row r="905" ht="12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</row>
    <row r="906" ht="12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</row>
    <row r="907" ht="12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</row>
    <row r="908" ht="12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</row>
    <row r="909" ht="12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</row>
    <row r="910" ht="12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</row>
    <row r="911" ht="12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</row>
    <row r="912" ht="12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</row>
    <row r="913" ht="12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</row>
    <row r="914" ht="12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</row>
    <row r="915" ht="12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</row>
    <row r="916" ht="12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</row>
    <row r="917" ht="12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</row>
    <row r="918" ht="12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</row>
    <row r="919" ht="12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</row>
    <row r="920" ht="12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</row>
    <row r="921" ht="12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</row>
    <row r="922" ht="12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</row>
    <row r="923" ht="12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</row>
    <row r="924" ht="12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</row>
    <row r="925" ht="12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</row>
    <row r="926" ht="12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</row>
    <row r="927" ht="12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</row>
    <row r="928" ht="12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</row>
    <row r="929" ht="12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</row>
    <row r="930" ht="12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</row>
    <row r="931" ht="12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</row>
    <row r="932" ht="12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</row>
    <row r="933" ht="12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</row>
    <row r="934" ht="12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</row>
    <row r="935" ht="12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</row>
    <row r="936" ht="12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</row>
    <row r="937" ht="12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</row>
    <row r="938" ht="12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</row>
    <row r="939" ht="12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</row>
    <row r="940" ht="12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</row>
    <row r="941" ht="12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</row>
    <row r="942" ht="12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</row>
    <row r="943" ht="12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</row>
    <row r="944" ht="12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</row>
    <row r="945" ht="12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</row>
    <row r="946" ht="12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</row>
    <row r="947" ht="12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</row>
    <row r="948" ht="12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</row>
    <row r="949" ht="12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</row>
    <row r="950" ht="12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</row>
    <row r="951" ht="12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</row>
    <row r="952" ht="12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</row>
    <row r="953" ht="12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</row>
    <row r="954" ht="12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</row>
    <row r="955" ht="12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</row>
    <row r="956" ht="12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</row>
    <row r="957" ht="12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</row>
    <row r="958" ht="12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</row>
    <row r="959" ht="12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</row>
    <row r="960" ht="12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</row>
    <row r="961" ht="12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</row>
    <row r="962" ht="12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</row>
    <row r="963" ht="12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</row>
    <row r="964" ht="12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</row>
    <row r="965" ht="12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</row>
    <row r="966" ht="12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</row>
    <row r="967" ht="12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</row>
    <row r="968" ht="12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</row>
    <row r="969" ht="12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</row>
    <row r="970" ht="12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</row>
    <row r="971" ht="12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</row>
    <row r="972" ht="12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</row>
    <row r="973" ht="12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</row>
    <row r="974" ht="12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</row>
    <row r="975" ht="12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</row>
    <row r="976" ht="12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</row>
    <row r="977" ht="12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</row>
    <row r="978" ht="12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</row>
    <row r="979" ht="12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</row>
    <row r="980" ht="12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</row>
    <row r="981" ht="12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</row>
    <row r="982" ht="12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</row>
    <row r="983" ht="12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</row>
    <row r="984" ht="12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</row>
    <row r="985" ht="12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</row>
    <row r="986" ht="12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</row>
    <row r="987" ht="12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</row>
    <row r="988" ht="12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</row>
    <row r="989" ht="12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</row>
    <row r="990" ht="12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</row>
    <row r="991" ht="12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</row>
    <row r="992" ht="12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</row>
  </sheetData>
  <printOptions/>
  <pageMargins bottom="1.0" footer="0.0" header="0.0" left="0.75" right="0.75" top="1.0"/>
  <pageSetup orientation="portrait"/>
  <headerFooter>
    <oddHeader>&amp;L000000ZF Confidential#</oddHead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2" width="9.13"/>
    <col customWidth="1" min="3" max="3" width="11.5"/>
    <col customWidth="1" min="4" max="4" width="12.13"/>
    <col customWidth="1" min="5" max="5" width="11.0"/>
    <col customWidth="1" min="6" max="6" width="48.5"/>
    <col customWidth="1" min="7" max="7" width="7.88"/>
    <col customWidth="1" min="8" max="8" width="10.0"/>
    <col customWidth="1" min="9" max="9" width="5.88"/>
    <col customWidth="1" min="10" max="10" width="7.5"/>
    <col customWidth="1" min="11" max="11" width="5.88"/>
    <col customWidth="1" min="12" max="12" width="11.13"/>
    <col customWidth="1" min="13" max="13" width="9.13"/>
    <col customWidth="1" hidden="1" min="14" max="20" width="8.88"/>
    <col customWidth="1" min="21" max="21" width="11.38"/>
    <col customWidth="1" min="22" max="22" width="9.5"/>
    <col customWidth="1" min="23" max="23" width="8.5"/>
    <col customWidth="1" min="24" max="24" width="23.5"/>
    <col customWidth="1" min="25" max="40" width="9.13"/>
    <col customWidth="1" min="41" max="41" width="57.88"/>
    <col customWidth="1" min="42" max="43" width="8.88"/>
    <col customWidth="1" min="44" max="44" width="63.5"/>
  </cols>
  <sheetData>
    <row r="1" ht="11.25" customHeight="1">
      <c r="A1" s="1" t="s">
        <v>0</v>
      </c>
      <c r="B1" s="2" t="s">
        <v>1</v>
      </c>
      <c r="C1" s="3"/>
      <c r="D1" s="2" t="s">
        <v>2</v>
      </c>
      <c r="E1" s="2" t="s">
        <v>3</v>
      </c>
      <c r="F1" s="2" t="s">
        <v>4</v>
      </c>
      <c r="G1" s="2" t="s">
        <v>5</v>
      </c>
      <c r="H1" s="2" t="s">
        <v>202</v>
      </c>
      <c r="I1" s="2" t="s">
        <v>203</v>
      </c>
      <c r="J1" s="2" t="s">
        <v>210</v>
      </c>
      <c r="K1" s="2" t="s">
        <v>223</v>
      </c>
      <c r="L1" s="2" t="s">
        <v>225</v>
      </c>
      <c r="M1" s="2" t="s">
        <v>212</v>
      </c>
      <c r="N1" s="35" t="s">
        <v>213</v>
      </c>
      <c r="O1" s="35" t="s">
        <v>214</v>
      </c>
      <c r="P1" s="35" t="s">
        <v>215</v>
      </c>
      <c r="Q1" s="35" t="s">
        <v>216</v>
      </c>
      <c r="R1" s="35" t="s">
        <v>217</v>
      </c>
      <c r="S1" s="35" t="s">
        <v>218</v>
      </c>
      <c r="T1" s="35" t="s">
        <v>219</v>
      </c>
      <c r="U1" s="35" t="s">
        <v>220</v>
      </c>
      <c r="V1" s="2" t="s">
        <v>717</v>
      </c>
      <c r="W1" s="2" t="s">
        <v>718</v>
      </c>
      <c r="X1" s="2" t="s">
        <v>719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ht="14.25" customHeight="1">
      <c r="A2" s="148">
        <v>1030.0</v>
      </c>
      <c r="B2" s="149" t="s">
        <v>720</v>
      </c>
      <c r="C2" s="150"/>
      <c r="D2" s="180" t="str">
        <f t="shared" ref="D2:D19" si="1">REPLACE(REPLACE(L2,5,1,"_"),9,1,"_")</f>
        <v>3100_680_019</v>
      </c>
      <c r="E2" s="149" t="s">
        <v>46</v>
      </c>
      <c r="F2" s="181" t="s">
        <v>721</v>
      </c>
      <c r="G2" s="152"/>
      <c r="H2" s="153"/>
      <c r="I2" s="154">
        <v>2000.0</v>
      </c>
      <c r="J2" s="182">
        <v>10.14116</v>
      </c>
      <c r="K2" s="154"/>
      <c r="L2" s="180" t="s">
        <v>722</v>
      </c>
      <c r="M2" s="183">
        <v>2345.0</v>
      </c>
      <c r="N2" s="45">
        <v>1.13</v>
      </c>
      <c r="O2" s="45">
        <v>51.0</v>
      </c>
      <c r="P2" s="45">
        <f t="shared" ref="P2:P19" si="2">(100-O2)/100</f>
        <v>0.49</v>
      </c>
      <c r="Q2" s="184">
        <f t="shared" ref="Q2:Q19" si="3">M2*P2*N2</f>
        <v>1298.4265</v>
      </c>
      <c r="R2" s="45">
        <v>0.0</v>
      </c>
      <c r="S2" s="45">
        <v>1.067</v>
      </c>
      <c r="T2" s="184">
        <f t="shared" ref="T2:T19" si="4">(Q2+R2)*S2</f>
        <v>1385.421076</v>
      </c>
      <c r="U2" s="47">
        <f t="shared" ref="U2:U19" si="5">T2/0.75</f>
        <v>1847.228101</v>
      </c>
      <c r="V2" s="157"/>
      <c r="W2" s="185" t="s">
        <v>682</v>
      </c>
      <c r="X2" s="185" t="s">
        <v>682</v>
      </c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7"/>
      <c r="AQ2" s="7"/>
      <c r="AR2" s="37"/>
    </row>
    <row r="3" ht="14.25" customHeight="1">
      <c r="A3" s="148">
        <v>1030.0</v>
      </c>
      <c r="B3" s="149" t="s">
        <v>720</v>
      </c>
      <c r="C3" s="150"/>
      <c r="D3" s="180" t="str">
        <f t="shared" si="1"/>
        <v>3100_680_111</v>
      </c>
      <c r="E3" s="149" t="s">
        <v>46</v>
      </c>
      <c r="F3" s="181" t="s">
        <v>723</v>
      </c>
      <c r="G3" s="152"/>
      <c r="H3" s="153"/>
      <c r="I3" s="154">
        <v>2000.0</v>
      </c>
      <c r="J3" s="182">
        <v>37.4782</v>
      </c>
      <c r="K3" s="154"/>
      <c r="L3" s="180" t="s">
        <v>724</v>
      </c>
      <c r="M3" s="183">
        <v>5340.0</v>
      </c>
      <c r="N3" s="45">
        <v>1.13</v>
      </c>
      <c r="O3" s="45">
        <v>51.0</v>
      </c>
      <c r="P3" s="45">
        <f t="shared" si="2"/>
        <v>0.49</v>
      </c>
      <c r="Q3" s="184">
        <f t="shared" si="3"/>
        <v>2956.758</v>
      </c>
      <c r="R3" s="45">
        <v>0.0</v>
      </c>
      <c r="S3" s="45">
        <v>1.067</v>
      </c>
      <c r="T3" s="184">
        <f t="shared" si="4"/>
        <v>3154.860786</v>
      </c>
      <c r="U3" s="47">
        <f t="shared" si="5"/>
        <v>4206.481048</v>
      </c>
      <c r="V3" s="161"/>
      <c r="W3" s="162" t="s">
        <v>682</v>
      </c>
      <c r="X3" s="162" t="s">
        <v>682</v>
      </c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13"/>
      <c r="AQ3" s="13"/>
      <c r="AR3" s="55"/>
    </row>
    <row r="4" ht="14.25" customHeight="1">
      <c r="A4" s="148">
        <v>1030.0</v>
      </c>
      <c r="B4" s="149" t="s">
        <v>720</v>
      </c>
      <c r="C4" s="150"/>
      <c r="D4" s="180" t="str">
        <f t="shared" si="1"/>
        <v>3100_680_179</v>
      </c>
      <c r="E4" s="149" t="s">
        <v>46</v>
      </c>
      <c r="F4" s="181" t="s">
        <v>725</v>
      </c>
      <c r="G4" s="152"/>
      <c r="H4" s="153"/>
      <c r="I4" s="154">
        <v>2000.0</v>
      </c>
      <c r="J4" s="182">
        <v>15.4322</v>
      </c>
      <c r="K4" s="154"/>
      <c r="L4" s="180" t="s">
        <v>726</v>
      </c>
      <c r="M4" s="183">
        <v>2380.0</v>
      </c>
      <c r="N4" s="45">
        <v>1.13</v>
      </c>
      <c r="O4" s="45">
        <v>51.0</v>
      </c>
      <c r="P4" s="45">
        <f t="shared" si="2"/>
        <v>0.49</v>
      </c>
      <c r="Q4" s="184">
        <f t="shared" si="3"/>
        <v>1317.806</v>
      </c>
      <c r="R4" s="45">
        <v>0.0</v>
      </c>
      <c r="S4" s="45">
        <v>1.067</v>
      </c>
      <c r="T4" s="184">
        <f t="shared" si="4"/>
        <v>1406.099002</v>
      </c>
      <c r="U4" s="47">
        <f t="shared" si="5"/>
        <v>1874.798669</v>
      </c>
      <c r="V4" s="161"/>
      <c r="W4" s="160"/>
      <c r="X4" s="162" t="s">
        <v>682</v>
      </c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13"/>
      <c r="AQ4" s="13"/>
      <c r="AR4" s="55"/>
    </row>
    <row r="5" ht="14.25" customHeight="1">
      <c r="A5" s="148">
        <v>1030.0</v>
      </c>
      <c r="B5" s="149" t="s">
        <v>720</v>
      </c>
      <c r="C5" s="150"/>
      <c r="D5" s="180" t="str">
        <f t="shared" si="1"/>
        <v>3100_680_178</v>
      </c>
      <c r="E5" s="149" t="s">
        <v>46</v>
      </c>
      <c r="F5" s="181" t="s">
        <v>727</v>
      </c>
      <c r="G5" s="152"/>
      <c r="H5" s="153"/>
      <c r="I5" s="154">
        <v>2000.0</v>
      </c>
      <c r="J5" s="182">
        <v>15.4322</v>
      </c>
      <c r="K5" s="154"/>
      <c r="L5" s="180" t="s">
        <v>728</v>
      </c>
      <c r="M5" s="183">
        <v>2380.0</v>
      </c>
      <c r="N5" s="45">
        <v>1.13</v>
      </c>
      <c r="O5" s="45">
        <v>51.0</v>
      </c>
      <c r="P5" s="45">
        <f t="shared" si="2"/>
        <v>0.49</v>
      </c>
      <c r="Q5" s="184">
        <f t="shared" si="3"/>
        <v>1317.806</v>
      </c>
      <c r="R5" s="45">
        <v>0.0</v>
      </c>
      <c r="S5" s="45">
        <v>1.067</v>
      </c>
      <c r="T5" s="184">
        <f t="shared" si="4"/>
        <v>1406.099002</v>
      </c>
      <c r="U5" s="47">
        <f t="shared" si="5"/>
        <v>1874.798669</v>
      </c>
      <c r="V5" s="161"/>
      <c r="W5" s="160"/>
      <c r="X5" s="162" t="s">
        <v>682</v>
      </c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13"/>
      <c r="AQ5" s="13"/>
      <c r="AR5" s="55"/>
    </row>
    <row r="6" ht="14.25" customHeight="1">
      <c r="A6" s="148">
        <v>1030.0</v>
      </c>
      <c r="B6" s="149" t="s">
        <v>720</v>
      </c>
      <c r="C6" s="150"/>
      <c r="D6" s="180" t="str">
        <f t="shared" si="1"/>
        <v>3100_680_207</v>
      </c>
      <c r="E6" s="149" t="s">
        <v>46</v>
      </c>
      <c r="F6" s="181" t="s">
        <v>729</v>
      </c>
      <c r="G6" s="152"/>
      <c r="H6" s="153"/>
      <c r="I6" s="154">
        <v>2000.0</v>
      </c>
      <c r="J6" s="182">
        <v>11.023</v>
      </c>
      <c r="K6" s="154"/>
      <c r="L6" s="180" t="s">
        <v>730</v>
      </c>
      <c r="M6" s="183">
        <v>4585.0</v>
      </c>
      <c r="N6" s="45">
        <v>1.13</v>
      </c>
      <c r="O6" s="45">
        <v>51.0</v>
      </c>
      <c r="P6" s="45">
        <f t="shared" si="2"/>
        <v>0.49</v>
      </c>
      <c r="Q6" s="184">
        <f t="shared" si="3"/>
        <v>2538.7145</v>
      </c>
      <c r="R6" s="45">
        <v>0.0</v>
      </c>
      <c r="S6" s="45">
        <v>1.067</v>
      </c>
      <c r="T6" s="184">
        <f t="shared" si="4"/>
        <v>2708.808372</v>
      </c>
      <c r="U6" s="47">
        <f t="shared" si="5"/>
        <v>3611.744495</v>
      </c>
      <c r="V6" s="163"/>
      <c r="W6" s="186" t="s">
        <v>682</v>
      </c>
      <c r="X6" s="164"/>
      <c r="Y6" s="103"/>
      <c r="Z6" s="103"/>
      <c r="AA6" s="103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13"/>
      <c r="AQ6" s="13"/>
      <c r="AR6" s="55"/>
    </row>
    <row r="7" ht="14.25" customHeight="1">
      <c r="A7" s="179">
        <v>1030.0</v>
      </c>
      <c r="B7" s="165" t="s">
        <v>720</v>
      </c>
      <c r="C7" s="166"/>
      <c r="D7" s="187" t="str">
        <f t="shared" si="1"/>
        <v>3101_680_008</v>
      </c>
      <c r="E7" s="165" t="s">
        <v>46</v>
      </c>
      <c r="F7" s="188" t="s">
        <v>721</v>
      </c>
      <c r="G7" s="168"/>
      <c r="H7" s="169"/>
      <c r="I7" s="170">
        <v>3000.0</v>
      </c>
      <c r="J7" s="189">
        <v>11.023</v>
      </c>
      <c r="K7" s="170"/>
      <c r="L7" s="187" t="s">
        <v>731</v>
      </c>
      <c r="M7" s="190">
        <v>2745.0</v>
      </c>
      <c r="N7" s="45">
        <v>1.13</v>
      </c>
      <c r="O7" s="45">
        <v>52.0</v>
      </c>
      <c r="P7" s="45">
        <f t="shared" si="2"/>
        <v>0.48</v>
      </c>
      <c r="Q7" s="184">
        <f t="shared" si="3"/>
        <v>1488.888</v>
      </c>
      <c r="R7" s="45">
        <v>0.0</v>
      </c>
      <c r="S7" s="45">
        <v>1.067</v>
      </c>
      <c r="T7" s="184">
        <f t="shared" si="4"/>
        <v>1588.643496</v>
      </c>
      <c r="U7" s="47">
        <f t="shared" si="5"/>
        <v>2118.191328</v>
      </c>
      <c r="V7" s="191"/>
      <c r="W7" s="174" t="s">
        <v>682</v>
      </c>
      <c r="X7" s="174" t="s">
        <v>682</v>
      </c>
      <c r="Y7" s="115"/>
      <c r="Z7" s="115"/>
      <c r="AA7" s="115"/>
      <c r="AB7" s="67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13"/>
      <c r="AQ7" s="13"/>
      <c r="AR7" s="55"/>
    </row>
    <row r="8" ht="14.25" customHeight="1">
      <c r="A8" s="179">
        <v>1030.0</v>
      </c>
      <c r="B8" s="165" t="s">
        <v>720</v>
      </c>
      <c r="C8" s="166"/>
      <c r="D8" s="187" t="str">
        <f t="shared" si="1"/>
        <v>3101_680_065</v>
      </c>
      <c r="E8" s="165" t="s">
        <v>46</v>
      </c>
      <c r="F8" s="188" t="s">
        <v>723</v>
      </c>
      <c r="G8" s="168"/>
      <c r="H8" s="169"/>
      <c r="I8" s="170">
        <v>3000.0</v>
      </c>
      <c r="J8" s="189">
        <v>41.8874</v>
      </c>
      <c r="K8" s="170"/>
      <c r="L8" s="187" t="s">
        <v>732</v>
      </c>
      <c r="M8" s="190">
        <v>5340.0</v>
      </c>
      <c r="N8" s="45">
        <v>1.13</v>
      </c>
      <c r="O8" s="45">
        <v>52.0</v>
      </c>
      <c r="P8" s="45">
        <f t="shared" si="2"/>
        <v>0.48</v>
      </c>
      <c r="Q8" s="184">
        <f t="shared" si="3"/>
        <v>2896.416</v>
      </c>
      <c r="R8" s="45">
        <v>0.0</v>
      </c>
      <c r="S8" s="45">
        <v>1.067</v>
      </c>
      <c r="T8" s="184">
        <f t="shared" si="4"/>
        <v>3090.475872</v>
      </c>
      <c r="U8" s="47">
        <f t="shared" si="5"/>
        <v>4120.634496</v>
      </c>
      <c r="V8" s="173"/>
      <c r="W8" s="174" t="s">
        <v>682</v>
      </c>
      <c r="X8" s="174" t="s">
        <v>682</v>
      </c>
      <c r="Y8" s="115"/>
      <c r="Z8" s="115"/>
      <c r="AA8" s="115"/>
      <c r="AB8" s="67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13"/>
      <c r="AQ8" s="13"/>
      <c r="AR8" s="55"/>
    </row>
    <row r="9" ht="14.25" customHeight="1">
      <c r="A9" s="179">
        <v>1030.0</v>
      </c>
      <c r="B9" s="165" t="s">
        <v>720</v>
      </c>
      <c r="C9" s="166"/>
      <c r="D9" s="187" t="str">
        <f t="shared" si="1"/>
        <v>3101_680_176</v>
      </c>
      <c r="E9" s="165" t="s">
        <v>46</v>
      </c>
      <c r="F9" s="188" t="s">
        <v>725</v>
      </c>
      <c r="G9" s="168"/>
      <c r="H9" s="169"/>
      <c r="I9" s="170">
        <v>3000.0</v>
      </c>
      <c r="J9" s="189">
        <v>15.4322</v>
      </c>
      <c r="K9" s="170"/>
      <c r="L9" s="187" t="s">
        <v>733</v>
      </c>
      <c r="M9" s="190">
        <v>2360.0</v>
      </c>
      <c r="N9" s="45">
        <v>1.13</v>
      </c>
      <c r="O9" s="45">
        <v>52.0</v>
      </c>
      <c r="P9" s="45">
        <f t="shared" si="2"/>
        <v>0.48</v>
      </c>
      <c r="Q9" s="184">
        <f t="shared" si="3"/>
        <v>1280.064</v>
      </c>
      <c r="R9" s="45">
        <v>0.0</v>
      </c>
      <c r="S9" s="45">
        <v>1.067</v>
      </c>
      <c r="T9" s="184">
        <f t="shared" si="4"/>
        <v>1365.828288</v>
      </c>
      <c r="U9" s="47">
        <f t="shared" si="5"/>
        <v>1821.104384</v>
      </c>
      <c r="V9" s="173"/>
      <c r="W9" s="173"/>
      <c r="X9" s="173"/>
      <c r="Y9" s="115"/>
      <c r="Z9" s="115"/>
      <c r="AA9" s="115"/>
      <c r="AB9" s="67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13"/>
      <c r="AQ9" s="13"/>
      <c r="AR9" s="55"/>
    </row>
    <row r="10" ht="14.25" customHeight="1">
      <c r="A10" s="179">
        <v>1030.0</v>
      </c>
      <c r="B10" s="165" t="s">
        <v>720</v>
      </c>
      <c r="C10" s="166"/>
      <c r="D10" s="187" t="str">
        <f t="shared" si="1"/>
        <v>3101_680_175 </v>
      </c>
      <c r="E10" s="165" t="s">
        <v>46</v>
      </c>
      <c r="F10" s="188" t="s">
        <v>727</v>
      </c>
      <c r="G10" s="168"/>
      <c r="H10" s="169"/>
      <c r="I10" s="170">
        <v>3000.0</v>
      </c>
      <c r="J10" s="189">
        <v>15.4322</v>
      </c>
      <c r="K10" s="170"/>
      <c r="L10" s="187" t="s">
        <v>734</v>
      </c>
      <c r="M10" s="190">
        <v>2360.0</v>
      </c>
      <c r="N10" s="45">
        <v>1.13</v>
      </c>
      <c r="O10" s="45">
        <v>52.0</v>
      </c>
      <c r="P10" s="45">
        <f t="shared" si="2"/>
        <v>0.48</v>
      </c>
      <c r="Q10" s="184">
        <f t="shared" si="3"/>
        <v>1280.064</v>
      </c>
      <c r="R10" s="45">
        <v>0.0</v>
      </c>
      <c r="S10" s="45">
        <v>1.067</v>
      </c>
      <c r="T10" s="184">
        <f t="shared" si="4"/>
        <v>1365.828288</v>
      </c>
      <c r="U10" s="47">
        <f t="shared" si="5"/>
        <v>1821.104384</v>
      </c>
      <c r="V10" s="173"/>
      <c r="W10" s="173"/>
      <c r="X10" s="174" t="s">
        <v>682</v>
      </c>
      <c r="Y10" s="115"/>
      <c r="Z10" s="115"/>
      <c r="AA10" s="115"/>
      <c r="AB10" s="67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13"/>
      <c r="AQ10" s="13"/>
      <c r="AR10" s="55"/>
    </row>
    <row r="11" ht="14.25" customHeight="1">
      <c r="A11" s="179">
        <v>1030.0</v>
      </c>
      <c r="B11" s="165" t="s">
        <v>720</v>
      </c>
      <c r="C11" s="166"/>
      <c r="D11" s="187" t="str">
        <f t="shared" si="1"/>
        <v>3101_680_244</v>
      </c>
      <c r="E11" s="165" t="s">
        <v>46</v>
      </c>
      <c r="F11" s="188" t="s">
        <v>729</v>
      </c>
      <c r="G11" s="168"/>
      <c r="H11" s="169"/>
      <c r="I11" s="170">
        <v>3000.0</v>
      </c>
      <c r="J11" s="189">
        <v>11.023</v>
      </c>
      <c r="K11" s="170"/>
      <c r="L11" s="187" t="s">
        <v>735</v>
      </c>
      <c r="M11" s="190">
        <v>4720.0</v>
      </c>
      <c r="N11" s="45">
        <v>1.13</v>
      </c>
      <c r="O11" s="45">
        <v>52.0</v>
      </c>
      <c r="P11" s="45">
        <f t="shared" si="2"/>
        <v>0.48</v>
      </c>
      <c r="Q11" s="184">
        <f t="shared" si="3"/>
        <v>2560.128</v>
      </c>
      <c r="R11" s="45">
        <v>0.0</v>
      </c>
      <c r="S11" s="45">
        <v>1.067</v>
      </c>
      <c r="T11" s="184">
        <f t="shared" si="4"/>
        <v>2731.656576</v>
      </c>
      <c r="U11" s="47">
        <f t="shared" si="5"/>
        <v>3642.208768</v>
      </c>
      <c r="V11" s="173"/>
      <c r="W11" s="174" t="s">
        <v>682</v>
      </c>
      <c r="X11" s="173"/>
      <c r="Y11" s="115"/>
      <c r="Z11" s="115"/>
      <c r="AA11" s="115"/>
      <c r="AB11" s="67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13"/>
      <c r="AQ11" s="13"/>
      <c r="AR11" s="55"/>
    </row>
    <row r="12" ht="14.25" customHeight="1">
      <c r="A12" s="148">
        <v>1030.0</v>
      </c>
      <c r="B12" s="149" t="s">
        <v>720</v>
      </c>
      <c r="C12" s="150"/>
      <c r="D12" s="180" t="str">
        <f t="shared" si="1"/>
        <v>3109_680_005</v>
      </c>
      <c r="E12" s="149" t="s">
        <v>46</v>
      </c>
      <c r="F12" s="181" t="s">
        <v>721</v>
      </c>
      <c r="G12" s="152"/>
      <c r="H12" s="153"/>
      <c r="I12" s="154">
        <v>5000.0</v>
      </c>
      <c r="J12" s="182">
        <v>10.14116</v>
      </c>
      <c r="K12" s="154"/>
      <c r="L12" s="180" t="s">
        <v>736</v>
      </c>
      <c r="M12" s="183">
        <v>2785.0</v>
      </c>
      <c r="N12" s="45">
        <v>1.13</v>
      </c>
      <c r="O12" s="45">
        <v>47.0</v>
      </c>
      <c r="P12" s="45">
        <f t="shared" si="2"/>
        <v>0.53</v>
      </c>
      <c r="Q12" s="184">
        <f t="shared" si="3"/>
        <v>1667.9365</v>
      </c>
      <c r="R12" s="45">
        <v>0.0</v>
      </c>
      <c r="S12" s="45">
        <v>1.067</v>
      </c>
      <c r="T12" s="184">
        <f t="shared" si="4"/>
        <v>1779.688246</v>
      </c>
      <c r="U12" s="47">
        <f t="shared" si="5"/>
        <v>2372.917661</v>
      </c>
      <c r="V12" s="176"/>
      <c r="W12" s="178" t="s">
        <v>682</v>
      </c>
      <c r="X12" s="178" t="s">
        <v>682</v>
      </c>
      <c r="Y12" s="177"/>
      <c r="Z12" s="177"/>
      <c r="AA12" s="177"/>
      <c r="AB12" s="67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13"/>
      <c r="AQ12" s="13"/>
      <c r="AR12" s="55"/>
    </row>
    <row r="13" ht="14.25" customHeight="1">
      <c r="A13" s="148">
        <v>1030.0</v>
      </c>
      <c r="B13" s="149" t="s">
        <v>720</v>
      </c>
      <c r="C13" s="150"/>
      <c r="D13" s="180" t="str">
        <f t="shared" si="1"/>
        <v>3109_680_006</v>
      </c>
      <c r="E13" s="149" t="s">
        <v>46</v>
      </c>
      <c r="F13" s="181" t="s">
        <v>723</v>
      </c>
      <c r="G13" s="152"/>
      <c r="H13" s="153"/>
      <c r="I13" s="154">
        <v>5000.0</v>
      </c>
      <c r="J13" s="182">
        <v>22.046</v>
      </c>
      <c r="K13" s="154"/>
      <c r="L13" s="180" t="s">
        <v>737</v>
      </c>
      <c r="M13" s="183">
        <v>8560.0</v>
      </c>
      <c r="N13" s="45">
        <v>1.13</v>
      </c>
      <c r="O13" s="45">
        <v>47.0</v>
      </c>
      <c r="P13" s="45">
        <f t="shared" si="2"/>
        <v>0.53</v>
      </c>
      <c r="Q13" s="184">
        <f t="shared" si="3"/>
        <v>5126.584</v>
      </c>
      <c r="R13" s="45">
        <v>0.0</v>
      </c>
      <c r="S13" s="45">
        <v>1.067</v>
      </c>
      <c r="T13" s="184">
        <f t="shared" si="4"/>
        <v>5470.065128</v>
      </c>
      <c r="U13" s="47">
        <f t="shared" si="5"/>
        <v>7293.420171</v>
      </c>
      <c r="V13" s="176"/>
      <c r="W13" s="178" t="s">
        <v>682</v>
      </c>
      <c r="X13" s="178" t="s">
        <v>682</v>
      </c>
      <c r="Y13" s="177"/>
      <c r="Z13" s="177"/>
      <c r="AA13" s="177"/>
      <c r="AB13" s="67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13"/>
      <c r="AQ13" s="13"/>
      <c r="AR13" s="55"/>
    </row>
    <row r="14" ht="14.25" customHeight="1">
      <c r="A14" s="148">
        <v>1030.0</v>
      </c>
      <c r="B14" s="149" t="s">
        <v>720</v>
      </c>
      <c r="C14" s="150"/>
      <c r="D14" s="180" t="str">
        <f t="shared" si="1"/>
        <v>3109_680_208</v>
      </c>
      <c r="E14" s="149" t="s">
        <v>46</v>
      </c>
      <c r="F14" s="181" t="s">
        <v>727</v>
      </c>
      <c r="G14" s="152"/>
      <c r="H14" s="153"/>
      <c r="I14" s="154">
        <v>5000.0</v>
      </c>
      <c r="J14" s="182">
        <v>15.4322</v>
      </c>
      <c r="K14" s="154"/>
      <c r="L14" s="180" t="s">
        <v>738</v>
      </c>
      <c r="M14" s="183">
        <v>4770.0</v>
      </c>
      <c r="N14" s="45">
        <v>1.13</v>
      </c>
      <c r="O14" s="45">
        <v>47.0</v>
      </c>
      <c r="P14" s="45">
        <f t="shared" si="2"/>
        <v>0.53</v>
      </c>
      <c r="Q14" s="184">
        <f t="shared" si="3"/>
        <v>2856.753</v>
      </c>
      <c r="R14" s="45">
        <v>0.0</v>
      </c>
      <c r="S14" s="45">
        <v>1.067</v>
      </c>
      <c r="T14" s="184">
        <f t="shared" si="4"/>
        <v>3048.155451</v>
      </c>
      <c r="U14" s="47">
        <f t="shared" si="5"/>
        <v>4064.207268</v>
      </c>
      <c r="V14" s="176"/>
      <c r="W14" s="176"/>
      <c r="X14" s="178" t="s">
        <v>682</v>
      </c>
      <c r="Y14" s="177"/>
      <c r="Z14" s="177"/>
      <c r="AA14" s="177"/>
      <c r="AB14" s="67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13"/>
      <c r="AQ14" s="13"/>
      <c r="AR14" s="55"/>
    </row>
    <row r="15" ht="14.25" customHeight="1">
      <c r="A15" s="148">
        <v>1030.0</v>
      </c>
      <c r="B15" s="149" t="s">
        <v>720</v>
      </c>
      <c r="C15" s="150"/>
      <c r="D15" s="180" t="str">
        <f t="shared" si="1"/>
        <v>3109_680_185</v>
      </c>
      <c r="E15" s="149" t="s">
        <v>46</v>
      </c>
      <c r="F15" s="181" t="s">
        <v>729</v>
      </c>
      <c r="G15" s="152"/>
      <c r="H15" s="153"/>
      <c r="I15" s="154">
        <v>5000.0</v>
      </c>
      <c r="J15" s="182">
        <v>15.4322</v>
      </c>
      <c r="K15" s="154"/>
      <c r="L15" s="180" t="s">
        <v>739</v>
      </c>
      <c r="M15" s="183">
        <v>6310.0</v>
      </c>
      <c r="N15" s="45">
        <v>1.13</v>
      </c>
      <c r="O15" s="45">
        <v>47.0</v>
      </c>
      <c r="P15" s="45">
        <f t="shared" si="2"/>
        <v>0.53</v>
      </c>
      <c r="Q15" s="184">
        <f t="shared" si="3"/>
        <v>3779.059</v>
      </c>
      <c r="R15" s="45">
        <v>0.0</v>
      </c>
      <c r="S15" s="45">
        <v>1.067</v>
      </c>
      <c r="T15" s="184">
        <f t="shared" si="4"/>
        <v>4032.255953</v>
      </c>
      <c r="U15" s="47">
        <f t="shared" si="5"/>
        <v>5376.341271</v>
      </c>
      <c r="V15" s="176"/>
      <c r="W15" s="178" t="s">
        <v>682</v>
      </c>
      <c r="X15" s="176"/>
      <c r="Y15" s="177"/>
      <c r="Z15" s="177"/>
      <c r="AA15" s="177"/>
      <c r="AB15" s="67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13"/>
      <c r="AQ15" s="13"/>
      <c r="AR15" s="55"/>
    </row>
    <row r="16" ht="14.25" customHeight="1">
      <c r="A16" s="179">
        <v>1030.0</v>
      </c>
      <c r="B16" s="165" t="s">
        <v>720</v>
      </c>
      <c r="C16" s="166"/>
      <c r="D16" s="187" t="str">
        <f t="shared" si="1"/>
        <v>3113_650_006</v>
      </c>
      <c r="E16" s="165" t="s">
        <v>46</v>
      </c>
      <c r="F16" s="188" t="s">
        <v>721</v>
      </c>
      <c r="G16" s="168"/>
      <c r="H16" s="169"/>
      <c r="I16" s="170">
        <v>8000.0</v>
      </c>
      <c r="J16" s="189">
        <f>4.6*2.2046</f>
        <v>10.14116</v>
      </c>
      <c r="K16" s="170"/>
      <c r="L16" s="187" t="s">
        <v>740</v>
      </c>
      <c r="M16" s="190">
        <v>2785.0</v>
      </c>
      <c r="N16" s="45">
        <v>1.13</v>
      </c>
      <c r="O16" s="45">
        <v>45.0</v>
      </c>
      <c r="P16" s="45">
        <f t="shared" si="2"/>
        <v>0.55</v>
      </c>
      <c r="Q16" s="184">
        <f t="shared" si="3"/>
        <v>1730.8775</v>
      </c>
      <c r="R16" s="45">
        <v>0.0</v>
      </c>
      <c r="S16" s="45">
        <v>1.067</v>
      </c>
      <c r="T16" s="184">
        <f t="shared" si="4"/>
        <v>1846.846293</v>
      </c>
      <c r="U16" s="47">
        <f t="shared" si="5"/>
        <v>2462.461723</v>
      </c>
      <c r="V16" s="173"/>
      <c r="W16" s="173"/>
      <c r="X16" s="173"/>
      <c r="Y16" s="115"/>
      <c r="Z16" s="115"/>
      <c r="AA16" s="115"/>
      <c r="AB16" s="67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13"/>
      <c r="AQ16" s="13"/>
      <c r="AR16" s="55"/>
    </row>
    <row r="17" ht="14.25" customHeight="1">
      <c r="A17" s="179">
        <v>1030.0</v>
      </c>
      <c r="B17" s="165" t="s">
        <v>720</v>
      </c>
      <c r="C17" s="166"/>
      <c r="D17" s="187" t="str">
        <f t="shared" si="1"/>
        <v>3113_650_007</v>
      </c>
      <c r="E17" s="165" t="s">
        <v>46</v>
      </c>
      <c r="F17" s="188" t="s">
        <v>723</v>
      </c>
      <c r="G17" s="168"/>
      <c r="H17" s="169"/>
      <c r="I17" s="170">
        <v>8000.0</v>
      </c>
      <c r="J17" s="189">
        <f>6*2.2046</f>
        <v>13.2276</v>
      </c>
      <c r="K17" s="170"/>
      <c r="L17" s="187" t="s">
        <v>741</v>
      </c>
      <c r="M17" s="190">
        <v>8560.0</v>
      </c>
      <c r="N17" s="45">
        <v>1.13</v>
      </c>
      <c r="O17" s="45">
        <v>45.0</v>
      </c>
      <c r="P17" s="45">
        <f t="shared" si="2"/>
        <v>0.55</v>
      </c>
      <c r="Q17" s="184">
        <f t="shared" si="3"/>
        <v>5320.04</v>
      </c>
      <c r="R17" s="45">
        <v>0.0</v>
      </c>
      <c r="S17" s="45">
        <v>1.067</v>
      </c>
      <c r="T17" s="184">
        <f t="shared" si="4"/>
        <v>5676.48268</v>
      </c>
      <c r="U17" s="47">
        <f t="shared" si="5"/>
        <v>7568.643573</v>
      </c>
      <c r="V17" s="173"/>
      <c r="W17" s="173"/>
      <c r="X17" s="173"/>
      <c r="Y17" s="115"/>
      <c r="Z17" s="115"/>
      <c r="AA17" s="115"/>
      <c r="AB17" s="67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13"/>
      <c r="AQ17" s="13"/>
      <c r="AR17" s="55"/>
    </row>
    <row r="18" ht="14.25" customHeight="1">
      <c r="A18" s="148">
        <v>1030.0</v>
      </c>
      <c r="B18" s="149" t="s">
        <v>720</v>
      </c>
      <c r="C18" s="150"/>
      <c r="D18" s="180" t="str">
        <f t="shared" si="1"/>
        <v>3103_680_012</v>
      </c>
      <c r="E18" s="149" t="s">
        <v>46</v>
      </c>
      <c r="F18" s="181" t="s">
        <v>742</v>
      </c>
      <c r="G18" s="152"/>
      <c r="H18" s="153"/>
      <c r="I18" s="154">
        <v>9000.0</v>
      </c>
      <c r="J18" s="182">
        <v>13.2276</v>
      </c>
      <c r="K18" s="154"/>
      <c r="L18" s="180" t="s">
        <v>743</v>
      </c>
      <c r="M18" s="183">
        <v>8870.0</v>
      </c>
      <c r="N18" s="45">
        <v>1.13</v>
      </c>
      <c r="O18" s="45">
        <v>47.0</v>
      </c>
      <c r="P18" s="45">
        <f t="shared" si="2"/>
        <v>0.53</v>
      </c>
      <c r="Q18" s="184">
        <f t="shared" si="3"/>
        <v>5312.243</v>
      </c>
      <c r="R18" s="45">
        <v>0.0</v>
      </c>
      <c r="S18" s="45">
        <v>1.067</v>
      </c>
      <c r="T18" s="184">
        <f t="shared" si="4"/>
        <v>5668.163281</v>
      </c>
      <c r="U18" s="47">
        <f t="shared" si="5"/>
        <v>7557.551041</v>
      </c>
      <c r="V18" s="157"/>
      <c r="W18" s="185" t="s">
        <v>682</v>
      </c>
      <c r="X18" s="185" t="s">
        <v>682</v>
      </c>
      <c r="Y18" s="37"/>
      <c r="Z18" s="37"/>
      <c r="AA18" s="37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13"/>
      <c r="AQ18" s="13"/>
      <c r="AR18" s="55"/>
    </row>
    <row r="19" ht="14.25" customHeight="1">
      <c r="A19" s="192">
        <v>1030.0</v>
      </c>
      <c r="B19" s="193" t="s">
        <v>720</v>
      </c>
      <c r="C19" s="194"/>
      <c r="D19" s="195" t="str">
        <f t="shared" si="1"/>
        <v>3103_680_203</v>
      </c>
      <c r="E19" s="193" t="s">
        <v>46</v>
      </c>
      <c r="F19" s="196" t="s">
        <v>729</v>
      </c>
      <c r="G19" s="197"/>
      <c r="H19" s="198"/>
      <c r="I19" s="199">
        <v>9000.0</v>
      </c>
      <c r="J19" s="200">
        <v>11.023</v>
      </c>
      <c r="K19" s="199"/>
      <c r="L19" s="195" t="s">
        <v>744</v>
      </c>
      <c r="M19" s="201">
        <v>6535.0</v>
      </c>
      <c r="N19" s="202">
        <v>1.13</v>
      </c>
      <c r="O19" s="202">
        <v>47.0</v>
      </c>
      <c r="P19" s="202">
        <f t="shared" si="2"/>
        <v>0.53</v>
      </c>
      <c r="Q19" s="203">
        <f t="shared" si="3"/>
        <v>3913.8115</v>
      </c>
      <c r="R19" s="202">
        <v>0.0</v>
      </c>
      <c r="S19" s="202">
        <v>1.067</v>
      </c>
      <c r="T19" s="203">
        <f t="shared" si="4"/>
        <v>4176.036871</v>
      </c>
      <c r="U19" s="204">
        <f t="shared" si="5"/>
        <v>5568.049161</v>
      </c>
      <c r="V19" s="161"/>
      <c r="W19" s="162" t="s">
        <v>682</v>
      </c>
      <c r="X19" s="160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13"/>
      <c r="AQ19" s="13"/>
      <c r="AR19" s="55"/>
    </row>
    <row r="20" ht="12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</row>
    <row r="21" ht="12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</row>
    <row r="22" ht="12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</row>
    <row r="23" ht="12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</row>
    <row r="24" ht="12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</row>
    <row r="25" ht="12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</row>
    <row r="26" ht="12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</row>
    <row r="27" ht="12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</row>
    <row r="28" ht="12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</row>
    <row r="29" ht="12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</row>
    <row r="30" ht="12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</row>
    <row r="31" ht="12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</row>
    <row r="32" ht="12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</row>
    <row r="33" ht="12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</row>
    <row r="34" ht="12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</row>
    <row r="35" ht="12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</row>
    <row r="36" ht="12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</row>
    <row r="37" ht="12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</row>
    <row r="38" ht="12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</row>
    <row r="39" ht="12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</row>
    <row r="40" ht="12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</row>
    <row r="41" ht="12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</row>
    <row r="42" ht="12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</row>
    <row r="43" ht="12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</row>
    <row r="44" ht="12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</row>
    <row r="45" ht="12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</row>
    <row r="46" ht="12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</row>
    <row r="47" ht="12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</row>
    <row r="48" ht="12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</row>
    <row r="49" ht="12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</row>
    <row r="50" ht="12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</row>
    <row r="51" ht="12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</row>
    <row r="52" ht="12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</row>
    <row r="53" ht="12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</row>
    <row r="54" ht="12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</row>
    <row r="55" ht="12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</row>
    <row r="56" ht="12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</row>
    <row r="57" ht="12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</row>
    <row r="58" ht="12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</row>
    <row r="59" ht="12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</row>
    <row r="60" ht="12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</row>
    <row r="61" ht="12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</row>
    <row r="62" ht="12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</row>
    <row r="63" ht="12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</row>
    <row r="64" ht="12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</row>
    <row r="65" ht="12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</row>
    <row r="66" ht="12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</row>
    <row r="67" ht="12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</row>
    <row r="68" ht="12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</row>
    <row r="69" ht="12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</row>
    <row r="70" ht="12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</row>
    <row r="71" ht="12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</row>
    <row r="72" ht="12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</row>
    <row r="73" ht="12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</row>
    <row r="74" ht="12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</row>
    <row r="75" ht="12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</row>
    <row r="76" ht="12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</row>
    <row r="77" ht="12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</row>
    <row r="78" ht="12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</row>
    <row r="79" ht="12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</row>
    <row r="80" ht="12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</row>
    <row r="81" ht="12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</row>
    <row r="82" ht="12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</row>
    <row r="83" ht="12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</row>
    <row r="84" ht="12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</row>
    <row r="85" ht="12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</row>
    <row r="86" ht="12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</row>
    <row r="87" ht="12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</row>
    <row r="88" ht="12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</row>
    <row r="89" ht="12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</row>
    <row r="90" ht="12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</row>
    <row r="91" ht="12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</row>
    <row r="92" ht="12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</row>
    <row r="93" ht="12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</row>
    <row r="94" ht="12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</row>
    <row r="95" ht="12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</row>
    <row r="96" ht="12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</row>
    <row r="97" ht="12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</row>
    <row r="98" ht="12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</row>
    <row r="99" ht="12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</row>
    <row r="100" ht="12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</row>
    <row r="101" ht="12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</row>
    <row r="102" ht="12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</row>
    <row r="103" ht="12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</row>
    <row r="104" ht="12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</row>
    <row r="105" ht="12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</row>
    <row r="106" ht="12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</row>
    <row r="107" ht="12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</row>
    <row r="108" ht="12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</row>
    <row r="109" ht="12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</row>
    <row r="110" ht="12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</row>
    <row r="111" ht="12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</row>
    <row r="112" ht="12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</row>
    <row r="113" ht="12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</row>
    <row r="114" ht="12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</row>
    <row r="115" ht="12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</row>
    <row r="116" ht="12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</row>
    <row r="117" ht="12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</row>
    <row r="118" ht="12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</row>
    <row r="119" ht="12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</row>
    <row r="120" ht="12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</row>
    <row r="121" ht="12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</row>
    <row r="122" ht="12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</row>
    <row r="123" ht="12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</row>
    <row r="124" ht="12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</row>
    <row r="125" ht="12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</row>
    <row r="126" ht="12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</row>
    <row r="127" ht="12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</row>
    <row r="128" ht="12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</row>
    <row r="129" ht="12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</row>
    <row r="130" ht="12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</row>
    <row r="131" ht="12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</row>
    <row r="132" ht="12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</row>
    <row r="133" ht="12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</row>
    <row r="134" ht="12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</row>
    <row r="135" ht="12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</row>
    <row r="136" ht="12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</row>
    <row r="137" ht="12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</row>
    <row r="138" ht="12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</row>
    <row r="139" ht="12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</row>
    <row r="140" ht="12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</row>
    <row r="141" ht="12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</row>
    <row r="142" ht="12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</row>
    <row r="143" ht="12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</row>
    <row r="144" ht="12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</row>
    <row r="145" ht="12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</row>
    <row r="146" ht="12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</row>
    <row r="147" ht="12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</row>
    <row r="148" ht="12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</row>
    <row r="149" ht="12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</row>
    <row r="150" ht="12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</row>
    <row r="151" ht="12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</row>
    <row r="152" ht="12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</row>
    <row r="153" ht="12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</row>
    <row r="154" ht="12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</row>
    <row r="155" ht="12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</row>
    <row r="156" ht="12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</row>
    <row r="157" ht="12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</row>
    <row r="158" ht="12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</row>
    <row r="159" ht="12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</row>
    <row r="160" ht="12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</row>
    <row r="161" ht="12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</row>
    <row r="162" ht="12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</row>
    <row r="163" ht="12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</row>
    <row r="164" ht="12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</row>
    <row r="165" ht="12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</row>
    <row r="166" ht="12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</row>
    <row r="167" ht="12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</row>
    <row r="168" ht="12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</row>
    <row r="169" ht="12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</row>
    <row r="170" ht="12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</row>
    <row r="171" ht="12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</row>
    <row r="172" ht="12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</row>
    <row r="173" ht="12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</row>
    <row r="174" ht="12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</row>
    <row r="175" ht="12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</row>
    <row r="176" ht="12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</row>
    <row r="177" ht="12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</row>
    <row r="178" ht="12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</row>
    <row r="179" ht="12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</row>
    <row r="180" ht="12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</row>
    <row r="181" ht="12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</row>
    <row r="182" ht="12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</row>
    <row r="183" ht="12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</row>
    <row r="184" ht="12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</row>
    <row r="185" ht="12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</row>
    <row r="186" ht="12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</row>
    <row r="187" ht="12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</row>
    <row r="188" ht="12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</row>
    <row r="189" ht="12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</row>
    <row r="190" ht="12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</row>
    <row r="191" ht="12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</row>
    <row r="192" ht="12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</row>
    <row r="193" ht="12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</row>
    <row r="194" ht="12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</row>
    <row r="195" ht="12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</row>
    <row r="196" ht="12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</row>
    <row r="197" ht="12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</row>
    <row r="198" ht="12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</row>
    <row r="199" ht="12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</row>
    <row r="200" ht="12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</row>
    <row r="201" ht="12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</row>
    <row r="202" ht="12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</row>
    <row r="203" ht="12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</row>
    <row r="204" ht="12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</row>
    <row r="205" ht="12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</row>
    <row r="206" ht="12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</row>
    <row r="207" ht="12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</row>
    <row r="208" ht="12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</row>
    <row r="209" ht="12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</row>
    <row r="210" ht="12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</row>
    <row r="211" ht="12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</row>
    <row r="212" ht="12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</row>
    <row r="213" ht="12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</row>
    <row r="214" ht="12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</row>
    <row r="215" ht="12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</row>
    <row r="216" ht="12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</row>
    <row r="217" ht="12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</row>
    <row r="218" ht="12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</row>
    <row r="219" ht="12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</row>
    <row r="220" ht="12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</row>
    <row r="221" ht="12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</row>
    <row r="222" ht="12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</row>
    <row r="223" ht="12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</row>
    <row r="224" ht="12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</row>
    <row r="225" ht="12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</row>
    <row r="226" ht="12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</row>
    <row r="227" ht="12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</row>
    <row r="228" ht="12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</row>
    <row r="229" ht="12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</row>
    <row r="230" ht="12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</row>
    <row r="231" ht="12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</row>
    <row r="232" ht="12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</row>
    <row r="233" ht="12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</row>
    <row r="234" ht="12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</row>
    <row r="235" ht="12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</row>
    <row r="236" ht="12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</row>
    <row r="237" ht="12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</row>
    <row r="238" ht="12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</row>
    <row r="239" ht="12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</row>
    <row r="240" ht="12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</row>
    <row r="241" ht="12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</row>
    <row r="242" ht="12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</row>
    <row r="243" ht="12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</row>
    <row r="244" ht="12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</row>
    <row r="245" ht="12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ht="12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ht="12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</row>
    <row r="248" ht="12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</row>
    <row r="249" ht="12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</row>
    <row r="250" ht="12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</row>
    <row r="251" ht="12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</row>
    <row r="252" ht="12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</row>
    <row r="253" ht="12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</row>
    <row r="254" ht="12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</row>
    <row r="255" ht="12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</row>
    <row r="256" ht="12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</row>
    <row r="257" ht="12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</row>
    <row r="258" ht="12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</row>
    <row r="259" ht="12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</row>
    <row r="260" ht="12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</row>
    <row r="261" ht="12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</row>
    <row r="262" ht="12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</row>
    <row r="263" ht="12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</row>
    <row r="264" ht="12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</row>
    <row r="265" ht="12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</row>
    <row r="266" ht="12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</row>
    <row r="267" ht="12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</row>
    <row r="268" ht="12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</row>
    <row r="269" ht="12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</row>
    <row r="270" ht="12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</row>
    <row r="271" ht="12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</row>
    <row r="272" ht="12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</row>
    <row r="273" ht="12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</row>
    <row r="274" ht="12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</row>
    <row r="275" ht="12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</row>
    <row r="276" ht="12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</row>
    <row r="277" ht="12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</row>
    <row r="278" ht="12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</row>
    <row r="279" ht="12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</row>
    <row r="280" ht="12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</row>
    <row r="281" ht="12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</row>
    <row r="282" ht="12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</row>
    <row r="283" ht="12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</row>
    <row r="284" ht="12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</row>
    <row r="285" ht="12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</row>
    <row r="286" ht="12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</row>
    <row r="287" ht="12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</row>
    <row r="288" ht="12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</row>
    <row r="289" ht="12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</row>
    <row r="290" ht="12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</row>
    <row r="291" ht="12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</row>
    <row r="292" ht="12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</row>
    <row r="293" ht="12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</row>
    <row r="294" ht="12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</row>
    <row r="295" ht="12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</row>
    <row r="296" ht="12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</row>
    <row r="297" ht="12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</row>
    <row r="298" ht="12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</row>
    <row r="299" ht="12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</row>
    <row r="300" ht="12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</row>
    <row r="301" ht="12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</row>
    <row r="302" ht="12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</row>
    <row r="303" ht="12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</row>
    <row r="304" ht="12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</row>
    <row r="305" ht="12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</row>
    <row r="306" ht="12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</row>
    <row r="307" ht="12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</row>
    <row r="308" ht="12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</row>
    <row r="309" ht="12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</row>
    <row r="310" ht="12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</row>
    <row r="311" ht="12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</row>
    <row r="312" ht="12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</row>
    <row r="313" ht="12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</row>
    <row r="314" ht="12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</row>
    <row r="315" ht="12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</row>
    <row r="316" ht="12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</row>
    <row r="317" ht="12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</row>
    <row r="318" ht="12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</row>
    <row r="319" ht="12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</row>
    <row r="320" ht="12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</row>
    <row r="321" ht="12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</row>
    <row r="322" ht="12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</row>
    <row r="323" ht="12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</row>
    <row r="324" ht="12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</row>
    <row r="325" ht="12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</row>
    <row r="326" ht="12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</row>
    <row r="327" ht="12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</row>
    <row r="328" ht="12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</row>
    <row r="329" ht="12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</row>
    <row r="330" ht="12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</row>
    <row r="331" ht="12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</row>
    <row r="332" ht="12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</row>
    <row r="333" ht="12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</row>
    <row r="334" ht="12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</row>
    <row r="335" ht="12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</row>
    <row r="336" ht="12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</row>
    <row r="337" ht="12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</row>
    <row r="338" ht="12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</row>
    <row r="339" ht="12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</row>
    <row r="340" ht="12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</row>
    <row r="341" ht="12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</row>
    <row r="342" ht="12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</row>
    <row r="343" ht="12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</row>
    <row r="344" ht="12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</row>
    <row r="345" ht="12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</row>
    <row r="346" ht="12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</row>
    <row r="347" ht="12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</row>
    <row r="348" ht="12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</row>
    <row r="349" ht="12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</row>
    <row r="350" ht="12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</row>
    <row r="351" ht="12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</row>
    <row r="352" ht="12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</row>
    <row r="353" ht="12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</row>
    <row r="354" ht="12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</row>
    <row r="355" ht="12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</row>
    <row r="356" ht="12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</row>
    <row r="357" ht="12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</row>
    <row r="358" ht="12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</row>
    <row r="359" ht="12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</row>
    <row r="360" ht="12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</row>
    <row r="361" ht="12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</row>
    <row r="362" ht="12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</row>
    <row r="363" ht="12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</row>
    <row r="364" ht="12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</row>
    <row r="365" ht="12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</row>
    <row r="366" ht="12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</row>
    <row r="367" ht="12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</row>
    <row r="368" ht="12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</row>
    <row r="369" ht="12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</row>
    <row r="370" ht="12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ht="12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ht="12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ht="12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ht="12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ht="12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ht="12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ht="12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ht="12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ht="12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ht="12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</row>
    <row r="381" ht="12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</row>
    <row r="382" ht="12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</row>
    <row r="383" ht="12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</row>
    <row r="384" ht="12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</row>
    <row r="385" ht="12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</row>
    <row r="386" ht="12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</row>
    <row r="387" ht="12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</row>
    <row r="388" ht="12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</row>
    <row r="389" ht="12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</row>
    <row r="390" ht="12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</row>
    <row r="391" ht="12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</row>
    <row r="392" ht="12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</row>
    <row r="393" ht="12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</row>
    <row r="394" ht="12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</row>
    <row r="395" ht="12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</row>
    <row r="396" ht="12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</row>
    <row r="397" ht="12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</row>
    <row r="398" ht="12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</row>
    <row r="399" ht="12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</row>
    <row r="400" ht="12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</row>
    <row r="401" ht="12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</row>
    <row r="402" ht="12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</row>
    <row r="403" ht="12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</row>
    <row r="404" ht="12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</row>
    <row r="405" ht="12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</row>
    <row r="406" ht="12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</row>
    <row r="407" ht="12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</row>
    <row r="408" ht="12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</row>
    <row r="409" ht="12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</row>
    <row r="410" ht="12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</row>
    <row r="411" ht="12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</row>
    <row r="412" ht="12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</row>
    <row r="413" ht="12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</row>
    <row r="414" ht="12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</row>
    <row r="415" ht="12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</row>
    <row r="416" ht="12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</row>
    <row r="417" ht="12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</row>
    <row r="418" ht="12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</row>
    <row r="419" ht="12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</row>
    <row r="420" ht="12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</row>
    <row r="421" ht="12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</row>
    <row r="422" ht="12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</row>
    <row r="423" ht="12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</row>
    <row r="424" ht="12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</row>
    <row r="425" ht="12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</row>
    <row r="426" ht="12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</row>
    <row r="427" ht="12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</row>
    <row r="428" ht="12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</row>
    <row r="429" ht="12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</row>
    <row r="430" ht="12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</row>
    <row r="431" ht="12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</row>
    <row r="432" ht="12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</row>
    <row r="433" ht="12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</row>
    <row r="434" ht="12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</row>
    <row r="435" ht="12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</row>
    <row r="436" ht="12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</row>
    <row r="437" ht="12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</row>
    <row r="438" ht="12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</row>
    <row r="439" ht="12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</row>
    <row r="440" ht="12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</row>
    <row r="441" ht="12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</row>
    <row r="442" ht="12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</row>
    <row r="443" ht="12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</row>
    <row r="444" ht="12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</row>
    <row r="445" ht="12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</row>
    <row r="446" ht="12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</row>
    <row r="447" ht="12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</row>
    <row r="448" ht="12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</row>
    <row r="449" ht="12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</row>
    <row r="450" ht="12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</row>
    <row r="451" ht="12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</row>
    <row r="452" ht="12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</row>
    <row r="453" ht="12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</row>
    <row r="454" ht="12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</row>
    <row r="455" ht="12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</row>
    <row r="456" ht="12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</row>
    <row r="457" ht="12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</row>
    <row r="458" ht="12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</row>
    <row r="459" ht="12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</row>
    <row r="460" ht="12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</row>
    <row r="461" ht="12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</row>
    <row r="462" ht="12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</row>
    <row r="463" ht="12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</row>
    <row r="464" ht="12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</row>
    <row r="465" ht="12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</row>
    <row r="466" ht="12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</row>
    <row r="467" ht="12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</row>
    <row r="468" ht="12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</row>
    <row r="469" ht="12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</row>
    <row r="470" ht="12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</row>
    <row r="471" ht="12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</row>
    <row r="472" ht="12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</row>
    <row r="473" ht="12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</row>
    <row r="474" ht="12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</row>
    <row r="475" ht="12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</row>
    <row r="476" ht="12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</row>
    <row r="477" ht="12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</row>
    <row r="478" ht="12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</row>
    <row r="479" ht="12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</row>
    <row r="480" ht="12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</row>
    <row r="481" ht="12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</row>
    <row r="482" ht="12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</row>
    <row r="483" ht="12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</row>
    <row r="484" ht="12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</row>
    <row r="485" ht="12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</row>
    <row r="486" ht="12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</row>
    <row r="487" ht="12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</row>
    <row r="488" ht="12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</row>
    <row r="489" ht="12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</row>
    <row r="490" ht="12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</row>
    <row r="491" ht="12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</row>
    <row r="492" ht="12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</row>
    <row r="493" ht="12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</row>
    <row r="494" ht="12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</row>
    <row r="495" ht="12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</row>
    <row r="496" ht="12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</row>
    <row r="497" ht="12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</row>
    <row r="498" ht="12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</row>
    <row r="499" ht="12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</row>
    <row r="500" ht="12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</row>
    <row r="501" ht="12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</row>
    <row r="502" ht="12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</row>
    <row r="503" ht="12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</row>
    <row r="504" ht="12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</row>
    <row r="505" ht="12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</row>
    <row r="506" ht="12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</row>
    <row r="507" ht="12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</row>
    <row r="508" ht="12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</row>
    <row r="509" ht="12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</row>
    <row r="510" ht="12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</row>
    <row r="511" ht="12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</row>
    <row r="512" ht="12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</row>
    <row r="513" ht="12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</row>
    <row r="514" ht="12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</row>
    <row r="515" ht="12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</row>
    <row r="516" ht="12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</row>
    <row r="517" ht="12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</row>
    <row r="518" ht="12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</row>
    <row r="519" ht="12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</row>
    <row r="520" ht="12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</row>
    <row r="521" ht="12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</row>
    <row r="522" ht="12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</row>
    <row r="523" ht="12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</row>
    <row r="524" ht="12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</row>
    <row r="525" ht="12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</row>
    <row r="526" ht="12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</row>
    <row r="527" ht="12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</row>
    <row r="528" ht="12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</row>
    <row r="529" ht="12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</row>
    <row r="530" ht="12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</row>
    <row r="531" ht="12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</row>
    <row r="532" ht="12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</row>
    <row r="533" ht="12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</row>
    <row r="534" ht="12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</row>
    <row r="535" ht="12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</row>
    <row r="536" ht="12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</row>
    <row r="537" ht="12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</row>
    <row r="538" ht="12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</row>
    <row r="539" ht="12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</row>
    <row r="540" ht="12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</row>
    <row r="541" ht="12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</row>
    <row r="542" ht="12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</row>
    <row r="543" ht="12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</row>
    <row r="544" ht="12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</row>
    <row r="545" ht="12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</row>
    <row r="546" ht="12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</row>
    <row r="547" ht="12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</row>
    <row r="548" ht="12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</row>
    <row r="549" ht="12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</row>
    <row r="550" ht="12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</row>
    <row r="551" ht="12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</row>
    <row r="552" ht="12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</row>
    <row r="553" ht="12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</row>
    <row r="554" ht="12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</row>
    <row r="555" ht="12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</row>
    <row r="556" ht="12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</row>
    <row r="557" ht="12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</row>
    <row r="558" ht="12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</row>
    <row r="559" ht="12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</row>
    <row r="560" ht="12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</row>
    <row r="561" ht="12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</row>
    <row r="562" ht="12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</row>
    <row r="563" ht="12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</row>
    <row r="564" ht="12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</row>
    <row r="565" ht="12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</row>
    <row r="566" ht="12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</row>
    <row r="567" ht="12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</row>
    <row r="568" ht="12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</row>
    <row r="569" ht="12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</row>
    <row r="570" ht="12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</row>
    <row r="571" ht="12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</row>
    <row r="572" ht="12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</row>
    <row r="573" ht="12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</row>
    <row r="574" ht="12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</row>
    <row r="575" ht="12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</row>
    <row r="576" ht="12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</row>
    <row r="577" ht="12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</row>
    <row r="578" ht="12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</row>
    <row r="579" ht="12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</row>
    <row r="580" ht="12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</row>
    <row r="581" ht="12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</row>
    <row r="582" ht="12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</row>
    <row r="583" ht="12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</row>
    <row r="584" ht="12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</row>
    <row r="585" ht="12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</row>
    <row r="586" ht="12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</row>
    <row r="587" ht="12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</row>
    <row r="588" ht="12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</row>
    <row r="589" ht="12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</row>
    <row r="590" ht="12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</row>
    <row r="591" ht="12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</row>
    <row r="592" ht="12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</row>
    <row r="593" ht="12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</row>
    <row r="594" ht="12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</row>
    <row r="595" ht="12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</row>
    <row r="596" ht="12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</row>
    <row r="597" ht="12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</row>
    <row r="598" ht="12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</row>
    <row r="599" ht="12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</row>
    <row r="600" ht="12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</row>
    <row r="601" ht="12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</row>
    <row r="602" ht="12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</row>
    <row r="603" ht="12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</row>
    <row r="604" ht="12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</row>
    <row r="605" ht="12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</row>
    <row r="606" ht="12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</row>
    <row r="607" ht="12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</row>
    <row r="608" ht="12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</row>
    <row r="609" ht="12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</row>
    <row r="610" ht="12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</row>
    <row r="611" ht="12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</row>
    <row r="612" ht="12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</row>
    <row r="613" ht="12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</row>
    <row r="614" ht="12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</row>
    <row r="615" ht="12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</row>
    <row r="616" ht="12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</row>
    <row r="617" ht="12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</row>
    <row r="618" ht="12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</row>
    <row r="619" ht="12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</row>
    <row r="620" ht="12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</row>
    <row r="621" ht="12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</row>
    <row r="622" ht="12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</row>
    <row r="623" ht="12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</row>
    <row r="624" ht="12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</row>
    <row r="625" ht="12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</row>
    <row r="626" ht="12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</row>
    <row r="627" ht="12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</row>
    <row r="628" ht="12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</row>
    <row r="629" ht="12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</row>
    <row r="630" ht="12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</row>
    <row r="631" ht="12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</row>
    <row r="632" ht="12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</row>
    <row r="633" ht="12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</row>
    <row r="634" ht="12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</row>
    <row r="635" ht="12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</row>
    <row r="636" ht="12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</row>
    <row r="637" ht="12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</row>
    <row r="638" ht="12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</row>
    <row r="639" ht="12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</row>
    <row r="640" ht="12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</row>
    <row r="641" ht="12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</row>
    <row r="642" ht="12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</row>
    <row r="643" ht="12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</row>
    <row r="644" ht="12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</row>
    <row r="645" ht="12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</row>
    <row r="646" ht="12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</row>
    <row r="647" ht="12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</row>
    <row r="648" ht="12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</row>
    <row r="649" ht="12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</row>
    <row r="650" ht="12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</row>
    <row r="651" ht="12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</row>
    <row r="652" ht="12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</row>
    <row r="653" ht="12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</row>
    <row r="654" ht="12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</row>
    <row r="655" ht="12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</row>
    <row r="656" ht="12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</row>
    <row r="657" ht="12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</row>
    <row r="658" ht="12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</row>
    <row r="659" ht="12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</row>
    <row r="660" ht="12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</row>
    <row r="661" ht="12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</row>
    <row r="662" ht="12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</row>
    <row r="663" ht="12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</row>
    <row r="664" ht="12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</row>
    <row r="665" ht="12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</row>
    <row r="666" ht="12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</row>
    <row r="667" ht="12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</row>
    <row r="668" ht="12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</row>
    <row r="669" ht="12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</row>
    <row r="670" ht="12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</row>
    <row r="671" ht="12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</row>
    <row r="672" ht="12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</row>
    <row r="673" ht="12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</row>
    <row r="674" ht="12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</row>
    <row r="675" ht="12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</row>
    <row r="676" ht="12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</row>
    <row r="677" ht="12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</row>
    <row r="678" ht="12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</row>
    <row r="679" ht="12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</row>
    <row r="680" ht="12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</row>
    <row r="681" ht="12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</row>
    <row r="682" ht="12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</row>
    <row r="683" ht="12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</row>
    <row r="684" ht="12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</row>
    <row r="685" ht="12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</row>
    <row r="686" ht="12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</row>
    <row r="687" ht="12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</row>
    <row r="688" ht="12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</row>
    <row r="689" ht="12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</row>
    <row r="690" ht="12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</row>
    <row r="691" ht="12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</row>
    <row r="692" ht="12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</row>
    <row r="693" ht="12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</row>
    <row r="694" ht="12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</row>
    <row r="695" ht="12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</row>
    <row r="696" ht="12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</row>
    <row r="697" ht="12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</row>
    <row r="698" ht="12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</row>
    <row r="699" ht="12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</row>
    <row r="700" ht="12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</row>
    <row r="701" ht="12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</row>
    <row r="702" ht="12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</row>
    <row r="703" ht="12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</row>
    <row r="704" ht="12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</row>
    <row r="705" ht="12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</row>
    <row r="706" ht="12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</row>
    <row r="707" ht="12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</row>
    <row r="708" ht="12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</row>
    <row r="709" ht="12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</row>
    <row r="710" ht="12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</row>
    <row r="711" ht="12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</row>
    <row r="712" ht="12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</row>
    <row r="713" ht="12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</row>
    <row r="714" ht="12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</row>
    <row r="715" ht="12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</row>
    <row r="716" ht="12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</row>
    <row r="717" ht="12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</row>
    <row r="718" ht="12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</row>
    <row r="719" ht="12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</row>
    <row r="720" ht="12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</row>
    <row r="721" ht="12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</row>
    <row r="722" ht="12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</row>
    <row r="723" ht="12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</row>
    <row r="724" ht="12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</row>
    <row r="725" ht="12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</row>
    <row r="726" ht="12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</row>
    <row r="727" ht="12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</row>
    <row r="728" ht="12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</row>
    <row r="729" ht="12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</row>
    <row r="730" ht="12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</row>
    <row r="731" ht="12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</row>
    <row r="732" ht="12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</row>
    <row r="733" ht="12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</row>
    <row r="734" ht="12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</row>
    <row r="735" ht="12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</row>
    <row r="736" ht="12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</row>
    <row r="737" ht="12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</row>
    <row r="738" ht="12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</row>
    <row r="739" ht="12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</row>
    <row r="740" ht="12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</row>
    <row r="741" ht="12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</row>
    <row r="742" ht="12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</row>
    <row r="743" ht="12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</row>
    <row r="744" ht="12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</row>
    <row r="745" ht="12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</row>
    <row r="746" ht="12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</row>
    <row r="747" ht="12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</row>
    <row r="748" ht="12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</row>
    <row r="749" ht="12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</row>
    <row r="750" ht="12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</row>
    <row r="751" ht="12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</row>
    <row r="752" ht="12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</row>
    <row r="753" ht="12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</row>
    <row r="754" ht="12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</row>
    <row r="755" ht="12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</row>
    <row r="756" ht="12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</row>
    <row r="757" ht="12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</row>
    <row r="758" ht="12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</row>
    <row r="759" ht="12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</row>
    <row r="760" ht="12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</row>
    <row r="761" ht="12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</row>
    <row r="762" ht="12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</row>
    <row r="763" ht="12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</row>
    <row r="764" ht="12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</row>
    <row r="765" ht="12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</row>
    <row r="766" ht="12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</row>
    <row r="767" ht="12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</row>
    <row r="768" ht="12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</row>
    <row r="769" ht="12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</row>
    <row r="770" ht="12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</row>
    <row r="771" ht="12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</row>
    <row r="772" ht="12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</row>
    <row r="773" ht="12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</row>
    <row r="774" ht="12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</row>
    <row r="775" ht="12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</row>
    <row r="776" ht="12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</row>
    <row r="777" ht="12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</row>
    <row r="778" ht="12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</row>
    <row r="779" ht="12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</row>
    <row r="780" ht="12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</row>
    <row r="781" ht="12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</row>
    <row r="782" ht="12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</row>
    <row r="783" ht="12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</row>
    <row r="784" ht="12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</row>
    <row r="785" ht="12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</row>
    <row r="786" ht="12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</row>
    <row r="787" ht="12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</row>
    <row r="788" ht="12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</row>
    <row r="789" ht="12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</row>
    <row r="790" ht="12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</row>
    <row r="791" ht="12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</row>
    <row r="792" ht="12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</row>
    <row r="793" ht="12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</row>
    <row r="794" ht="12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</row>
    <row r="795" ht="12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</row>
    <row r="796" ht="12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</row>
    <row r="797" ht="12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</row>
    <row r="798" ht="12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</row>
    <row r="799" ht="12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</row>
    <row r="800" ht="12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</row>
    <row r="801" ht="12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</row>
    <row r="802" ht="12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</row>
    <row r="803" ht="12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</row>
    <row r="804" ht="12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</row>
    <row r="805" ht="12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</row>
    <row r="806" ht="12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</row>
    <row r="807" ht="12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</row>
    <row r="808" ht="12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</row>
    <row r="809" ht="12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</row>
    <row r="810" ht="12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</row>
    <row r="811" ht="12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</row>
    <row r="812" ht="12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</row>
    <row r="813" ht="12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</row>
    <row r="814" ht="12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</row>
    <row r="815" ht="12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</row>
    <row r="816" ht="12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</row>
    <row r="817" ht="12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</row>
    <row r="818" ht="12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</row>
    <row r="819" ht="12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</row>
    <row r="820" ht="12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</row>
    <row r="821" ht="12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</row>
    <row r="822" ht="12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</row>
    <row r="823" ht="12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</row>
    <row r="824" ht="12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</row>
    <row r="825" ht="12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</row>
    <row r="826" ht="12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</row>
    <row r="827" ht="12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</row>
    <row r="828" ht="12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</row>
    <row r="829" ht="12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</row>
    <row r="830" ht="12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</row>
    <row r="831" ht="12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</row>
    <row r="832" ht="12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</row>
    <row r="833" ht="12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</row>
    <row r="834" ht="12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</row>
    <row r="835" ht="12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</row>
    <row r="836" ht="12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</row>
    <row r="837" ht="12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</row>
    <row r="838" ht="12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</row>
    <row r="839" ht="12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</row>
    <row r="840" ht="12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</row>
    <row r="841" ht="12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</row>
    <row r="842" ht="12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</row>
    <row r="843" ht="12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</row>
    <row r="844" ht="12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</row>
    <row r="845" ht="12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</row>
    <row r="846" ht="12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</row>
    <row r="847" ht="12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</row>
    <row r="848" ht="12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</row>
    <row r="849" ht="12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</row>
    <row r="850" ht="12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</row>
    <row r="851" ht="12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</row>
    <row r="852" ht="12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</row>
    <row r="853" ht="12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</row>
    <row r="854" ht="12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</row>
    <row r="855" ht="12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</row>
    <row r="856" ht="12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</row>
    <row r="857" ht="12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</row>
    <row r="858" ht="12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</row>
    <row r="859" ht="12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</row>
    <row r="860" ht="12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</row>
    <row r="861" ht="12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</row>
    <row r="862" ht="12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</row>
    <row r="863" ht="12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</row>
    <row r="864" ht="12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</row>
    <row r="865" ht="12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</row>
    <row r="866" ht="12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</row>
    <row r="867" ht="12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</row>
    <row r="868" ht="12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</row>
    <row r="869" ht="12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</row>
    <row r="870" ht="12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</row>
    <row r="871" ht="12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</row>
    <row r="872" ht="12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</row>
    <row r="873" ht="12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</row>
    <row r="874" ht="12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</row>
    <row r="875" ht="12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</row>
    <row r="876" ht="12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</row>
    <row r="877" ht="12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</row>
    <row r="878" ht="12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</row>
    <row r="879" ht="12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</row>
    <row r="880" ht="12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</row>
    <row r="881" ht="12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</row>
    <row r="882" ht="12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</row>
    <row r="883" ht="12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</row>
    <row r="884" ht="12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</row>
    <row r="885" ht="12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</row>
    <row r="886" ht="12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</row>
    <row r="887" ht="12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</row>
    <row r="888" ht="12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</row>
    <row r="889" ht="12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</row>
    <row r="890" ht="12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</row>
    <row r="891" ht="12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</row>
    <row r="892" ht="12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</row>
    <row r="893" ht="12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</row>
    <row r="894" ht="12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</row>
    <row r="895" ht="12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</row>
    <row r="896" ht="12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</row>
    <row r="897" ht="12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</row>
    <row r="898" ht="12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</row>
    <row r="899" ht="12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</row>
    <row r="900" ht="12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</row>
    <row r="901" ht="12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</row>
    <row r="902" ht="12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</row>
    <row r="903" ht="12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</row>
    <row r="904" ht="12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</row>
    <row r="905" ht="12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</row>
    <row r="906" ht="12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</row>
    <row r="907" ht="12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</row>
    <row r="908" ht="12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</row>
    <row r="909" ht="12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</row>
    <row r="910" ht="12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</row>
    <row r="911" ht="12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</row>
    <row r="912" ht="12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</row>
    <row r="913" ht="12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</row>
    <row r="914" ht="12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</row>
    <row r="915" ht="12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</row>
    <row r="916" ht="12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</row>
    <row r="917" ht="12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</row>
    <row r="918" ht="12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</row>
    <row r="919" ht="12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</row>
    <row r="920" ht="12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</row>
    <row r="921" ht="12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</row>
    <row r="922" ht="12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</row>
    <row r="923" ht="12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</row>
    <row r="924" ht="12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</row>
    <row r="925" ht="12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</row>
    <row r="926" ht="12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</row>
    <row r="927" ht="12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</row>
    <row r="928" ht="12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</row>
    <row r="929" ht="12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</row>
    <row r="930" ht="12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</row>
    <row r="931" ht="12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</row>
    <row r="932" ht="12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</row>
    <row r="933" ht="12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</row>
    <row r="934" ht="12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</row>
    <row r="935" ht="12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</row>
    <row r="936" ht="12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</row>
    <row r="937" ht="12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</row>
    <row r="938" ht="12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</row>
    <row r="939" ht="12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</row>
    <row r="940" ht="12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</row>
    <row r="941" ht="12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</row>
    <row r="942" ht="12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</row>
    <row r="943" ht="12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</row>
    <row r="944" ht="12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</row>
    <row r="945" ht="12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</row>
    <row r="946" ht="12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</row>
    <row r="947" ht="12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</row>
    <row r="948" ht="12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</row>
    <row r="949" ht="12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</row>
    <row r="950" ht="12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</row>
    <row r="951" ht="12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</row>
    <row r="952" ht="12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</row>
    <row r="953" ht="12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</row>
    <row r="954" ht="12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</row>
    <row r="955" ht="12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</row>
    <row r="956" ht="12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</row>
    <row r="957" ht="12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</row>
    <row r="958" ht="12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</row>
    <row r="959" ht="12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</row>
    <row r="960" ht="12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</row>
    <row r="961" ht="12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</row>
    <row r="962" ht="12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</row>
    <row r="963" ht="12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</row>
    <row r="964" ht="12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</row>
    <row r="965" ht="12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</row>
    <row r="966" ht="12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</row>
    <row r="967" ht="12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</row>
    <row r="968" ht="12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</row>
    <row r="969" ht="12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</row>
    <row r="970" ht="12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</row>
    <row r="971" ht="12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</row>
    <row r="972" ht="12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</row>
    <row r="973" ht="12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</row>
    <row r="974" ht="12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</row>
    <row r="975" ht="12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</row>
    <row r="976" ht="12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</row>
    <row r="977" ht="12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</row>
    <row r="978" ht="12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</row>
    <row r="979" ht="12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</row>
    <row r="980" ht="12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</row>
    <row r="981" ht="12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</row>
    <row r="982" ht="12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</row>
    <row r="983" ht="12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</row>
    <row r="984" ht="12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</row>
    <row r="985" ht="12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</row>
    <row r="986" ht="12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</row>
    <row r="987" ht="12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</row>
    <row r="988" ht="12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</row>
    <row r="989" ht="12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</row>
    <row r="990" ht="12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</row>
    <row r="991" ht="12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</row>
    <row r="992" ht="12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</row>
  </sheetData>
  <printOptions/>
  <pageMargins bottom="1.0" footer="0.0" header="0.0" left="0.75" right="0.75" top="1.0"/>
  <pageSetup orientation="portrait"/>
  <headerFooter>
    <oddHeader>&amp;L000000ZF Confidential#</oddHead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8.88"/>
    <col customWidth="1" min="2" max="2" width="9.13"/>
    <col customWidth="1" min="3" max="3" width="13.5"/>
    <col customWidth="1" min="4" max="4" width="11.88"/>
    <col customWidth="1" min="5" max="5" width="12.13"/>
    <col customWidth="1" min="6" max="6" width="54.13"/>
    <col customWidth="1" min="7" max="7" width="7.88"/>
    <col customWidth="1" min="8" max="8" width="10.0"/>
    <col customWidth="1" min="9" max="9" width="5.88"/>
    <col customWidth="1" min="10" max="10" width="7.5"/>
    <col customWidth="1" min="11" max="11" width="5.88"/>
    <col customWidth="1" min="12" max="12" width="10.88"/>
    <col customWidth="1" min="13" max="13" width="10.5"/>
    <col customWidth="1" hidden="1" min="14" max="20" width="8.88"/>
    <col customWidth="1" min="21" max="21" width="13.5"/>
    <col customWidth="1" min="22" max="22" width="12.88"/>
    <col customWidth="1" min="23" max="23" width="11.5"/>
    <col customWidth="1" min="24" max="24" width="9.13"/>
    <col customWidth="1" min="25" max="26" width="8.88"/>
    <col customWidth="1" min="27" max="39" width="9.13"/>
    <col customWidth="1" min="40" max="40" width="57.88"/>
    <col customWidth="1" min="41" max="42" width="8.88"/>
    <col customWidth="1" min="43" max="43" width="63.5"/>
    <col customWidth="1" min="44" max="46" width="8.88"/>
  </cols>
  <sheetData>
    <row r="1" ht="11.25" customHeight="1">
      <c r="A1" s="1" t="s">
        <v>0</v>
      </c>
      <c r="B1" s="2" t="s">
        <v>1</v>
      </c>
      <c r="C1" s="3"/>
      <c r="D1" s="2" t="s">
        <v>2</v>
      </c>
      <c r="E1" s="2" t="s">
        <v>3</v>
      </c>
      <c r="F1" s="2" t="s">
        <v>4</v>
      </c>
      <c r="G1" s="2" t="s">
        <v>5</v>
      </c>
      <c r="H1" s="2" t="s">
        <v>202</v>
      </c>
      <c r="I1" s="2" t="s">
        <v>203</v>
      </c>
      <c r="J1" s="2" t="s">
        <v>210</v>
      </c>
      <c r="K1" s="2" t="s">
        <v>223</v>
      </c>
      <c r="L1" s="2" t="s">
        <v>225</v>
      </c>
      <c r="M1" s="2" t="s">
        <v>212</v>
      </c>
      <c r="N1" s="35" t="s">
        <v>213</v>
      </c>
      <c r="O1" s="35" t="s">
        <v>214</v>
      </c>
      <c r="P1" s="35" t="s">
        <v>215</v>
      </c>
      <c r="Q1" s="35" t="s">
        <v>216</v>
      </c>
      <c r="R1" s="35" t="s">
        <v>217</v>
      </c>
      <c r="S1" s="35" t="s">
        <v>218</v>
      </c>
      <c r="T1" s="35" t="s">
        <v>219</v>
      </c>
      <c r="U1" s="35" t="s">
        <v>220</v>
      </c>
      <c r="V1" s="2" t="s">
        <v>745</v>
      </c>
      <c r="W1" s="2" t="s">
        <v>746</v>
      </c>
      <c r="X1" s="2" t="s">
        <v>747</v>
      </c>
      <c r="Y1" s="2" t="s">
        <v>748</v>
      </c>
      <c r="Z1" s="2" t="s">
        <v>749</v>
      </c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4"/>
    </row>
    <row r="2" ht="14.25" customHeight="1">
      <c r="A2" s="148">
        <v>1040.0</v>
      </c>
      <c r="B2" s="149" t="s">
        <v>750</v>
      </c>
      <c r="C2" s="150"/>
      <c r="D2" s="180" t="str">
        <f t="shared" ref="D2:D22" si="1">REPLACE(REPLACE(L2,5,1,"_"),9,1,"_")</f>
        <v>3100_680_005</v>
      </c>
      <c r="E2" s="149" t="s">
        <v>46</v>
      </c>
      <c r="F2" s="181" t="s">
        <v>751</v>
      </c>
      <c r="G2" s="152"/>
      <c r="H2" s="150"/>
      <c r="I2" s="154">
        <v>2000.0</v>
      </c>
      <c r="J2" s="182">
        <v>35.2736</v>
      </c>
      <c r="K2" s="154"/>
      <c r="L2" s="180" t="s">
        <v>752</v>
      </c>
      <c r="M2" s="183">
        <v>2465.0</v>
      </c>
      <c r="N2" s="45">
        <v>1.13</v>
      </c>
      <c r="O2" s="45">
        <v>51.0</v>
      </c>
      <c r="P2" s="45">
        <f t="shared" ref="P2:P22" si="2">(100-O2)/100</f>
        <v>0.49</v>
      </c>
      <c r="Q2" s="184">
        <f t="shared" ref="Q2:Q22" si="3">M2*P2*N2</f>
        <v>1364.8705</v>
      </c>
      <c r="R2" s="45">
        <v>0.0</v>
      </c>
      <c r="S2" s="45">
        <v>1.067</v>
      </c>
      <c r="T2" s="184">
        <f t="shared" ref="T2:T22" si="4">(Q2+R2)*S2</f>
        <v>1456.316824</v>
      </c>
      <c r="U2" s="47">
        <f t="shared" ref="U2:U22" si="5">T2/0.75</f>
        <v>1941.755765</v>
      </c>
      <c r="V2" s="15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7"/>
      <c r="AP2" s="7"/>
      <c r="AQ2" s="37"/>
      <c r="AR2" s="7"/>
      <c r="AS2" s="7"/>
      <c r="AT2" s="7"/>
    </row>
    <row r="3" ht="14.25" customHeight="1">
      <c r="A3" s="148">
        <v>1040.0</v>
      </c>
      <c r="B3" s="149" t="s">
        <v>750</v>
      </c>
      <c r="C3" s="150"/>
      <c r="D3" s="180" t="str">
        <f t="shared" si="1"/>
        <v>3100_680_081</v>
      </c>
      <c r="E3" s="149" t="s">
        <v>46</v>
      </c>
      <c r="F3" s="181" t="s">
        <v>753</v>
      </c>
      <c r="G3" s="152"/>
      <c r="H3" s="150"/>
      <c r="I3" s="154">
        <v>2000.0</v>
      </c>
      <c r="J3" s="182">
        <v>90.3886</v>
      </c>
      <c r="K3" s="182"/>
      <c r="L3" s="180" t="s">
        <v>754</v>
      </c>
      <c r="M3" s="183">
        <v>2465.0</v>
      </c>
      <c r="N3" s="45">
        <v>1.13</v>
      </c>
      <c r="O3" s="45">
        <v>51.0</v>
      </c>
      <c r="P3" s="45">
        <f t="shared" si="2"/>
        <v>0.49</v>
      </c>
      <c r="Q3" s="184">
        <f t="shared" si="3"/>
        <v>1364.8705</v>
      </c>
      <c r="R3" s="45">
        <v>0.0</v>
      </c>
      <c r="S3" s="45">
        <v>1.067</v>
      </c>
      <c r="T3" s="184">
        <f t="shared" si="4"/>
        <v>1456.316824</v>
      </c>
      <c r="U3" s="47">
        <f t="shared" si="5"/>
        <v>1941.755765</v>
      </c>
      <c r="V3" s="159" t="s">
        <v>682</v>
      </c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13"/>
      <c r="AP3" s="13"/>
      <c r="AQ3" s="55"/>
      <c r="AR3" s="13"/>
      <c r="AS3" s="13"/>
      <c r="AT3" s="13"/>
    </row>
    <row r="4" ht="14.25" customHeight="1">
      <c r="A4" s="148">
        <v>1040.0</v>
      </c>
      <c r="B4" s="149" t="s">
        <v>750</v>
      </c>
      <c r="C4" s="150"/>
      <c r="D4" s="180" t="str">
        <f t="shared" si="1"/>
        <v>3100_680_006</v>
      </c>
      <c r="E4" s="149" t="s">
        <v>46</v>
      </c>
      <c r="F4" s="181" t="s">
        <v>755</v>
      </c>
      <c r="G4" s="152"/>
      <c r="H4" s="150"/>
      <c r="I4" s="154">
        <v>2000.0</v>
      </c>
      <c r="J4" s="182">
        <v>46.2966</v>
      </c>
      <c r="K4" s="182"/>
      <c r="L4" s="180" t="s">
        <v>756</v>
      </c>
      <c r="M4" s="183">
        <v>2465.0</v>
      </c>
      <c r="N4" s="45">
        <v>1.13</v>
      </c>
      <c r="O4" s="45">
        <v>51.0</v>
      </c>
      <c r="P4" s="45">
        <f t="shared" si="2"/>
        <v>0.49</v>
      </c>
      <c r="Q4" s="184">
        <f t="shared" si="3"/>
        <v>1364.8705</v>
      </c>
      <c r="R4" s="45">
        <v>0.0</v>
      </c>
      <c r="S4" s="45">
        <v>1.067</v>
      </c>
      <c r="T4" s="184">
        <f t="shared" si="4"/>
        <v>1456.316824</v>
      </c>
      <c r="U4" s="47">
        <f t="shared" si="5"/>
        <v>1941.755765</v>
      </c>
      <c r="V4" s="161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13"/>
      <c r="AP4" s="13"/>
      <c r="AQ4" s="55"/>
      <c r="AR4" s="13"/>
      <c r="AS4" s="13"/>
      <c r="AT4" s="13"/>
    </row>
    <row r="5" ht="14.25" customHeight="1">
      <c r="A5" s="148">
        <v>1040.0</v>
      </c>
      <c r="B5" s="149" t="s">
        <v>750</v>
      </c>
      <c r="C5" s="150"/>
      <c r="D5" s="180" t="str">
        <f t="shared" si="1"/>
        <v>3100_680_082</v>
      </c>
      <c r="E5" s="149" t="s">
        <v>46</v>
      </c>
      <c r="F5" s="181" t="s">
        <v>757</v>
      </c>
      <c r="G5" s="152"/>
      <c r="H5" s="150"/>
      <c r="I5" s="154">
        <v>2000.0</v>
      </c>
      <c r="J5" s="182">
        <v>116.8438</v>
      </c>
      <c r="K5" s="182"/>
      <c r="L5" s="180" t="s">
        <v>758</v>
      </c>
      <c r="M5" s="183">
        <v>2465.0</v>
      </c>
      <c r="N5" s="45">
        <v>1.13</v>
      </c>
      <c r="O5" s="45">
        <v>51.0</v>
      </c>
      <c r="P5" s="45">
        <f t="shared" si="2"/>
        <v>0.49</v>
      </c>
      <c r="Q5" s="184">
        <f t="shared" si="3"/>
        <v>1364.8705</v>
      </c>
      <c r="R5" s="45">
        <v>0.0</v>
      </c>
      <c r="S5" s="45">
        <v>1.067</v>
      </c>
      <c r="T5" s="184">
        <f t="shared" si="4"/>
        <v>1456.316824</v>
      </c>
      <c r="U5" s="47">
        <f t="shared" si="5"/>
        <v>1941.755765</v>
      </c>
      <c r="V5" s="205" t="s">
        <v>682</v>
      </c>
      <c r="W5" s="103"/>
      <c r="X5" s="103"/>
      <c r="Y5" s="103"/>
      <c r="Z5" s="103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13"/>
      <c r="AP5" s="13"/>
      <c r="AQ5" s="55"/>
      <c r="AR5" s="13"/>
      <c r="AS5" s="13"/>
      <c r="AT5" s="13"/>
    </row>
    <row r="6" ht="14.25" customHeight="1">
      <c r="A6" s="179">
        <v>1040.0</v>
      </c>
      <c r="B6" s="165" t="s">
        <v>750</v>
      </c>
      <c r="C6" s="166"/>
      <c r="D6" s="187" t="str">
        <f t="shared" si="1"/>
        <v>3101_680_001</v>
      </c>
      <c r="E6" s="165" t="s">
        <v>46</v>
      </c>
      <c r="F6" s="188" t="s">
        <v>759</v>
      </c>
      <c r="G6" s="168"/>
      <c r="H6" s="166"/>
      <c r="I6" s="170">
        <v>3000.0</v>
      </c>
      <c r="J6" s="189">
        <v>34.61222</v>
      </c>
      <c r="K6" s="189"/>
      <c r="L6" s="187" t="s">
        <v>760</v>
      </c>
      <c r="M6" s="190">
        <v>2740.0</v>
      </c>
      <c r="N6" s="45">
        <v>1.13</v>
      </c>
      <c r="O6" s="45">
        <v>52.0</v>
      </c>
      <c r="P6" s="45">
        <f t="shared" si="2"/>
        <v>0.48</v>
      </c>
      <c r="Q6" s="184">
        <f t="shared" si="3"/>
        <v>1486.176</v>
      </c>
      <c r="R6" s="45">
        <v>0.0</v>
      </c>
      <c r="S6" s="45">
        <v>1.067</v>
      </c>
      <c r="T6" s="184">
        <f t="shared" si="4"/>
        <v>1585.749792</v>
      </c>
      <c r="U6" s="47">
        <f t="shared" si="5"/>
        <v>2114.333056</v>
      </c>
      <c r="V6" s="173"/>
      <c r="W6" s="115"/>
      <c r="X6" s="115"/>
      <c r="Y6" s="115"/>
      <c r="Z6" s="115"/>
      <c r="AA6" s="67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13"/>
      <c r="AP6" s="13"/>
      <c r="AQ6" s="55"/>
      <c r="AR6" s="13"/>
      <c r="AS6" s="13"/>
      <c r="AT6" s="13"/>
    </row>
    <row r="7" ht="14.25" customHeight="1">
      <c r="A7" s="179">
        <v>1040.0</v>
      </c>
      <c r="B7" s="165" t="s">
        <v>750</v>
      </c>
      <c r="C7" s="166"/>
      <c r="D7" s="187" t="str">
        <f t="shared" si="1"/>
        <v>3101_680_285</v>
      </c>
      <c r="E7" s="165" t="s">
        <v>46</v>
      </c>
      <c r="F7" s="188" t="s">
        <v>761</v>
      </c>
      <c r="G7" s="168"/>
      <c r="H7" s="166"/>
      <c r="I7" s="170">
        <v>3000.0</v>
      </c>
      <c r="J7" s="206">
        <v>34.61222</v>
      </c>
      <c r="K7" s="189"/>
      <c r="L7" s="187" t="s">
        <v>762</v>
      </c>
      <c r="M7" s="190">
        <v>3335.0</v>
      </c>
      <c r="N7" s="45">
        <v>1.13</v>
      </c>
      <c r="O7" s="45">
        <v>52.0</v>
      </c>
      <c r="P7" s="45">
        <f t="shared" si="2"/>
        <v>0.48</v>
      </c>
      <c r="Q7" s="184">
        <f t="shared" si="3"/>
        <v>1808.904</v>
      </c>
      <c r="R7" s="45">
        <v>0.0</v>
      </c>
      <c r="S7" s="45">
        <v>1.067</v>
      </c>
      <c r="T7" s="184">
        <f t="shared" si="4"/>
        <v>1930.100568</v>
      </c>
      <c r="U7" s="47">
        <f t="shared" si="5"/>
        <v>2573.467424</v>
      </c>
      <c r="V7" s="173"/>
      <c r="W7" s="207" t="s">
        <v>682</v>
      </c>
      <c r="X7" s="115"/>
      <c r="Y7" s="115"/>
      <c r="Z7" s="115"/>
      <c r="AA7" s="67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13"/>
      <c r="AP7" s="13"/>
      <c r="AQ7" s="55"/>
      <c r="AR7" s="13"/>
      <c r="AS7" s="13"/>
      <c r="AT7" s="13"/>
    </row>
    <row r="8" ht="14.25" customHeight="1">
      <c r="A8" s="179">
        <v>1040.0</v>
      </c>
      <c r="B8" s="165" t="s">
        <v>750</v>
      </c>
      <c r="C8" s="166"/>
      <c r="D8" s="187" t="str">
        <f t="shared" si="1"/>
        <v>3101_680_002</v>
      </c>
      <c r="E8" s="165" t="s">
        <v>46</v>
      </c>
      <c r="F8" s="188" t="s">
        <v>763</v>
      </c>
      <c r="G8" s="168"/>
      <c r="H8" s="166"/>
      <c r="I8" s="170">
        <v>3000.0</v>
      </c>
      <c r="J8" s="189">
        <v>46.73752</v>
      </c>
      <c r="K8" s="189"/>
      <c r="L8" s="187" t="s">
        <v>764</v>
      </c>
      <c r="M8" s="190">
        <v>2740.0</v>
      </c>
      <c r="N8" s="45">
        <v>1.13</v>
      </c>
      <c r="O8" s="45">
        <v>52.0</v>
      </c>
      <c r="P8" s="45">
        <f t="shared" si="2"/>
        <v>0.48</v>
      </c>
      <c r="Q8" s="184">
        <f t="shared" si="3"/>
        <v>1486.176</v>
      </c>
      <c r="R8" s="45">
        <v>0.0</v>
      </c>
      <c r="S8" s="45">
        <v>1.067</v>
      </c>
      <c r="T8" s="184">
        <f t="shared" si="4"/>
        <v>1585.749792</v>
      </c>
      <c r="U8" s="47">
        <f t="shared" si="5"/>
        <v>2114.333056</v>
      </c>
      <c r="V8" s="191"/>
      <c r="W8" s="115"/>
      <c r="X8" s="115"/>
      <c r="Y8" s="115"/>
      <c r="Z8" s="115"/>
      <c r="AA8" s="67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13"/>
      <c r="AP8" s="13"/>
      <c r="AQ8" s="55"/>
      <c r="AR8" s="13"/>
      <c r="AS8" s="13"/>
      <c r="AT8" s="13"/>
    </row>
    <row r="9" ht="14.25" customHeight="1">
      <c r="A9" s="179">
        <v>1040.0</v>
      </c>
      <c r="B9" s="165" t="s">
        <v>750</v>
      </c>
      <c r="C9" s="166"/>
      <c r="D9" s="187" t="str">
        <f t="shared" si="1"/>
        <v>3101_680_085</v>
      </c>
      <c r="E9" s="165" t="s">
        <v>46</v>
      </c>
      <c r="F9" s="188" t="s">
        <v>765</v>
      </c>
      <c r="G9" s="168"/>
      <c r="H9" s="166"/>
      <c r="I9" s="170">
        <v>3000.0</v>
      </c>
      <c r="J9" s="189">
        <v>126.98496</v>
      </c>
      <c r="K9" s="189"/>
      <c r="L9" s="187" t="s">
        <v>766</v>
      </c>
      <c r="M9" s="190">
        <v>2740.0</v>
      </c>
      <c r="N9" s="45">
        <v>1.13</v>
      </c>
      <c r="O9" s="45">
        <v>52.0</v>
      </c>
      <c r="P9" s="45">
        <f t="shared" si="2"/>
        <v>0.48</v>
      </c>
      <c r="Q9" s="184">
        <f t="shared" si="3"/>
        <v>1486.176</v>
      </c>
      <c r="R9" s="45">
        <v>0.0</v>
      </c>
      <c r="S9" s="45">
        <v>1.067</v>
      </c>
      <c r="T9" s="184">
        <f t="shared" si="4"/>
        <v>1585.749792</v>
      </c>
      <c r="U9" s="47">
        <f t="shared" si="5"/>
        <v>2114.333056</v>
      </c>
      <c r="V9" s="174" t="s">
        <v>682</v>
      </c>
      <c r="W9" s="115"/>
      <c r="X9" s="115"/>
      <c r="Y9" s="115"/>
      <c r="Z9" s="115"/>
      <c r="AA9" s="67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13"/>
      <c r="AP9" s="13"/>
      <c r="AQ9" s="55"/>
      <c r="AR9" s="13"/>
      <c r="AS9" s="13"/>
      <c r="AT9" s="13"/>
    </row>
    <row r="10" ht="14.25" customHeight="1">
      <c r="A10" s="179">
        <v>1040.0</v>
      </c>
      <c r="B10" s="165" t="s">
        <v>750</v>
      </c>
      <c r="C10" s="166"/>
      <c r="D10" s="187" t="str">
        <f t="shared" si="1"/>
        <v>3101_680_282</v>
      </c>
      <c r="E10" s="165" t="s">
        <v>46</v>
      </c>
      <c r="F10" s="188" t="s">
        <v>767</v>
      </c>
      <c r="G10" s="168"/>
      <c r="H10" s="166"/>
      <c r="I10" s="170">
        <v>3000.0</v>
      </c>
      <c r="J10" s="189">
        <v>119.0</v>
      </c>
      <c r="K10" s="189"/>
      <c r="L10" s="187" t="s">
        <v>768</v>
      </c>
      <c r="M10" s="190">
        <v>3335.0</v>
      </c>
      <c r="N10" s="45">
        <v>1.13</v>
      </c>
      <c r="O10" s="45">
        <v>52.0</v>
      </c>
      <c r="P10" s="45">
        <f t="shared" si="2"/>
        <v>0.48</v>
      </c>
      <c r="Q10" s="184">
        <f t="shared" si="3"/>
        <v>1808.904</v>
      </c>
      <c r="R10" s="45">
        <v>0.0</v>
      </c>
      <c r="S10" s="45">
        <v>1.067</v>
      </c>
      <c r="T10" s="184">
        <f t="shared" si="4"/>
        <v>1930.100568</v>
      </c>
      <c r="U10" s="47">
        <f t="shared" si="5"/>
        <v>2573.467424</v>
      </c>
      <c r="V10" s="173"/>
      <c r="W10" s="207" t="s">
        <v>682</v>
      </c>
      <c r="X10" s="115"/>
      <c r="Y10" s="115"/>
      <c r="Z10" s="115"/>
      <c r="AA10" s="67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13"/>
      <c r="AP10" s="13"/>
      <c r="AQ10" s="55"/>
      <c r="AR10" s="13"/>
      <c r="AS10" s="13"/>
      <c r="AT10" s="13"/>
    </row>
    <row r="11" ht="14.25" customHeight="1">
      <c r="A11" s="179">
        <v>1040.0</v>
      </c>
      <c r="B11" s="165" t="s">
        <v>750</v>
      </c>
      <c r="C11" s="166"/>
      <c r="D11" s="187" t="str">
        <f t="shared" si="1"/>
        <v>3101_680_222</v>
      </c>
      <c r="E11" s="165" t="s">
        <v>46</v>
      </c>
      <c r="F11" s="188" t="s">
        <v>769</v>
      </c>
      <c r="G11" s="168"/>
      <c r="H11" s="166"/>
      <c r="I11" s="170">
        <v>3000.0</v>
      </c>
      <c r="J11" s="189">
        <v>216.0508</v>
      </c>
      <c r="K11" s="189"/>
      <c r="L11" s="187" t="s">
        <v>770</v>
      </c>
      <c r="M11" s="190">
        <v>2750.0</v>
      </c>
      <c r="N11" s="45">
        <v>1.13</v>
      </c>
      <c r="O11" s="45">
        <v>52.0</v>
      </c>
      <c r="P11" s="45">
        <f t="shared" si="2"/>
        <v>0.48</v>
      </c>
      <c r="Q11" s="184">
        <f t="shared" si="3"/>
        <v>1491.6</v>
      </c>
      <c r="R11" s="45">
        <v>0.0</v>
      </c>
      <c r="S11" s="45">
        <v>1.067</v>
      </c>
      <c r="T11" s="184">
        <f t="shared" si="4"/>
        <v>1591.5372</v>
      </c>
      <c r="U11" s="47">
        <f t="shared" si="5"/>
        <v>2122.0496</v>
      </c>
      <c r="V11" s="174" t="s">
        <v>682</v>
      </c>
      <c r="W11" s="115"/>
      <c r="X11" s="115"/>
      <c r="Y11" s="115"/>
      <c r="Z11" s="115"/>
      <c r="AA11" s="67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13"/>
      <c r="AP11" s="13"/>
      <c r="AQ11" s="55"/>
      <c r="AR11" s="13"/>
      <c r="AS11" s="13"/>
      <c r="AT11" s="13"/>
    </row>
    <row r="12" ht="14.25" customHeight="1">
      <c r="A12" s="148">
        <v>1040.0</v>
      </c>
      <c r="B12" s="149" t="s">
        <v>750</v>
      </c>
      <c r="C12" s="150"/>
      <c r="D12" s="180" t="str">
        <f t="shared" si="1"/>
        <v>3109_680_007</v>
      </c>
      <c r="E12" s="149" t="s">
        <v>46</v>
      </c>
      <c r="F12" s="181" t="s">
        <v>771</v>
      </c>
      <c r="G12" s="152"/>
      <c r="H12" s="150"/>
      <c r="I12" s="154">
        <v>5000.0</v>
      </c>
      <c r="J12" s="182">
        <v>77.161</v>
      </c>
      <c r="K12" s="182"/>
      <c r="L12" s="180" t="s">
        <v>772</v>
      </c>
      <c r="M12" s="183">
        <v>2970.0</v>
      </c>
      <c r="N12" s="45">
        <v>1.13</v>
      </c>
      <c r="O12" s="45">
        <v>47.0</v>
      </c>
      <c r="P12" s="45">
        <f t="shared" si="2"/>
        <v>0.53</v>
      </c>
      <c r="Q12" s="184">
        <f t="shared" si="3"/>
        <v>1778.733</v>
      </c>
      <c r="R12" s="45">
        <v>0.0</v>
      </c>
      <c r="S12" s="45">
        <v>1.067</v>
      </c>
      <c r="T12" s="184">
        <f t="shared" si="4"/>
        <v>1897.908111</v>
      </c>
      <c r="U12" s="47">
        <f t="shared" si="5"/>
        <v>2530.544148</v>
      </c>
      <c r="V12" s="176"/>
      <c r="W12" s="177"/>
      <c r="X12" s="208" t="s">
        <v>682</v>
      </c>
      <c r="Y12" s="177"/>
      <c r="Z12" s="177"/>
      <c r="AA12" s="67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13"/>
      <c r="AP12" s="13"/>
      <c r="AQ12" s="55"/>
      <c r="AR12" s="13"/>
      <c r="AS12" s="13"/>
      <c r="AT12" s="13"/>
    </row>
    <row r="13" ht="14.25" customHeight="1">
      <c r="A13" s="148">
        <v>1040.0</v>
      </c>
      <c r="B13" s="149" t="s">
        <v>750</v>
      </c>
      <c r="C13" s="150"/>
      <c r="D13" s="180" t="str">
        <f t="shared" si="1"/>
        <v>3109_680_076</v>
      </c>
      <c r="E13" s="149" t="s">
        <v>46</v>
      </c>
      <c r="F13" s="181" t="s">
        <v>773</v>
      </c>
      <c r="G13" s="152"/>
      <c r="H13" s="150"/>
      <c r="I13" s="154">
        <v>5000.0</v>
      </c>
      <c r="J13" s="182">
        <v>205.0278</v>
      </c>
      <c r="K13" s="182"/>
      <c r="L13" s="180" t="s">
        <v>774</v>
      </c>
      <c r="M13" s="183">
        <v>2970.0</v>
      </c>
      <c r="N13" s="45">
        <v>1.13</v>
      </c>
      <c r="O13" s="45">
        <v>47.0</v>
      </c>
      <c r="P13" s="45">
        <f t="shared" si="2"/>
        <v>0.53</v>
      </c>
      <c r="Q13" s="184">
        <f t="shared" si="3"/>
        <v>1778.733</v>
      </c>
      <c r="R13" s="45">
        <v>0.0</v>
      </c>
      <c r="S13" s="45">
        <v>1.067</v>
      </c>
      <c r="T13" s="184">
        <f t="shared" si="4"/>
        <v>1897.908111</v>
      </c>
      <c r="U13" s="47">
        <f t="shared" si="5"/>
        <v>2530.544148</v>
      </c>
      <c r="V13" s="178" t="s">
        <v>682</v>
      </c>
      <c r="W13" s="177"/>
      <c r="X13" s="177"/>
      <c r="Y13" s="177"/>
      <c r="Z13" s="208" t="s">
        <v>682</v>
      </c>
      <c r="AA13" s="67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13"/>
      <c r="AP13" s="13"/>
      <c r="AQ13" s="55"/>
      <c r="AR13" s="13"/>
      <c r="AS13" s="13"/>
      <c r="AT13" s="13"/>
    </row>
    <row r="14" ht="14.25" customHeight="1">
      <c r="A14" s="148">
        <v>1040.0</v>
      </c>
      <c r="B14" s="149" t="s">
        <v>750</v>
      </c>
      <c r="C14" s="150"/>
      <c r="D14" s="180" t="str">
        <f t="shared" si="1"/>
        <v>3109_680_244</v>
      </c>
      <c r="E14" s="149" t="s">
        <v>46</v>
      </c>
      <c r="F14" s="181" t="s">
        <v>775</v>
      </c>
      <c r="G14" s="152"/>
      <c r="H14" s="150"/>
      <c r="I14" s="154">
        <v>5000.0</v>
      </c>
      <c r="J14" s="182">
        <v>75.0</v>
      </c>
      <c r="K14" s="182"/>
      <c r="L14" s="180" t="s">
        <v>776</v>
      </c>
      <c r="M14" s="183">
        <v>2970.0</v>
      </c>
      <c r="N14" s="45">
        <v>1.13</v>
      </c>
      <c r="O14" s="45">
        <v>47.0</v>
      </c>
      <c r="P14" s="45">
        <f t="shared" si="2"/>
        <v>0.53</v>
      </c>
      <c r="Q14" s="184">
        <f t="shared" si="3"/>
        <v>1778.733</v>
      </c>
      <c r="R14" s="45">
        <v>0.0</v>
      </c>
      <c r="S14" s="45">
        <v>1.067</v>
      </c>
      <c r="T14" s="184">
        <f t="shared" si="4"/>
        <v>1897.908111</v>
      </c>
      <c r="U14" s="47">
        <f t="shared" si="5"/>
        <v>2530.544148</v>
      </c>
      <c r="V14" s="176"/>
      <c r="W14" s="209" t="s">
        <v>682</v>
      </c>
      <c r="X14" s="177"/>
      <c r="Y14" s="208" t="s">
        <v>682</v>
      </c>
      <c r="Z14" s="177"/>
      <c r="AA14" s="67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13"/>
      <c r="AP14" s="13"/>
      <c r="AQ14" s="55"/>
      <c r="AR14" s="13"/>
      <c r="AS14" s="13"/>
      <c r="AT14" s="13"/>
    </row>
    <row r="15" ht="14.25" customHeight="1">
      <c r="A15" s="148">
        <v>1040.0</v>
      </c>
      <c r="B15" s="149" t="s">
        <v>750</v>
      </c>
      <c r="C15" s="150"/>
      <c r="D15" s="180" t="str">
        <f t="shared" si="1"/>
        <v>3109_680_230</v>
      </c>
      <c r="E15" s="149" t="s">
        <v>46</v>
      </c>
      <c r="F15" s="181" t="s">
        <v>777</v>
      </c>
      <c r="G15" s="152"/>
      <c r="H15" s="150"/>
      <c r="I15" s="154">
        <v>5000.0</v>
      </c>
      <c r="J15" s="182">
        <v>75.0</v>
      </c>
      <c r="K15" s="182"/>
      <c r="L15" s="180" t="s">
        <v>778</v>
      </c>
      <c r="M15" s="183">
        <v>2970.0</v>
      </c>
      <c r="N15" s="45">
        <v>1.13</v>
      </c>
      <c r="O15" s="45">
        <v>47.0</v>
      </c>
      <c r="P15" s="45">
        <f t="shared" si="2"/>
        <v>0.53</v>
      </c>
      <c r="Q15" s="184">
        <f t="shared" si="3"/>
        <v>1778.733</v>
      </c>
      <c r="R15" s="45">
        <v>0.0</v>
      </c>
      <c r="S15" s="45">
        <v>1.067</v>
      </c>
      <c r="T15" s="184">
        <f t="shared" si="4"/>
        <v>1897.908111</v>
      </c>
      <c r="U15" s="47">
        <f t="shared" si="5"/>
        <v>2530.544148</v>
      </c>
      <c r="V15" s="176"/>
      <c r="W15" s="177"/>
      <c r="X15" s="177"/>
      <c r="Y15" s="177"/>
      <c r="Z15" s="208" t="s">
        <v>682</v>
      </c>
      <c r="AA15" s="67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13"/>
      <c r="AP15" s="13"/>
      <c r="AQ15" s="55"/>
      <c r="AR15" s="13"/>
      <c r="AS15" s="13"/>
      <c r="AT15" s="13"/>
    </row>
    <row r="16" ht="14.25" customHeight="1">
      <c r="A16" s="148">
        <v>1040.0</v>
      </c>
      <c r="B16" s="149" t="s">
        <v>750</v>
      </c>
      <c r="C16" s="150"/>
      <c r="D16" s="180" t="str">
        <f t="shared" si="1"/>
        <v>3109_680_036</v>
      </c>
      <c r="E16" s="149" t="s">
        <v>46</v>
      </c>
      <c r="F16" s="181" t="s">
        <v>779</v>
      </c>
      <c r="G16" s="152"/>
      <c r="H16" s="150"/>
      <c r="I16" s="154">
        <v>5000.0</v>
      </c>
      <c r="J16" s="182">
        <v>99.2</v>
      </c>
      <c r="K16" s="182"/>
      <c r="L16" s="180" t="s">
        <v>780</v>
      </c>
      <c r="M16" s="183">
        <v>3075.0</v>
      </c>
      <c r="N16" s="45">
        <v>1.13</v>
      </c>
      <c r="O16" s="45">
        <v>47.0</v>
      </c>
      <c r="P16" s="45">
        <f t="shared" si="2"/>
        <v>0.53</v>
      </c>
      <c r="Q16" s="184">
        <f t="shared" si="3"/>
        <v>1841.6175</v>
      </c>
      <c r="R16" s="45">
        <v>0.0</v>
      </c>
      <c r="S16" s="45">
        <v>1.067</v>
      </c>
      <c r="T16" s="184">
        <f t="shared" si="4"/>
        <v>1965.005873</v>
      </c>
      <c r="U16" s="47">
        <f t="shared" si="5"/>
        <v>2620.00783</v>
      </c>
      <c r="V16" s="176"/>
      <c r="W16" s="177"/>
      <c r="X16" s="208" t="s">
        <v>682</v>
      </c>
      <c r="Y16" s="177"/>
      <c r="Z16" s="177"/>
      <c r="AA16" s="67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13"/>
      <c r="AP16" s="13"/>
      <c r="AQ16" s="55"/>
      <c r="AR16" s="13"/>
      <c r="AS16" s="13"/>
      <c r="AT16" s="13"/>
    </row>
    <row r="17" ht="14.25" customHeight="1">
      <c r="A17" s="148">
        <v>1040.0</v>
      </c>
      <c r="B17" s="149" t="s">
        <v>750</v>
      </c>
      <c r="C17" s="150"/>
      <c r="D17" s="180" t="str">
        <f t="shared" si="1"/>
        <v>3109_680_243</v>
      </c>
      <c r="E17" s="149" t="s">
        <v>46</v>
      </c>
      <c r="F17" s="181" t="s">
        <v>781</v>
      </c>
      <c r="G17" s="152"/>
      <c r="H17" s="150"/>
      <c r="I17" s="154">
        <v>5000.0</v>
      </c>
      <c r="J17" s="182">
        <f>44*2.2046</f>
        <v>97.0024</v>
      </c>
      <c r="K17" s="182"/>
      <c r="L17" s="180" t="s">
        <v>782</v>
      </c>
      <c r="M17" s="183">
        <v>3075.0</v>
      </c>
      <c r="N17" s="45">
        <v>1.13</v>
      </c>
      <c r="O17" s="45">
        <v>47.0</v>
      </c>
      <c r="P17" s="45">
        <f t="shared" si="2"/>
        <v>0.53</v>
      </c>
      <c r="Q17" s="184">
        <f t="shared" si="3"/>
        <v>1841.6175</v>
      </c>
      <c r="R17" s="45">
        <v>0.0</v>
      </c>
      <c r="S17" s="45">
        <v>1.067</v>
      </c>
      <c r="T17" s="184">
        <f t="shared" si="4"/>
        <v>1965.005873</v>
      </c>
      <c r="U17" s="47">
        <f t="shared" si="5"/>
        <v>2620.00783</v>
      </c>
      <c r="V17" s="176"/>
      <c r="W17" s="177"/>
      <c r="X17" s="177"/>
      <c r="Y17" s="177"/>
      <c r="Z17" s="177"/>
      <c r="AA17" s="67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13"/>
      <c r="AP17" s="13"/>
      <c r="AQ17" s="55"/>
      <c r="AR17" s="13"/>
      <c r="AS17" s="13"/>
      <c r="AT17" s="13"/>
    </row>
    <row r="18" ht="14.25" customHeight="1">
      <c r="A18" s="148">
        <v>1040.0</v>
      </c>
      <c r="B18" s="149" t="s">
        <v>750</v>
      </c>
      <c r="C18" s="150"/>
      <c r="D18" s="180" t="str">
        <f t="shared" si="1"/>
        <v>3109_680_213</v>
      </c>
      <c r="E18" s="149" t="s">
        <v>46</v>
      </c>
      <c r="F18" s="181" t="s">
        <v>783</v>
      </c>
      <c r="G18" s="152"/>
      <c r="H18" s="150"/>
      <c r="I18" s="154">
        <v>5000.0</v>
      </c>
      <c r="J18" s="182">
        <v>99.207</v>
      </c>
      <c r="K18" s="182"/>
      <c r="L18" s="180" t="s">
        <v>784</v>
      </c>
      <c r="M18" s="183">
        <v>3075.0</v>
      </c>
      <c r="N18" s="45">
        <v>1.13</v>
      </c>
      <c r="O18" s="45">
        <v>47.0</v>
      </c>
      <c r="P18" s="45">
        <f t="shared" si="2"/>
        <v>0.53</v>
      </c>
      <c r="Q18" s="184">
        <f t="shared" si="3"/>
        <v>1841.6175</v>
      </c>
      <c r="R18" s="45">
        <v>0.0</v>
      </c>
      <c r="S18" s="45">
        <v>1.067</v>
      </c>
      <c r="T18" s="184">
        <f t="shared" si="4"/>
        <v>1965.005873</v>
      </c>
      <c r="U18" s="47">
        <f t="shared" si="5"/>
        <v>2620.00783</v>
      </c>
      <c r="V18" s="178" t="s">
        <v>682</v>
      </c>
      <c r="W18" s="178" t="s">
        <v>682</v>
      </c>
      <c r="X18" s="176"/>
      <c r="Y18" s="176"/>
      <c r="Z18" s="178" t="s">
        <v>682</v>
      </c>
      <c r="AA18" s="67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13"/>
      <c r="AP18" s="13"/>
      <c r="AQ18" s="55"/>
      <c r="AR18" s="13"/>
      <c r="AS18" s="13"/>
      <c r="AT18" s="13"/>
    </row>
    <row r="19" ht="14.25" customHeight="1">
      <c r="A19" s="148">
        <v>1040.0</v>
      </c>
      <c r="B19" s="149" t="s">
        <v>750</v>
      </c>
      <c r="C19" s="150"/>
      <c r="D19" s="180" t="str">
        <f t="shared" si="1"/>
        <v>3109_680_177</v>
      </c>
      <c r="E19" s="149" t="s">
        <v>46</v>
      </c>
      <c r="F19" s="181" t="s">
        <v>785</v>
      </c>
      <c r="G19" s="152"/>
      <c r="H19" s="150"/>
      <c r="I19" s="154">
        <v>5000.0</v>
      </c>
      <c r="J19" s="182">
        <v>156.5266</v>
      </c>
      <c r="K19" s="182"/>
      <c r="L19" s="180" t="s">
        <v>786</v>
      </c>
      <c r="M19" s="183">
        <v>3840.0</v>
      </c>
      <c r="N19" s="45">
        <v>1.13</v>
      </c>
      <c r="O19" s="45">
        <v>47.0</v>
      </c>
      <c r="P19" s="45">
        <f t="shared" si="2"/>
        <v>0.53</v>
      </c>
      <c r="Q19" s="184">
        <f t="shared" si="3"/>
        <v>2299.776</v>
      </c>
      <c r="R19" s="45">
        <v>0.0</v>
      </c>
      <c r="S19" s="45">
        <v>1.067</v>
      </c>
      <c r="T19" s="184">
        <f t="shared" si="4"/>
        <v>2453.860992</v>
      </c>
      <c r="U19" s="47">
        <f t="shared" si="5"/>
        <v>3271.814656</v>
      </c>
      <c r="V19" s="176"/>
      <c r="W19" s="177"/>
      <c r="X19" s="208" t="s">
        <v>682</v>
      </c>
      <c r="Y19" s="177"/>
      <c r="Z19" s="177"/>
      <c r="AA19" s="67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13"/>
      <c r="AP19" s="13"/>
      <c r="AQ19" s="55"/>
      <c r="AR19" s="13"/>
      <c r="AS19" s="13"/>
      <c r="AT19" s="13"/>
    </row>
    <row r="20" ht="14.25" customHeight="1">
      <c r="A20" s="179">
        <v>1040.0</v>
      </c>
      <c r="B20" s="165" t="s">
        <v>750</v>
      </c>
      <c r="C20" s="166"/>
      <c r="D20" s="187" t="str">
        <f t="shared" si="1"/>
        <v>3113_654_001</v>
      </c>
      <c r="E20" s="165" t="s">
        <v>46</v>
      </c>
      <c r="F20" s="188" t="s">
        <v>787</v>
      </c>
      <c r="G20" s="168"/>
      <c r="H20" s="166"/>
      <c r="I20" s="170">
        <v>8000.0</v>
      </c>
      <c r="J20" s="189">
        <f>72*2.2046</f>
        <v>158.7312</v>
      </c>
      <c r="K20" s="189"/>
      <c r="L20" s="187" t="s">
        <v>788</v>
      </c>
      <c r="M20" s="190">
        <v>5085.0</v>
      </c>
      <c r="N20" s="45">
        <v>1.13</v>
      </c>
      <c r="O20" s="45">
        <v>45.0</v>
      </c>
      <c r="P20" s="45">
        <f t="shared" si="2"/>
        <v>0.55</v>
      </c>
      <c r="Q20" s="184">
        <f t="shared" si="3"/>
        <v>3160.3275</v>
      </c>
      <c r="R20" s="45">
        <v>0.0</v>
      </c>
      <c r="S20" s="45">
        <v>1.067</v>
      </c>
      <c r="T20" s="184">
        <f t="shared" si="4"/>
        <v>3372.069443</v>
      </c>
      <c r="U20" s="47">
        <f t="shared" si="5"/>
        <v>4496.09259</v>
      </c>
      <c r="V20" s="173"/>
      <c r="W20" s="115"/>
      <c r="X20" s="115"/>
      <c r="Y20" s="115"/>
      <c r="Z20" s="115"/>
      <c r="AA20" s="67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13"/>
      <c r="AP20" s="13"/>
      <c r="AQ20" s="55"/>
      <c r="AR20" s="13"/>
      <c r="AS20" s="13"/>
      <c r="AT20" s="13"/>
    </row>
    <row r="21" ht="14.25" customHeight="1">
      <c r="A21" s="179">
        <v>1040.0</v>
      </c>
      <c r="B21" s="165" t="s">
        <v>750</v>
      </c>
      <c r="C21" s="166"/>
      <c r="D21" s="187" t="str">
        <f t="shared" si="1"/>
        <v>3113_654_003</v>
      </c>
      <c r="E21" s="165" t="s">
        <v>46</v>
      </c>
      <c r="F21" s="188" t="s">
        <v>789</v>
      </c>
      <c r="G21" s="168"/>
      <c r="H21" s="166"/>
      <c r="I21" s="170">
        <v>8000.0</v>
      </c>
      <c r="J21" s="189">
        <f>110*2.2046</f>
        <v>242.506</v>
      </c>
      <c r="K21" s="189"/>
      <c r="L21" s="187" t="s">
        <v>790</v>
      </c>
      <c r="M21" s="190">
        <v>5085.0</v>
      </c>
      <c r="N21" s="45">
        <v>1.13</v>
      </c>
      <c r="O21" s="45">
        <v>45.0</v>
      </c>
      <c r="P21" s="45">
        <f t="shared" si="2"/>
        <v>0.55</v>
      </c>
      <c r="Q21" s="184">
        <f t="shared" si="3"/>
        <v>3160.3275</v>
      </c>
      <c r="R21" s="45">
        <v>0.0</v>
      </c>
      <c r="S21" s="45">
        <v>1.067</v>
      </c>
      <c r="T21" s="184">
        <f t="shared" si="4"/>
        <v>3372.069443</v>
      </c>
      <c r="U21" s="47">
        <f t="shared" si="5"/>
        <v>4496.09259</v>
      </c>
      <c r="V21" s="173"/>
      <c r="W21" s="115"/>
      <c r="X21" s="115"/>
      <c r="Y21" s="115"/>
      <c r="Z21" s="115"/>
      <c r="AA21" s="67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13"/>
      <c r="AP21" s="13"/>
      <c r="AQ21" s="55"/>
      <c r="AR21" s="13"/>
      <c r="AS21" s="13"/>
      <c r="AT21" s="13"/>
    </row>
    <row r="22" ht="14.25" customHeight="1">
      <c r="A22" s="148">
        <v>1040.0</v>
      </c>
      <c r="B22" s="149" t="s">
        <v>750</v>
      </c>
      <c r="C22" s="150"/>
      <c r="D22" s="180" t="str">
        <f t="shared" si="1"/>
        <v>3103_680_130</v>
      </c>
      <c r="E22" s="149" t="s">
        <v>46</v>
      </c>
      <c r="F22" s="181" t="s">
        <v>791</v>
      </c>
      <c r="G22" s="152"/>
      <c r="H22" s="150"/>
      <c r="I22" s="154">
        <v>9000.0</v>
      </c>
      <c r="J22" s="182">
        <f>68*2.2046</f>
        <v>149.9128</v>
      </c>
      <c r="K22" s="154"/>
      <c r="L22" s="180" t="s">
        <v>792</v>
      </c>
      <c r="M22" s="183">
        <v>6175.0</v>
      </c>
      <c r="N22" s="45">
        <v>1.13</v>
      </c>
      <c r="O22" s="45">
        <v>47.0</v>
      </c>
      <c r="P22" s="45">
        <f t="shared" si="2"/>
        <v>0.53</v>
      </c>
      <c r="Q22" s="184">
        <f t="shared" si="3"/>
        <v>3698.2075</v>
      </c>
      <c r="R22" s="45">
        <v>0.0</v>
      </c>
      <c r="S22" s="45">
        <v>1.067</v>
      </c>
      <c r="T22" s="184">
        <f t="shared" si="4"/>
        <v>3945.987403</v>
      </c>
      <c r="U22" s="47">
        <f t="shared" si="5"/>
        <v>5261.316537</v>
      </c>
      <c r="V22" s="157"/>
      <c r="W22" s="37"/>
      <c r="X22" s="37"/>
      <c r="Y22" s="37"/>
      <c r="Z22" s="37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13"/>
      <c r="AP22" s="13"/>
      <c r="AQ22" s="55"/>
      <c r="AR22" s="13"/>
      <c r="AS22" s="13"/>
      <c r="AT22" s="13"/>
    </row>
    <row r="23" ht="14.25" customHeight="1">
      <c r="A23" s="9"/>
      <c r="B23" s="36"/>
      <c r="C23" s="37"/>
      <c r="D23" s="210"/>
      <c r="E23" s="36"/>
      <c r="F23" s="211"/>
      <c r="G23" s="36"/>
      <c r="H23" s="37"/>
      <c r="I23" s="212"/>
      <c r="J23" s="213"/>
      <c r="K23" s="212"/>
      <c r="L23" s="210"/>
      <c r="M23" s="214"/>
      <c r="N23" s="215"/>
      <c r="O23" s="215"/>
      <c r="P23" s="215"/>
      <c r="Q23" s="215"/>
      <c r="R23" s="215"/>
      <c r="S23" s="215"/>
      <c r="T23" s="215"/>
      <c r="U23" s="21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13"/>
      <c r="AP23" s="13"/>
      <c r="AQ23" s="55"/>
      <c r="AR23" s="13"/>
      <c r="AS23" s="13"/>
      <c r="AT23" s="13"/>
    </row>
    <row r="24" ht="14.25" customHeight="1">
      <c r="A24" s="15"/>
      <c r="B24" s="54"/>
      <c r="C24" s="55"/>
      <c r="D24" s="216"/>
      <c r="E24" s="54"/>
      <c r="F24" s="217"/>
      <c r="G24" s="54"/>
      <c r="H24" s="55"/>
      <c r="I24" s="218"/>
      <c r="J24" s="219"/>
      <c r="K24" s="218"/>
      <c r="L24" s="216"/>
      <c r="M24" s="220"/>
      <c r="N24" s="221"/>
      <c r="O24" s="221"/>
      <c r="P24" s="221"/>
      <c r="Q24" s="221"/>
      <c r="R24" s="221"/>
      <c r="S24" s="221"/>
      <c r="T24" s="221"/>
      <c r="U24" s="221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13"/>
      <c r="AP24" s="13"/>
      <c r="AQ24" s="55"/>
      <c r="AR24" s="13"/>
      <c r="AS24" s="13"/>
      <c r="AT24" s="13"/>
    </row>
    <row r="25" ht="14.25" customHeight="1">
      <c r="A25" s="15"/>
      <c r="B25" s="54"/>
      <c r="C25" s="55"/>
      <c r="D25" s="216"/>
      <c r="E25" s="54"/>
      <c r="F25" s="217"/>
      <c r="G25" s="54"/>
      <c r="H25" s="55"/>
      <c r="I25" s="218"/>
      <c r="J25" s="219"/>
      <c r="K25" s="218"/>
      <c r="L25" s="216"/>
      <c r="M25" s="220"/>
      <c r="N25" s="221"/>
      <c r="O25" s="221"/>
      <c r="P25" s="221"/>
      <c r="Q25" s="221"/>
      <c r="R25" s="221"/>
      <c r="S25" s="221"/>
      <c r="T25" s="221"/>
      <c r="U25" s="221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13"/>
      <c r="AP25" s="13"/>
      <c r="AQ25" s="55"/>
      <c r="AR25" s="13"/>
      <c r="AS25" s="13"/>
      <c r="AT25" s="13"/>
    </row>
    <row r="26" ht="14.25" customHeight="1">
      <c r="A26" s="15"/>
      <c r="B26" s="54"/>
      <c r="C26" s="55"/>
      <c r="D26" s="216"/>
      <c r="E26" s="54"/>
      <c r="F26" s="217"/>
      <c r="G26" s="54"/>
      <c r="H26" s="55"/>
      <c r="I26" s="218"/>
      <c r="J26" s="219"/>
      <c r="K26" s="218"/>
      <c r="L26" s="216"/>
      <c r="M26" s="220"/>
      <c r="N26" s="221"/>
      <c r="O26" s="221"/>
      <c r="P26" s="221"/>
      <c r="Q26" s="221"/>
      <c r="R26" s="221"/>
      <c r="S26" s="221"/>
      <c r="T26" s="221"/>
      <c r="U26" s="221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13"/>
      <c r="AP26" s="13"/>
      <c r="AQ26" s="55"/>
      <c r="AR26" s="13"/>
      <c r="AS26" s="13"/>
      <c r="AT26" s="13"/>
    </row>
    <row r="27" ht="14.25" customHeight="1">
      <c r="A27" s="15"/>
      <c r="B27" s="54"/>
      <c r="C27" s="55"/>
      <c r="D27" s="216"/>
      <c r="E27" s="54"/>
      <c r="F27" s="217"/>
      <c r="G27" s="54"/>
      <c r="H27" s="55"/>
      <c r="I27" s="218"/>
      <c r="J27" s="219"/>
      <c r="K27" s="216"/>
      <c r="L27" s="216"/>
      <c r="M27" s="220"/>
      <c r="N27" s="221"/>
      <c r="O27" s="221"/>
      <c r="P27" s="221"/>
      <c r="Q27" s="221"/>
      <c r="R27" s="221"/>
      <c r="S27" s="221"/>
      <c r="T27" s="221"/>
      <c r="U27" s="221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13"/>
      <c r="AP27" s="13"/>
      <c r="AQ27" s="55"/>
      <c r="AR27" s="13"/>
      <c r="AS27" s="13"/>
      <c r="AT27" s="13"/>
    </row>
    <row r="28" ht="14.25" customHeight="1">
      <c r="A28" s="15"/>
      <c r="B28" s="54"/>
      <c r="C28" s="55"/>
      <c r="D28" s="216"/>
      <c r="E28" s="54"/>
      <c r="F28" s="217"/>
      <c r="G28" s="54"/>
      <c r="H28" s="55"/>
      <c r="I28" s="218"/>
      <c r="J28" s="219"/>
      <c r="K28" s="216"/>
      <c r="L28" s="216"/>
      <c r="M28" s="220"/>
      <c r="N28" s="221"/>
      <c r="O28" s="221"/>
      <c r="P28" s="221"/>
      <c r="Q28" s="221"/>
      <c r="R28" s="221"/>
      <c r="S28" s="221"/>
      <c r="T28" s="221"/>
      <c r="U28" s="221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13"/>
      <c r="AP28" s="13"/>
      <c r="AQ28" s="55"/>
      <c r="AR28" s="13"/>
      <c r="AS28" s="13"/>
      <c r="AT28" s="13"/>
    </row>
    <row r="29" ht="14.25" customHeight="1">
      <c r="A29" s="15"/>
      <c r="B29" s="54"/>
      <c r="C29" s="55"/>
      <c r="D29" s="216"/>
      <c r="E29" s="54"/>
      <c r="F29" s="217"/>
      <c r="G29" s="54"/>
      <c r="H29" s="55"/>
      <c r="I29" s="218"/>
      <c r="J29" s="219"/>
      <c r="K29" s="218"/>
      <c r="L29" s="216"/>
      <c r="M29" s="220"/>
      <c r="N29" s="221"/>
      <c r="O29" s="221"/>
      <c r="P29" s="221"/>
      <c r="Q29" s="221"/>
      <c r="R29" s="221"/>
      <c r="S29" s="221"/>
      <c r="T29" s="221"/>
      <c r="U29" s="221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13"/>
      <c r="AP29" s="13"/>
      <c r="AQ29" s="55"/>
      <c r="AR29" s="13"/>
      <c r="AS29" s="13"/>
      <c r="AT29" s="13"/>
    </row>
    <row r="30" ht="14.25" customHeight="1">
      <c r="A30" s="15"/>
      <c r="B30" s="54"/>
      <c r="C30" s="55"/>
      <c r="D30" s="216"/>
      <c r="E30" s="54"/>
      <c r="F30" s="217"/>
      <c r="G30" s="54"/>
      <c r="H30" s="55"/>
      <c r="I30" s="218"/>
      <c r="J30" s="219"/>
      <c r="K30" s="218"/>
      <c r="L30" s="216"/>
      <c r="M30" s="220"/>
      <c r="N30" s="221"/>
      <c r="O30" s="221"/>
      <c r="P30" s="221"/>
      <c r="Q30" s="221"/>
      <c r="R30" s="221"/>
      <c r="S30" s="221"/>
      <c r="T30" s="221"/>
      <c r="U30" s="221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13"/>
      <c r="AP30" s="13"/>
      <c r="AQ30" s="55"/>
      <c r="AR30" s="13"/>
      <c r="AS30" s="13"/>
      <c r="AT30" s="13"/>
    </row>
    <row r="31" ht="14.25" customHeight="1">
      <c r="A31" s="15"/>
      <c r="B31" s="54"/>
      <c r="C31" s="55"/>
      <c r="D31" s="216"/>
      <c r="E31" s="54"/>
      <c r="F31" s="217"/>
      <c r="G31" s="54"/>
      <c r="H31" s="55"/>
      <c r="I31" s="218"/>
      <c r="J31" s="219"/>
      <c r="K31" s="218"/>
      <c r="L31" s="216"/>
      <c r="M31" s="220"/>
      <c r="N31" s="221"/>
      <c r="O31" s="221"/>
      <c r="P31" s="221"/>
      <c r="Q31" s="221"/>
      <c r="R31" s="221"/>
      <c r="S31" s="221"/>
      <c r="T31" s="221"/>
      <c r="U31" s="221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13"/>
      <c r="AP31" s="13"/>
      <c r="AQ31" s="55"/>
      <c r="AR31" s="13"/>
      <c r="AS31" s="13"/>
      <c r="AT31" s="13"/>
    </row>
    <row r="32" ht="14.25" customHeight="1">
      <c r="A32" s="15"/>
      <c r="B32" s="54"/>
      <c r="C32" s="55"/>
      <c r="D32" s="216"/>
      <c r="E32" s="54"/>
      <c r="F32" s="217"/>
      <c r="G32" s="54"/>
      <c r="H32" s="55"/>
      <c r="I32" s="218"/>
      <c r="J32" s="219"/>
      <c r="K32" s="218"/>
      <c r="L32" s="216"/>
      <c r="M32" s="220"/>
      <c r="N32" s="221"/>
      <c r="O32" s="221"/>
      <c r="P32" s="221"/>
      <c r="Q32" s="221"/>
      <c r="R32" s="221"/>
      <c r="S32" s="221"/>
      <c r="T32" s="221"/>
      <c r="U32" s="221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13"/>
      <c r="AP32" s="13"/>
      <c r="AQ32" s="55"/>
      <c r="AR32" s="13"/>
      <c r="AS32" s="13"/>
      <c r="AT32" s="13"/>
    </row>
    <row r="33" ht="14.25" customHeight="1">
      <c r="A33" s="15"/>
      <c r="B33" s="54"/>
      <c r="C33" s="55"/>
      <c r="D33" s="216"/>
      <c r="E33" s="54"/>
      <c r="F33" s="217"/>
      <c r="G33" s="55"/>
      <c r="H33" s="55"/>
      <c r="I33" s="218"/>
      <c r="J33" s="219"/>
      <c r="K33" s="55"/>
      <c r="L33" s="216"/>
      <c r="M33" s="220"/>
      <c r="N33" s="72"/>
      <c r="O33" s="72"/>
      <c r="P33" s="72"/>
      <c r="Q33" s="72"/>
      <c r="R33" s="72"/>
      <c r="S33" s="72"/>
      <c r="T33" s="72"/>
      <c r="U33" s="72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13"/>
      <c r="AP33" s="13"/>
      <c r="AQ33" s="55"/>
      <c r="AR33" s="13"/>
      <c r="AS33" s="13"/>
      <c r="AT33" s="13"/>
    </row>
    <row r="34" ht="13.5" customHeight="1">
      <c r="A34" s="13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72"/>
      <c r="O34" s="72"/>
      <c r="P34" s="72"/>
      <c r="Q34" s="72"/>
      <c r="R34" s="72"/>
      <c r="S34" s="72"/>
      <c r="T34" s="72"/>
      <c r="U34" s="72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13"/>
      <c r="AP34" s="13"/>
      <c r="AQ34" s="55"/>
      <c r="AR34" s="13"/>
      <c r="AS34" s="13"/>
      <c r="AT34" s="13"/>
    </row>
    <row r="35" ht="13.5" customHeight="1">
      <c r="A35" s="13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72"/>
      <c r="O35" s="72"/>
      <c r="P35" s="72"/>
      <c r="Q35" s="72"/>
      <c r="R35" s="72"/>
      <c r="S35" s="72"/>
      <c r="T35" s="72"/>
      <c r="U35" s="72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13"/>
      <c r="AP35" s="13"/>
      <c r="AQ35" s="55"/>
      <c r="AR35" s="13"/>
      <c r="AS35" s="13"/>
      <c r="AT35" s="13"/>
    </row>
    <row r="36" ht="13.5" customHeight="1">
      <c r="A36" s="13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72"/>
      <c r="O36" s="72"/>
      <c r="P36" s="72"/>
      <c r="Q36" s="72"/>
      <c r="R36" s="72"/>
      <c r="S36" s="72"/>
      <c r="T36" s="72"/>
      <c r="U36" s="72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13"/>
      <c r="AP36" s="13"/>
      <c r="AQ36" s="55"/>
      <c r="AR36" s="13"/>
      <c r="AS36" s="13"/>
      <c r="AT36" s="13"/>
    </row>
    <row r="37" ht="13.5" customHeight="1">
      <c r="A37" s="13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72"/>
      <c r="O37" s="72"/>
      <c r="P37" s="72"/>
      <c r="Q37" s="72"/>
      <c r="R37" s="72"/>
      <c r="S37" s="72"/>
      <c r="T37" s="72"/>
      <c r="U37" s="72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13"/>
      <c r="AP37" s="13"/>
      <c r="AQ37" s="55"/>
      <c r="AR37" s="13"/>
      <c r="AS37" s="13"/>
      <c r="AT37" s="13"/>
    </row>
    <row r="38" ht="13.5" customHeight="1">
      <c r="A38" s="13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72"/>
      <c r="O38" s="72"/>
      <c r="P38" s="72"/>
      <c r="Q38" s="72"/>
      <c r="R38" s="72"/>
      <c r="S38" s="72"/>
      <c r="T38" s="72"/>
      <c r="U38" s="72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13"/>
      <c r="AP38" s="13"/>
      <c r="AQ38" s="55"/>
      <c r="AR38" s="13"/>
      <c r="AS38" s="13"/>
      <c r="AT38" s="13"/>
    </row>
    <row r="39" ht="13.5" customHeight="1">
      <c r="A39" s="13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72"/>
      <c r="O39" s="72"/>
      <c r="P39" s="72"/>
      <c r="Q39" s="72"/>
      <c r="R39" s="72"/>
      <c r="S39" s="72"/>
      <c r="T39" s="72"/>
      <c r="U39" s="72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13"/>
      <c r="AP39" s="13"/>
      <c r="AQ39" s="55"/>
      <c r="AR39" s="13"/>
      <c r="AS39" s="13"/>
      <c r="AT39" s="13"/>
    </row>
    <row r="40" ht="12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</row>
    <row r="41" ht="12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</row>
    <row r="42" ht="12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</row>
    <row r="43" ht="12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</row>
    <row r="44" ht="12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</row>
    <row r="45" ht="12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</row>
    <row r="46" ht="12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</row>
    <row r="47" ht="12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</row>
    <row r="48" ht="12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</row>
    <row r="49" ht="12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</row>
    <row r="50" ht="12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</row>
    <row r="51" ht="12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</row>
    <row r="52" ht="12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</row>
    <row r="53" ht="12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</row>
    <row r="54" ht="12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</row>
    <row r="55" ht="12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</row>
    <row r="56" ht="12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</row>
    <row r="57" ht="12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</row>
    <row r="58" ht="12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</row>
    <row r="59" ht="12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</row>
    <row r="60" ht="12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</row>
    <row r="61" ht="12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</row>
    <row r="62" ht="12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</row>
    <row r="63" ht="12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</row>
    <row r="64" ht="12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</row>
    <row r="65" ht="12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</row>
    <row r="66" ht="12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</row>
    <row r="67" ht="12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</row>
    <row r="68" ht="12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</row>
    <row r="69" ht="12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</row>
    <row r="70" ht="12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</row>
    <row r="71" ht="12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</row>
    <row r="72" ht="12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</row>
    <row r="73" ht="12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</row>
    <row r="74" ht="12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</row>
    <row r="75" ht="12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</row>
    <row r="76" ht="12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</row>
    <row r="77" ht="12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</row>
    <row r="78" ht="12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</row>
    <row r="79" ht="12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</row>
    <row r="80" ht="12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</row>
    <row r="81" ht="12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</row>
    <row r="82" ht="12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</row>
    <row r="83" ht="12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</row>
    <row r="84" ht="12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</row>
    <row r="85" ht="12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</row>
    <row r="86" ht="12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</row>
    <row r="87" ht="12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</row>
    <row r="88" ht="12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</row>
    <row r="89" ht="12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</row>
    <row r="90" ht="12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</row>
    <row r="91" ht="12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</row>
    <row r="92" ht="12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</row>
    <row r="93" ht="12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</row>
    <row r="94" ht="12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</row>
    <row r="95" ht="12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</row>
    <row r="96" ht="12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</row>
    <row r="97" ht="12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</row>
    <row r="98" ht="12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</row>
    <row r="99" ht="12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</row>
    <row r="100" ht="12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</row>
    <row r="101" ht="12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</row>
    <row r="102" ht="12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</row>
    <row r="103" ht="12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</row>
    <row r="104" ht="12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</row>
    <row r="105" ht="12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</row>
    <row r="106" ht="12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</row>
    <row r="107" ht="12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</row>
    <row r="108" ht="12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</row>
    <row r="109" ht="12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</row>
    <row r="110" ht="12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</row>
    <row r="111" ht="12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</row>
    <row r="112" ht="12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</row>
    <row r="113" ht="12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</row>
    <row r="114" ht="12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</row>
    <row r="115" ht="12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</row>
    <row r="116" ht="12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</row>
    <row r="117" ht="12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</row>
    <row r="118" ht="12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</row>
    <row r="119" ht="12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</row>
    <row r="120" ht="12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</row>
    <row r="121" ht="12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</row>
    <row r="122" ht="12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</row>
    <row r="123" ht="12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</row>
    <row r="124" ht="12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</row>
    <row r="125" ht="12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</row>
    <row r="126" ht="12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</row>
    <row r="127" ht="12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</row>
    <row r="128" ht="12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</row>
    <row r="129" ht="12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</row>
    <row r="130" ht="12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</row>
    <row r="131" ht="12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</row>
    <row r="132" ht="12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</row>
    <row r="133" ht="12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</row>
    <row r="134" ht="12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</row>
    <row r="135" ht="12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</row>
    <row r="136" ht="12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</row>
    <row r="137" ht="12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</row>
    <row r="138" ht="12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</row>
    <row r="139" ht="12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</row>
    <row r="140" ht="12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</row>
    <row r="141" ht="12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</row>
    <row r="142" ht="12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</row>
    <row r="143" ht="12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</row>
    <row r="144" ht="12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</row>
    <row r="145" ht="12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</row>
    <row r="146" ht="12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</row>
    <row r="147" ht="12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</row>
    <row r="148" ht="12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</row>
    <row r="149" ht="12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</row>
    <row r="150" ht="12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</row>
    <row r="151" ht="12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</row>
    <row r="152" ht="12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</row>
    <row r="153" ht="12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</row>
    <row r="154" ht="12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</row>
    <row r="155" ht="12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</row>
    <row r="156" ht="12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</row>
    <row r="157" ht="12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</row>
    <row r="158" ht="12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</row>
    <row r="159" ht="12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</row>
    <row r="160" ht="12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</row>
    <row r="161" ht="12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</row>
    <row r="162" ht="12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</row>
    <row r="163" ht="12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</row>
    <row r="164" ht="12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</row>
    <row r="165" ht="12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</row>
    <row r="166" ht="12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</row>
    <row r="167" ht="12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</row>
    <row r="168" ht="12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</row>
    <row r="169" ht="12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</row>
    <row r="170" ht="12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</row>
    <row r="171" ht="12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</row>
    <row r="172" ht="12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</row>
    <row r="173" ht="12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</row>
    <row r="174" ht="12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</row>
    <row r="175" ht="12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</row>
    <row r="176" ht="12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</row>
    <row r="177" ht="12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</row>
    <row r="178" ht="12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</row>
    <row r="179" ht="12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</row>
    <row r="180" ht="12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</row>
    <row r="181" ht="12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</row>
    <row r="182" ht="12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</row>
    <row r="183" ht="12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</row>
    <row r="184" ht="12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</row>
    <row r="185" ht="12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</row>
    <row r="186" ht="12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</row>
    <row r="187" ht="12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</row>
    <row r="188" ht="12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</row>
    <row r="189" ht="12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</row>
    <row r="190" ht="12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</row>
    <row r="191" ht="12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</row>
    <row r="192" ht="12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</row>
    <row r="193" ht="12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</row>
    <row r="194" ht="12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</row>
    <row r="195" ht="12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</row>
    <row r="196" ht="12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</row>
    <row r="197" ht="12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</row>
    <row r="198" ht="12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</row>
    <row r="199" ht="12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</row>
    <row r="200" ht="12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</row>
    <row r="201" ht="12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</row>
    <row r="202" ht="12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</row>
    <row r="203" ht="12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</row>
    <row r="204" ht="12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</row>
    <row r="205" ht="12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</row>
    <row r="206" ht="12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</row>
    <row r="207" ht="12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</row>
    <row r="208" ht="12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</row>
    <row r="209" ht="12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</row>
    <row r="210" ht="12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</row>
    <row r="211" ht="12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</row>
    <row r="212" ht="12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</row>
    <row r="213" ht="12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</row>
    <row r="214" ht="12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</row>
    <row r="215" ht="12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</row>
    <row r="216" ht="12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</row>
    <row r="217" ht="12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</row>
    <row r="218" ht="12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</row>
    <row r="219" ht="12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</row>
    <row r="220" ht="12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</row>
    <row r="221" ht="12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</row>
    <row r="222" ht="12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</row>
    <row r="223" ht="12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</row>
    <row r="224" ht="12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</row>
    <row r="225" ht="12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</row>
    <row r="226" ht="12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</row>
    <row r="227" ht="12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</row>
    <row r="228" ht="12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</row>
    <row r="229" ht="12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</row>
    <row r="230" ht="12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</row>
    <row r="231" ht="12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</row>
    <row r="232" ht="12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</row>
    <row r="233" ht="12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</row>
    <row r="234" ht="12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</row>
    <row r="235" ht="12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</row>
    <row r="236" ht="12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</row>
    <row r="237" ht="12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</row>
    <row r="238" ht="12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</row>
    <row r="239" ht="12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</row>
    <row r="240" ht="12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</row>
    <row r="241" ht="12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</row>
    <row r="242" ht="12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</row>
    <row r="243" ht="12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</row>
    <row r="244" ht="12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</row>
    <row r="245" ht="12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</row>
    <row r="246" ht="12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</row>
    <row r="247" ht="12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</row>
    <row r="248" ht="12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</row>
    <row r="249" ht="12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</row>
    <row r="250" ht="12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</row>
    <row r="251" ht="12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</row>
    <row r="252" ht="12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</row>
    <row r="253" ht="12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</row>
    <row r="254" ht="12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</row>
    <row r="255" ht="12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</row>
    <row r="256" ht="12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</row>
    <row r="257" ht="12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</row>
    <row r="258" ht="12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</row>
    <row r="259" ht="12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</row>
    <row r="260" ht="12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</row>
    <row r="261" ht="12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</row>
    <row r="262" ht="12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</row>
    <row r="263" ht="12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</row>
    <row r="264" ht="12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</row>
    <row r="265" ht="12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</row>
    <row r="266" ht="12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</row>
    <row r="267" ht="12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</row>
    <row r="268" ht="12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</row>
    <row r="269" ht="12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</row>
    <row r="270" ht="12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</row>
    <row r="271" ht="12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</row>
    <row r="272" ht="12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</row>
    <row r="273" ht="12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</row>
    <row r="274" ht="12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</row>
    <row r="275" ht="12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</row>
    <row r="276" ht="12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</row>
    <row r="277" ht="12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</row>
    <row r="278" ht="12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</row>
    <row r="279" ht="12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</row>
    <row r="280" ht="12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</row>
    <row r="281" ht="12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</row>
    <row r="282" ht="12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</row>
    <row r="283" ht="12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</row>
    <row r="284" ht="12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</row>
    <row r="285" ht="12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</row>
    <row r="286" ht="12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</row>
    <row r="287" ht="12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</row>
    <row r="288" ht="12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</row>
    <row r="289" ht="12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</row>
    <row r="290" ht="12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</row>
    <row r="291" ht="12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</row>
    <row r="292" ht="12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</row>
    <row r="293" ht="12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</row>
    <row r="294" ht="12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</row>
    <row r="295" ht="12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</row>
    <row r="296" ht="12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</row>
    <row r="297" ht="12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</row>
    <row r="298" ht="12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</row>
    <row r="299" ht="12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</row>
    <row r="300" ht="12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</row>
    <row r="301" ht="12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</row>
    <row r="302" ht="12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</row>
    <row r="303" ht="12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</row>
    <row r="304" ht="12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</row>
    <row r="305" ht="12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</row>
    <row r="306" ht="12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</row>
    <row r="307" ht="12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</row>
    <row r="308" ht="12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</row>
    <row r="309" ht="12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</row>
    <row r="310" ht="12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</row>
    <row r="311" ht="12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</row>
    <row r="312" ht="12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</row>
    <row r="313" ht="12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</row>
    <row r="314" ht="12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</row>
    <row r="315" ht="12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</row>
    <row r="316" ht="12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</row>
    <row r="317" ht="12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</row>
    <row r="318" ht="12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</row>
    <row r="319" ht="12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</row>
    <row r="320" ht="12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</row>
    <row r="321" ht="12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</row>
    <row r="322" ht="12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</row>
    <row r="323" ht="12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</row>
    <row r="324" ht="12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</row>
    <row r="325" ht="12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</row>
    <row r="326" ht="12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</row>
    <row r="327" ht="12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</row>
    <row r="328" ht="12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</row>
    <row r="329" ht="12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</row>
    <row r="330" ht="12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</row>
    <row r="331" ht="12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</row>
    <row r="332" ht="12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</row>
    <row r="333" ht="12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</row>
    <row r="334" ht="12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</row>
    <row r="335" ht="12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</row>
    <row r="336" ht="12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</row>
    <row r="337" ht="12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</row>
    <row r="338" ht="12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</row>
    <row r="339" ht="12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</row>
    <row r="340" ht="12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</row>
    <row r="341" ht="12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</row>
    <row r="342" ht="12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</row>
    <row r="343" ht="12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</row>
    <row r="344" ht="12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</row>
    <row r="345" ht="12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</row>
    <row r="346" ht="12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</row>
    <row r="347" ht="12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</row>
    <row r="348" ht="12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</row>
    <row r="349" ht="12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</row>
    <row r="350" ht="12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</row>
    <row r="351" ht="12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</row>
    <row r="352" ht="12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</row>
    <row r="353" ht="12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</row>
    <row r="354" ht="12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</row>
    <row r="355" ht="12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</row>
    <row r="356" ht="12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</row>
    <row r="357" ht="12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</row>
    <row r="358" ht="12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</row>
    <row r="359" ht="12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</row>
    <row r="360" ht="12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</row>
    <row r="361" ht="12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</row>
    <row r="362" ht="12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</row>
    <row r="363" ht="12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</row>
    <row r="364" ht="12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</row>
    <row r="365" ht="12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</row>
    <row r="366" ht="12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</row>
    <row r="367" ht="12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</row>
    <row r="368" ht="12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</row>
    <row r="369" ht="12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</row>
    <row r="370" ht="12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</row>
    <row r="371" ht="12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</row>
    <row r="372" ht="12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</row>
    <row r="373" ht="12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</row>
    <row r="374" ht="12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</row>
    <row r="375" ht="12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</row>
    <row r="376" ht="12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</row>
    <row r="377" ht="12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</row>
    <row r="378" ht="12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</row>
    <row r="379" ht="12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</row>
    <row r="380" ht="12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</row>
    <row r="381" ht="12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</row>
    <row r="382" ht="12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</row>
    <row r="383" ht="12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</row>
    <row r="384" ht="12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</row>
    <row r="385" ht="12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</row>
    <row r="386" ht="12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</row>
    <row r="387" ht="12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</row>
    <row r="388" ht="12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</row>
    <row r="389" ht="12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</row>
    <row r="390" ht="12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</row>
    <row r="391" ht="12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</row>
    <row r="392" ht="12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</row>
    <row r="393" ht="12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</row>
    <row r="394" ht="12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</row>
    <row r="395" ht="12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</row>
    <row r="396" ht="12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</row>
    <row r="397" ht="12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</row>
    <row r="398" ht="12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</row>
    <row r="399" ht="12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</row>
    <row r="400" ht="12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</row>
    <row r="401" ht="12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</row>
    <row r="402" ht="12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</row>
    <row r="403" ht="12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</row>
    <row r="404" ht="12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</row>
    <row r="405" ht="12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</row>
    <row r="406" ht="12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</row>
    <row r="407" ht="12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</row>
    <row r="408" ht="12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</row>
    <row r="409" ht="12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</row>
    <row r="410" ht="12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</row>
    <row r="411" ht="12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</row>
    <row r="412" ht="12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</row>
    <row r="413" ht="12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</row>
    <row r="414" ht="12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</row>
    <row r="415" ht="12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</row>
    <row r="416" ht="12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</row>
    <row r="417" ht="12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</row>
    <row r="418" ht="12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</row>
    <row r="419" ht="12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</row>
    <row r="420" ht="12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</row>
    <row r="421" ht="12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</row>
    <row r="422" ht="12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</row>
    <row r="423" ht="12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</row>
    <row r="424" ht="12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</row>
    <row r="425" ht="12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</row>
    <row r="426" ht="12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</row>
    <row r="427" ht="12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</row>
    <row r="428" ht="12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</row>
    <row r="429" ht="12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</row>
    <row r="430" ht="12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</row>
    <row r="431" ht="12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</row>
    <row r="432" ht="12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</row>
    <row r="433" ht="12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</row>
    <row r="434" ht="12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</row>
    <row r="435" ht="12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</row>
    <row r="436" ht="12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</row>
    <row r="437" ht="12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</row>
    <row r="438" ht="12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</row>
    <row r="439" ht="12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</row>
    <row r="440" ht="12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</row>
    <row r="441" ht="12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</row>
    <row r="442" ht="12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</row>
    <row r="443" ht="12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</row>
    <row r="444" ht="12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</row>
    <row r="445" ht="12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</row>
    <row r="446" ht="12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</row>
    <row r="447" ht="12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</row>
    <row r="448" ht="12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</row>
    <row r="449" ht="12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</row>
    <row r="450" ht="12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</row>
    <row r="451" ht="12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</row>
    <row r="452" ht="12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</row>
    <row r="453" ht="12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</row>
    <row r="454" ht="12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</row>
    <row r="455" ht="12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</row>
    <row r="456" ht="12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</row>
    <row r="457" ht="12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</row>
    <row r="458" ht="12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</row>
    <row r="459" ht="12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</row>
    <row r="460" ht="12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</row>
    <row r="461" ht="12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</row>
    <row r="462" ht="12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</row>
    <row r="463" ht="12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</row>
    <row r="464" ht="12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</row>
    <row r="465" ht="12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</row>
    <row r="466" ht="12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</row>
    <row r="467" ht="12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</row>
    <row r="468" ht="12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</row>
    <row r="469" ht="12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</row>
    <row r="470" ht="12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</row>
    <row r="471" ht="12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</row>
    <row r="472" ht="12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</row>
    <row r="473" ht="12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</row>
    <row r="474" ht="12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</row>
    <row r="475" ht="12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</row>
    <row r="476" ht="12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</row>
    <row r="477" ht="12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</row>
    <row r="478" ht="12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</row>
    <row r="479" ht="12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</row>
    <row r="480" ht="12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</row>
    <row r="481" ht="12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</row>
    <row r="482" ht="12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</row>
    <row r="483" ht="12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</row>
    <row r="484" ht="12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</row>
    <row r="485" ht="12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</row>
    <row r="486" ht="12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</row>
    <row r="487" ht="12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</row>
    <row r="488" ht="12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</row>
    <row r="489" ht="12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</row>
    <row r="490" ht="12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</row>
    <row r="491" ht="12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</row>
    <row r="492" ht="12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</row>
    <row r="493" ht="12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</row>
    <row r="494" ht="12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</row>
    <row r="495" ht="12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</row>
    <row r="496" ht="12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</row>
    <row r="497" ht="12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</row>
    <row r="498" ht="12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</row>
    <row r="499" ht="12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</row>
    <row r="500" ht="12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</row>
    <row r="501" ht="12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</row>
    <row r="502" ht="12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</row>
    <row r="503" ht="12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</row>
    <row r="504" ht="12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</row>
    <row r="505" ht="12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</row>
    <row r="506" ht="12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</row>
    <row r="507" ht="12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</row>
    <row r="508" ht="12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</row>
    <row r="509" ht="12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</row>
    <row r="510" ht="12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</row>
    <row r="511" ht="12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</row>
    <row r="512" ht="12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</row>
    <row r="513" ht="12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</row>
    <row r="514" ht="12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</row>
    <row r="515" ht="12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</row>
    <row r="516" ht="12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</row>
    <row r="517" ht="12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</row>
    <row r="518" ht="12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</row>
    <row r="519" ht="12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</row>
    <row r="520" ht="12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</row>
    <row r="521" ht="12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</row>
    <row r="522" ht="12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</row>
    <row r="523" ht="12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</row>
    <row r="524" ht="12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</row>
    <row r="525" ht="12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</row>
    <row r="526" ht="12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</row>
    <row r="527" ht="12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</row>
    <row r="528" ht="12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</row>
    <row r="529" ht="12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</row>
    <row r="530" ht="12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</row>
    <row r="531" ht="12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</row>
    <row r="532" ht="12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</row>
    <row r="533" ht="12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</row>
    <row r="534" ht="12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</row>
    <row r="535" ht="12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</row>
    <row r="536" ht="12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</row>
    <row r="537" ht="12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</row>
    <row r="538" ht="12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</row>
    <row r="539" ht="12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</row>
    <row r="540" ht="12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</row>
    <row r="541" ht="12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</row>
    <row r="542" ht="12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</row>
    <row r="543" ht="12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</row>
    <row r="544" ht="12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</row>
    <row r="545" ht="12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</row>
    <row r="546" ht="12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</row>
    <row r="547" ht="12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</row>
    <row r="548" ht="12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</row>
    <row r="549" ht="12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</row>
    <row r="550" ht="12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</row>
    <row r="551" ht="12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</row>
    <row r="552" ht="12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</row>
    <row r="553" ht="12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</row>
    <row r="554" ht="12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</row>
    <row r="555" ht="12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</row>
    <row r="556" ht="12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</row>
    <row r="557" ht="12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</row>
    <row r="558" ht="12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</row>
    <row r="559" ht="12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</row>
    <row r="560" ht="12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</row>
    <row r="561" ht="12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</row>
    <row r="562" ht="12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</row>
    <row r="563" ht="12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</row>
    <row r="564" ht="12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</row>
    <row r="565" ht="12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</row>
    <row r="566" ht="12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</row>
    <row r="567" ht="12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</row>
    <row r="568" ht="12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</row>
    <row r="569" ht="12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</row>
    <row r="570" ht="12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</row>
    <row r="571" ht="12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</row>
    <row r="572" ht="12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</row>
    <row r="573" ht="12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</row>
    <row r="574" ht="12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</row>
    <row r="575" ht="12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</row>
    <row r="576" ht="12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</row>
    <row r="577" ht="12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</row>
    <row r="578" ht="12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</row>
    <row r="579" ht="12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</row>
    <row r="580" ht="12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</row>
    <row r="581" ht="12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</row>
    <row r="582" ht="12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</row>
    <row r="583" ht="12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</row>
    <row r="584" ht="12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</row>
    <row r="585" ht="12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</row>
    <row r="586" ht="12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</row>
    <row r="587" ht="12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</row>
    <row r="588" ht="12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</row>
    <row r="589" ht="12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</row>
    <row r="590" ht="12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</row>
    <row r="591" ht="12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</row>
    <row r="592" ht="12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</row>
    <row r="593" ht="12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</row>
    <row r="594" ht="12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</row>
    <row r="595" ht="12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</row>
    <row r="596" ht="12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</row>
    <row r="597" ht="12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</row>
    <row r="598" ht="12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</row>
    <row r="599" ht="12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</row>
    <row r="600" ht="12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</row>
    <row r="601" ht="12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</row>
    <row r="602" ht="12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</row>
    <row r="603" ht="12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</row>
    <row r="604" ht="12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</row>
    <row r="605" ht="12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</row>
    <row r="606" ht="12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</row>
    <row r="607" ht="12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</row>
    <row r="608" ht="12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</row>
    <row r="609" ht="12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</row>
    <row r="610" ht="12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</row>
    <row r="611" ht="12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</row>
    <row r="612" ht="12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</row>
    <row r="613" ht="12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</row>
    <row r="614" ht="12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</row>
    <row r="615" ht="12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</row>
    <row r="616" ht="12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</row>
    <row r="617" ht="12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</row>
    <row r="618" ht="12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</row>
    <row r="619" ht="12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</row>
    <row r="620" ht="12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</row>
    <row r="621" ht="12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</row>
    <row r="622" ht="12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</row>
    <row r="623" ht="12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</row>
    <row r="624" ht="12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</row>
    <row r="625" ht="12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</row>
    <row r="626" ht="12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</row>
    <row r="627" ht="12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</row>
    <row r="628" ht="12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</row>
    <row r="629" ht="12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</row>
    <row r="630" ht="12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</row>
    <row r="631" ht="12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</row>
    <row r="632" ht="12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</row>
    <row r="633" ht="12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</row>
    <row r="634" ht="12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</row>
    <row r="635" ht="12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</row>
    <row r="636" ht="12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</row>
    <row r="637" ht="12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</row>
    <row r="638" ht="12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</row>
    <row r="639" ht="12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</row>
    <row r="640" ht="12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</row>
    <row r="641" ht="12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</row>
    <row r="642" ht="12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</row>
    <row r="643" ht="12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</row>
    <row r="644" ht="12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</row>
    <row r="645" ht="12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</row>
    <row r="646" ht="12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</row>
    <row r="647" ht="12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</row>
    <row r="648" ht="12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</row>
    <row r="649" ht="12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</row>
    <row r="650" ht="12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</row>
    <row r="651" ht="12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</row>
    <row r="652" ht="12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</row>
    <row r="653" ht="12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</row>
    <row r="654" ht="12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</row>
    <row r="655" ht="12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</row>
    <row r="656" ht="12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</row>
    <row r="657" ht="12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</row>
    <row r="658" ht="12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</row>
    <row r="659" ht="12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</row>
    <row r="660" ht="12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</row>
    <row r="661" ht="12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</row>
    <row r="662" ht="12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</row>
    <row r="663" ht="12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</row>
    <row r="664" ht="12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</row>
    <row r="665" ht="12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</row>
    <row r="666" ht="12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</row>
    <row r="667" ht="12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</row>
    <row r="668" ht="12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</row>
    <row r="669" ht="12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</row>
    <row r="670" ht="12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</row>
    <row r="671" ht="12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</row>
    <row r="672" ht="12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</row>
    <row r="673" ht="12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</row>
    <row r="674" ht="12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</row>
    <row r="675" ht="12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</row>
    <row r="676" ht="12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</row>
    <row r="677" ht="12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</row>
    <row r="678" ht="12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</row>
    <row r="679" ht="12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</row>
    <row r="680" ht="12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</row>
    <row r="681" ht="12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</row>
    <row r="682" ht="12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</row>
    <row r="683" ht="12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</row>
    <row r="684" ht="12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</row>
    <row r="685" ht="12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</row>
    <row r="686" ht="12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</row>
    <row r="687" ht="12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</row>
    <row r="688" ht="12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</row>
    <row r="689" ht="12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</row>
    <row r="690" ht="12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</row>
    <row r="691" ht="12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</row>
    <row r="692" ht="12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</row>
    <row r="693" ht="12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</row>
    <row r="694" ht="12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</row>
    <row r="695" ht="12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</row>
    <row r="696" ht="12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</row>
    <row r="697" ht="12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</row>
    <row r="698" ht="12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</row>
    <row r="699" ht="12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</row>
    <row r="700" ht="12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</row>
    <row r="701" ht="12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</row>
    <row r="702" ht="12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</row>
    <row r="703" ht="12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</row>
    <row r="704" ht="12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</row>
    <row r="705" ht="12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</row>
    <row r="706" ht="12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</row>
    <row r="707" ht="12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</row>
    <row r="708" ht="12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</row>
    <row r="709" ht="12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</row>
    <row r="710" ht="12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</row>
    <row r="711" ht="12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</row>
    <row r="712" ht="12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</row>
    <row r="713" ht="12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</row>
    <row r="714" ht="12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</row>
    <row r="715" ht="12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</row>
    <row r="716" ht="12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</row>
    <row r="717" ht="12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</row>
    <row r="718" ht="12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</row>
    <row r="719" ht="12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</row>
    <row r="720" ht="12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</row>
    <row r="721" ht="12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</row>
    <row r="722" ht="12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</row>
    <row r="723" ht="12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</row>
    <row r="724" ht="12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</row>
    <row r="725" ht="12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</row>
    <row r="726" ht="12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</row>
    <row r="727" ht="12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</row>
    <row r="728" ht="12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</row>
    <row r="729" ht="12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</row>
    <row r="730" ht="12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</row>
    <row r="731" ht="12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</row>
    <row r="732" ht="12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</row>
    <row r="733" ht="12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</row>
    <row r="734" ht="12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</row>
    <row r="735" ht="12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</row>
    <row r="736" ht="12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</row>
    <row r="737" ht="12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</row>
    <row r="738" ht="12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</row>
    <row r="739" ht="12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</row>
    <row r="740" ht="12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</row>
    <row r="741" ht="12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</row>
    <row r="742" ht="12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</row>
    <row r="743" ht="12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</row>
    <row r="744" ht="12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</row>
    <row r="745" ht="12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</row>
    <row r="746" ht="12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</row>
    <row r="747" ht="12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</row>
    <row r="748" ht="12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</row>
    <row r="749" ht="12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</row>
    <row r="750" ht="12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</row>
    <row r="751" ht="12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</row>
    <row r="752" ht="12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</row>
    <row r="753" ht="12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</row>
    <row r="754" ht="12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</row>
    <row r="755" ht="12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</row>
    <row r="756" ht="12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</row>
    <row r="757" ht="12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</row>
    <row r="758" ht="12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</row>
    <row r="759" ht="12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</row>
    <row r="760" ht="12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</row>
    <row r="761" ht="12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</row>
    <row r="762" ht="12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</row>
    <row r="763" ht="12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</row>
    <row r="764" ht="12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</row>
    <row r="765" ht="12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</row>
    <row r="766" ht="12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</row>
    <row r="767" ht="12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</row>
    <row r="768" ht="12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</row>
    <row r="769" ht="12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</row>
    <row r="770" ht="12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</row>
    <row r="771" ht="12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</row>
    <row r="772" ht="12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</row>
    <row r="773" ht="12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</row>
    <row r="774" ht="12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</row>
    <row r="775" ht="12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</row>
    <row r="776" ht="12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</row>
    <row r="777" ht="12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</row>
    <row r="778" ht="12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</row>
    <row r="779" ht="12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</row>
    <row r="780" ht="12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</row>
    <row r="781" ht="12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</row>
    <row r="782" ht="12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</row>
    <row r="783" ht="12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</row>
    <row r="784" ht="12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</row>
    <row r="785" ht="12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</row>
    <row r="786" ht="12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</row>
    <row r="787" ht="12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</row>
    <row r="788" ht="12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</row>
    <row r="789" ht="12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</row>
    <row r="790" ht="12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</row>
    <row r="791" ht="12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</row>
    <row r="792" ht="12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</row>
    <row r="793" ht="12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</row>
    <row r="794" ht="12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</row>
    <row r="795" ht="12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</row>
    <row r="796" ht="12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</row>
    <row r="797" ht="12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</row>
    <row r="798" ht="12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</row>
    <row r="799" ht="12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</row>
    <row r="800" ht="12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</row>
    <row r="801" ht="12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</row>
    <row r="802" ht="12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</row>
    <row r="803" ht="12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</row>
    <row r="804" ht="12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</row>
    <row r="805" ht="12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</row>
    <row r="806" ht="12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</row>
    <row r="807" ht="12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</row>
    <row r="808" ht="12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</row>
    <row r="809" ht="12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</row>
    <row r="810" ht="12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</row>
    <row r="811" ht="12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</row>
    <row r="812" ht="12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</row>
    <row r="813" ht="12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</row>
    <row r="814" ht="12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</row>
    <row r="815" ht="12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</row>
    <row r="816" ht="12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</row>
    <row r="817" ht="12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</row>
    <row r="818" ht="12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</row>
    <row r="819" ht="12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</row>
    <row r="820" ht="12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</row>
    <row r="821" ht="12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</row>
    <row r="822" ht="12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</row>
    <row r="823" ht="12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</row>
    <row r="824" ht="12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</row>
    <row r="825" ht="12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</row>
    <row r="826" ht="12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</row>
    <row r="827" ht="12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</row>
    <row r="828" ht="12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</row>
    <row r="829" ht="12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</row>
    <row r="830" ht="12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</row>
    <row r="831" ht="12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</row>
    <row r="832" ht="12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</row>
    <row r="833" ht="12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</row>
    <row r="834" ht="12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</row>
    <row r="835" ht="12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</row>
    <row r="836" ht="12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</row>
    <row r="837" ht="12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</row>
    <row r="838" ht="12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</row>
    <row r="839" ht="12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</row>
    <row r="840" ht="12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</row>
    <row r="841" ht="12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</row>
    <row r="842" ht="12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</row>
    <row r="843" ht="12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</row>
    <row r="844" ht="12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</row>
    <row r="845" ht="12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</row>
    <row r="846" ht="12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</row>
    <row r="847" ht="12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</row>
    <row r="848" ht="12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</row>
    <row r="849" ht="12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</row>
    <row r="850" ht="12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</row>
    <row r="851" ht="12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</row>
    <row r="852" ht="12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</row>
    <row r="853" ht="12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</row>
    <row r="854" ht="12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</row>
    <row r="855" ht="12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</row>
    <row r="856" ht="12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</row>
    <row r="857" ht="12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</row>
    <row r="858" ht="12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</row>
    <row r="859" ht="12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</row>
    <row r="860" ht="12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</row>
    <row r="861" ht="12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</row>
    <row r="862" ht="12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</row>
    <row r="863" ht="12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</row>
    <row r="864" ht="12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</row>
    <row r="865" ht="12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</row>
    <row r="866" ht="12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</row>
    <row r="867" ht="12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</row>
    <row r="868" ht="12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</row>
    <row r="869" ht="12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</row>
    <row r="870" ht="12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</row>
    <row r="871" ht="12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</row>
    <row r="872" ht="12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</row>
    <row r="873" ht="12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</row>
    <row r="874" ht="12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</row>
    <row r="875" ht="12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</row>
    <row r="876" ht="12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</row>
    <row r="877" ht="12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</row>
    <row r="878" ht="12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</row>
    <row r="879" ht="12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</row>
    <row r="880" ht="12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</row>
    <row r="881" ht="12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</row>
    <row r="882" ht="12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</row>
    <row r="883" ht="12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</row>
    <row r="884" ht="12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</row>
    <row r="885" ht="12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</row>
    <row r="886" ht="12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</row>
    <row r="887" ht="12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</row>
    <row r="888" ht="12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</row>
    <row r="889" ht="12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</row>
    <row r="890" ht="12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</row>
    <row r="891" ht="12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</row>
    <row r="892" ht="12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</row>
    <row r="893" ht="12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</row>
    <row r="894" ht="12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</row>
    <row r="895" ht="12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</row>
    <row r="896" ht="12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</row>
    <row r="897" ht="12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</row>
    <row r="898" ht="12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</row>
    <row r="899" ht="12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</row>
    <row r="900" ht="12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</row>
    <row r="901" ht="12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</row>
    <row r="902" ht="12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</row>
    <row r="903" ht="12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</row>
    <row r="904" ht="12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</row>
    <row r="905" ht="12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</row>
    <row r="906" ht="12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</row>
    <row r="907" ht="12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</row>
    <row r="908" ht="12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</row>
    <row r="909" ht="12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</row>
    <row r="910" ht="12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</row>
    <row r="911" ht="12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</row>
    <row r="912" ht="12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</row>
    <row r="913" ht="12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</row>
    <row r="914" ht="12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</row>
    <row r="915" ht="12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</row>
    <row r="916" ht="12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</row>
    <row r="917" ht="12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</row>
    <row r="918" ht="12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</row>
    <row r="919" ht="12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</row>
    <row r="920" ht="12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</row>
    <row r="921" ht="12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</row>
    <row r="922" ht="12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</row>
    <row r="923" ht="12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</row>
    <row r="924" ht="12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</row>
    <row r="925" ht="12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</row>
    <row r="926" ht="12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</row>
    <row r="927" ht="12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</row>
    <row r="928" ht="12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</row>
    <row r="929" ht="12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</row>
    <row r="930" ht="12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</row>
    <row r="931" ht="12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</row>
    <row r="932" ht="12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</row>
    <row r="933" ht="12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</row>
    <row r="934" ht="12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</row>
    <row r="935" ht="12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</row>
    <row r="936" ht="12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</row>
    <row r="937" ht="12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</row>
    <row r="938" ht="12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</row>
    <row r="939" ht="12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</row>
    <row r="940" ht="12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</row>
    <row r="941" ht="12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</row>
    <row r="942" ht="12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</row>
    <row r="943" ht="12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</row>
    <row r="944" ht="12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</row>
    <row r="945" ht="12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</row>
    <row r="946" ht="12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</row>
    <row r="947" ht="12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</row>
    <row r="948" ht="12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</row>
    <row r="949" ht="12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</row>
    <row r="950" ht="12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</row>
    <row r="951" ht="12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</row>
    <row r="952" ht="12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</row>
    <row r="953" ht="12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</row>
    <row r="954" ht="12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</row>
    <row r="955" ht="12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</row>
    <row r="956" ht="12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</row>
    <row r="957" ht="12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</row>
    <row r="958" ht="12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</row>
    <row r="959" ht="12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</row>
    <row r="960" ht="12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</row>
    <row r="961" ht="12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</row>
    <row r="962" ht="12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</row>
    <row r="963" ht="12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</row>
    <row r="964" ht="12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</row>
    <row r="965" ht="12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</row>
    <row r="966" ht="12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</row>
    <row r="967" ht="12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</row>
    <row r="968" ht="12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</row>
    <row r="969" ht="12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</row>
    <row r="970" ht="12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</row>
    <row r="971" ht="12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</row>
    <row r="972" ht="12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</row>
    <row r="973" ht="12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</row>
    <row r="974" ht="12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</row>
    <row r="975" ht="12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</row>
    <row r="976" ht="12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</row>
    <row r="977" ht="12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</row>
    <row r="978" ht="12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</row>
    <row r="979" ht="12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</row>
    <row r="980" ht="12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</row>
    <row r="981" ht="12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</row>
    <row r="982" ht="12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</row>
    <row r="983" ht="12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</row>
    <row r="984" ht="12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</row>
    <row r="985" ht="12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</row>
    <row r="986" ht="12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</row>
    <row r="987" ht="12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</row>
    <row r="988" ht="12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</row>
    <row r="989" ht="12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</row>
    <row r="990" ht="12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</row>
    <row r="991" ht="12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</row>
    <row r="992" ht="12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</row>
  </sheetData>
  <printOptions/>
  <pageMargins bottom="1.0" footer="0.0" header="0.0" left="0.75" right="0.75" top="1.0"/>
  <pageSetup orientation="portrait"/>
  <headerFooter>
    <oddHeader>&amp;L000000ZF Confidential#</oddHead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8.88"/>
    <col customWidth="1" min="2" max="2" width="10.5"/>
    <col customWidth="1" hidden="1" min="3" max="3" width="8.88"/>
    <col customWidth="1" min="4" max="4" width="12.5"/>
    <col customWidth="1" min="5" max="5" width="11.5"/>
    <col customWidth="1" min="6" max="6" width="85.13"/>
    <col customWidth="1" min="7" max="7" width="7.38"/>
    <col customWidth="1" min="8" max="8" width="15.13"/>
    <col customWidth="1" min="9" max="9" width="14.5"/>
    <col customWidth="1" min="10" max="10" width="8.5"/>
    <col customWidth="1" min="11" max="11" width="5.63"/>
    <col customWidth="1" min="12" max="12" width="15.0"/>
    <col customWidth="1" min="13" max="13" width="10.0"/>
    <col customWidth="1" hidden="1" min="14" max="20" width="8.88"/>
    <col customWidth="1" min="21" max="21" width="12.5"/>
    <col customWidth="1" min="22" max="22" width="8.88"/>
    <col customWidth="1" min="23" max="23" width="13.5"/>
    <col customWidth="1" min="24" max="25" width="8.88"/>
    <col customWidth="1" min="26" max="26" width="11.5"/>
    <col customWidth="1" min="27" max="27" width="10.5"/>
    <col customWidth="1" min="28" max="32" width="8.88"/>
    <col customWidth="1" min="33" max="40" width="9.13"/>
    <col customWidth="1" min="41" max="41" width="16.5"/>
    <col customWidth="1" min="42" max="44" width="9.88"/>
    <col customWidth="1" min="45" max="46" width="14.5"/>
    <col customWidth="1" min="47" max="51" width="8.88"/>
    <col customWidth="1" min="52" max="52" width="146.5"/>
    <col customWidth="1" min="53" max="67" width="9.13"/>
    <col customWidth="1" min="68" max="68" width="57.88"/>
    <col customWidth="1" min="69" max="70" width="8.88"/>
    <col customWidth="1" min="71" max="71" width="63.5"/>
    <col customWidth="1" min="72" max="72" width="8.88"/>
  </cols>
  <sheetData>
    <row r="1" ht="11.25" customHeight="1">
      <c r="A1" s="1" t="s">
        <v>0</v>
      </c>
      <c r="B1" s="2" t="s">
        <v>1</v>
      </c>
      <c r="C1" s="3"/>
      <c r="D1" s="2" t="s">
        <v>2</v>
      </c>
      <c r="E1" s="2" t="s">
        <v>3</v>
      </c>
      <c r="F1" s="2" t="s">
        <v>4</v>
      </c>
      <c r="G1" s="2" t="s">
        <v>5</v>
      </c>
      <c r="H1" s="2" t="s">
        <v>202</v>
      </c>
      <c r="I1" s="2" t="s">
        <v>203</v>
      </c>
      <c r="J1" s="2" t="s">
        <v>210</v>
      </c>
      <c r="K1" s="2" t="s">
        <v>223</v>
      </c>
      <c r="L1" s="2" t="s">
        <v>225</v>
      </c>
      <c r="M1" s="2" t="s">
        <v>212</v>
      </c>
      <c r="N1" s="35" t="s">
        <v>213</v>
      </c>
      <c r="O1" s="35" t="s">
        <v>214</v>
      </c>
      <c r="P1" s="35" t="s">
        <v>215</v>
      </c>
      <c r="Q1" s="35" t="s">
        <v>216</v>
      </c>
      <c r="R1" s="35" t="s">
        <v>217</v>
      </c>
      <c r="S1" s="35" t="s">
        <v>218</v>
      </c>
      <c r="T1" s="35" t="s">
        <v>219</v>
      </c>
      <c r="U1" s="35" t="s">
        <v>220</v>
      </c>
      <c r="V1" s="2" t="s">
        <v>793</v>
      </c>
      <c r="W1" s="2" t="s">
        <v>794</v>
      </c>
      <c r="X1" s="2" t="s">
        <v>795</v>
      </c>
      <c r="Y1" s="2" t="s">
        <v>796</v>
      </c>
      <c r="Z1" s="2" t="s">
        <v>797</v>
      </c>
      <c r="AA1" s="2" t="s">
        <v>798</v>
      </c>
      <c r="AB1" s="2" t="s">
        <v>799</v>
      </c>
      <c r="AC1" s="2" t="s">
        <v>800</v>
      </c>
      <c r="AD1" s="2" t="s">
        <v>801</v>
      </c>
      <c r="AE1" s="2" t="s">
        <v>802</v>
      </c>
      <c r="AF1" s="2" t="s">
        <v>747</v>
      </c>
      <c r="AG1" s="2" t="s">
        <v>803</v>
      </c>
      <c r="AH1" s="2" t="s">
        <v>804</v>
      </c>
      <c r="AI1" s="2" t="s">
        <v>748</v>
      </c>
      <c r="AJ1" s="2" t="s">
        <v>805</v>
      </c>
      <c r="AK1" s="2" t="s">
        <v>749</v>
      </c>
      <c r="AL1" s="2" t="s">
        <v>806</v>
      </c>
      <c r="AM1" s="2" t="s">
        <v>807</v>
      </c>
      <c r="AN1" s="2" t="s">
        <v>808</v>
      </c>
      <c r="AO1" s="2" t="s">
        <v>809</v>
      </c>
      <c r="AP1" s="2" t="s">
        <v>810</v>
      </c>
      <c r="AQ1" s="2" t="s">
        <v>811</v>
      </c>
      <c r="AR1" s="2" t="s">
        <v>812</v>
      </c>
      <c r="AS1" s="2" t="s">
        <v>813</v>
      </c>
      <c r="AT1" s="2" t="s">
        <v>814</v>
      </c>
      <c r="AU1" s="34" t="s">
        <v>815</v>
      </c>
      <c r="AV1" s="2" t="s">
        <v>816</v>
      </c>
      <c r="AW1" s="2" t="s">
        <v>817</v>
      </c>
      <c r="AX1" s="2" t="s">
        <v>818</v>
      </c>
      <c r="AY1" s="2" t="s">
        <v>819</v>
      </c>
      <c r="AZ1" s="2" t="s">
        <v>820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ht="14.25" customHeight="1">
      <c r="A2" s="148">
        <v>1050.0</v>
      </c>
      <c r="B2" s="149" t="s">
        <v>821</v>
      </c>
      <c r="C2" s="150"/>
      <c r="D2" s="180" t="str">
        <f t="shared" ref="D2:D66" si="1">REPLACE(REPLACE(L2,5,1,"_"),9,1,"_")</f>
        <v>3100_680_013</v>
      </c>
      <c r="E2" s="149" t="s">
        <v>46</v>
      </c>
      <c r="F2" s="181" t="s">
        <v>822</v>
      </c>
      <c r="G2" s="222"/>
      <c r="H2" s="223"/>
      <c r="I2" s="224">
        <v>2000.0</v>
      </c>
      <c r="J2" s="225">
        <v>26.4</v>
      </c>
      <c r="K2" s="150"/>
      <c r="L2" s="180" t="s">
        <v>823</v>
      </c>
      <c r="M2" s="183">
        <v>655.0</v>
      </c>
      <c r="N2" s="45">
        <v>1.13</v>
      </c>
      <c r="O2" s="45">
        <v>51.0</v>
      </c>
      <c r="P2" s="45">
        <f t="shared" ref="P2:P66" si="2">(100-O2)/100</f>
        <v>0.49</v>
      </c>
      <c r="Q2" s="45">
        <f t="shared" ref="Q2:Q66" si="3">M2*P2*N2</f>
        <v>362.6735</v>
      </c>
      <c r="R2" s="45">
        <v>0.0</v>
      </c>
      <c r="S2" s="45">
        <v>1.067</v>
      </c>
      <c r="T2" s="45">
        <f t="shared" ref="T2:T66" si="4">(Q2+R2)*S2</f>
        <v>386.9726245</v>
      </c>
      <c r="U2" s="47">
        <f t="shared" ref="U2:U66" si="5">T2/0.75</f>
        <v>515.9634993</v>
      </c>
      <c r="V2" s="226" t="s">
        <v>682</v>
      </c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  <c r="AU2" s="158"/>
      <c r="AV2" s="158"/>
      <c r="AW2" s="158"/>
      <c r="AX2" s="158"/>
      <c r="AY2" s="158"/>
      <c r="AZ2" s="227" t="s">
        <v>822</v>
      </c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7"/>
      <c r="BR2" s="7"/>
      <c r="BS2" s="37"/>
      <c r="BT2" s="7"/>
    </row>
    <row r="3" ht="14.25" customHeight="1">
      <c r="A3" s="148">
        <v>1050.0</v>
      </c>
      <c r="B3" s="149" t="s">
        <v>821</v>
      </c>
      <c r="C3" s="150"/>
      <c r="D3" s="180" t="str">
        <f t="shared" si="1"/>
        <v>3100_680_058</v>
      </c>
      <c r="E3" s="149" t="s">
        <v>46</v>
      </c>
      <c r="F3" s="181" t="s">
        <v>824</v>
      </c>
      <c r="G3" s="222"/>
      <c r="H3" s="223"/>
      <c r="I3" s="224">
        <v>2000.0</v>
      </c>
      <c r="J3" s="225">
        <v>83.8</v>
      </c>
      <c r="K3" s="150"/>
      <c r="L3" s="180" t="s">
        <v>825</v>
      </c>
      <c r="M3" s="183">
        <v>1045.0</v>
      </c>
      <c r="N3" s="45">
        <v>1.13</v>
      </c>
      <c r="O3" s="45">
        <v>51.0</v>
      </c>
      <c r="P3" s="45">
        <f t="shared" si="2"/>
        <v>0.49</v>
      </c>
      <c r="Q3" s="45">
        <f t="shared" si="3"/>
        <v>578.6165</v>
      </c>
      <c r="R3" s="45">
        <v>0.0</v>
      </c>
      <c r="S3" s="45">
        <v>1.067</v>
      </c>
      <c r="T3" s="45">
        <f t="shared" si="4"/>
        <v>617.3838055</v>
      </c>
      <c r="U3" s="47">
        <f t="shared" si="5"/>
        <v>823.1784073</v>
      </c>
      <c r="V3" s="161"/>
      <c r="W3" s="162" t="s">
        <v>682</v>
      </c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60"/>
      <c r="AY3" s="160"/>
      <c r="AZ3" s="228" t="s">
        <v>824</v>
      </c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13"/>
      <c r="BR3" s="13"/>
      <c r="BS3" s="55"/>
      <c r="BT3" s="13"/>
    </row>
    <row r="4" ht="14.25" customHeight="1">
      <c r="A4" s="148">
        <v>1050.0</v>
      </c>
      <c r="B4" s="149" t="s">
        <v>821</v>
      </c>
      <c r="C4" s="150"/>
      <c r="D4" s="180" t="str">
        <f t="shared" si="1"/>
        <v>3100_680_080</v>
      </c>
      <c r="E4" s="149" t="s">
        <v>46</v>
      </c>
      <c r="F4" s="181" t="s">
        <v>826</v>
      </c>
      <c r="G4" s="222"/>
      <c r="H4" s="223"/>
      <c r="I4" s="224">
        <v>2000.0</v>
      </c>
      <c r="J4" s="225">
        <v>83.8</v>
      </c>
      <c r="K4" s="150"/>
      <c r="L4" s="180" t="s">
        <v>827</v>
      </c>
      <c r="M4" s="183">
        <v>1045.0</v>
      </c>
      <c r="N4" s="45">
        <v>1.13</v>
      </c>
      <c r="O4" s="45">
        <v>51.0</v>
      </c>
      <c r="P4" s="45">
        <f t="shared" si="2"/>
        <v>0.49</v>
      </c>
      <c r="Q4" s="45">
        <f t="shared" si="3"/>
        <v>578.6165</v>
      </c>
      <c r="R4" s="45">
        <v>0.0</v>
      </c>
      <c r="S4" s="45">
        <v>1.067</v>
      </c>
      <c r="T4" s="45">
        <f t="shared" si="4"/>
        <v>617.3838055</v>
      </c>
      <c r="U4" s="47">
        <f t="shared" si="5"/>
        <v>823.1784073</v>
      </c>
      <c r="V4" s="161"/>
      <c r="W4" s="160"/>
      <c r="X4" s="162" t="s">
        <v>682</v>
      </c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  <c r="AX4" s="160"/>
      <c r="AY4" s="160"/>
      <c r="AZ4" s="228" t="s">
        <v>826</v>
      </c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13"/>
      <c r="BR4" s="13"/>
      <c r="BS4" s="55"/>
      <c r="BT4" s="13"/>
    </row>
    <row r="5" ht="14.25" customHeight="1">
      <c r="A5" s="148">
        <v>1050.0</v>
      </c>
      <c r="B5" s="149" t="s">
        <v>821</v>
      </c>
      <c r="C5" s="150"/>
      <c r="D5" s="180" t="str">
        <f t="shared" si="1"/>
        <v>3100_680_014</v>
      </c>
      <c r="E5" s="149" t="s">
        <v>46</v>
      </c>
      <c r="F5" s="181" t="s">
        <v>828</v>
      </c>
      <c r="G5" s="222"/>
      <c r="H5" s="223"/>
      <c r="I5" s="224">
        <v>2000.0</v>
      </c>
      <c r="J5" s="182">
        <f t="shared" ref="J5:J7" si="6">63*2.2046</f>
        <v>138.8898</v>
      </c>
      <c r="K5" s="150"/>
      <c r="L5" s="180" t="s">
        <v>829</v>
      </c>
      <c r="M5" s="183">
        <v>2840.0</v>
      </c>
      <c r="N5" s="45">
        <v>1.13</v>
      </c>
      <c r="O5" s="45">
        <v>51.0</v>
      </c>
      <c r="P5" s="45">
        <f t="shared" si="2"/>
        <v>0.49</v>
      </c>
      <c r="Q5" s="45">
        <f t="shared" si="3"/>
        <v>1572.508</v>
      </c>
      <c r="R5" s="45">
        <v>0.0</v>
      </c>
      <c r="S5" s="45">
        <v>1.067</v>
      </c>
      <c r="T5" s="45">
        <f t="shared" si="4"/>
        <v>1677.866036</v>
      </c>
      <c r="U5" s="47">
        <f t="shared" si="5"/>
        <v>2237.154715</v>
      </c>
      <c r="V5" s="159" t="s">
        <v>682</v>
      </c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228" t="s">
        <v>828</v>
      </c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13"/>
      <c r="BR5" s="13"/>
      <c r="BS5" s="55"/>
      <c r="BT5" s="13"/>
    </row>
    <row r="6" ht="14.25" customHeight="1">
      <c r="A6" s="148">
        <v>1050.0</v>
      </c>
      <c r="B6" s="149" t="s">
        <v>821</v>
      </c>
      <c r="C6" s="150"/>
      <c r="D6" s="180" t="str">
        <f t="shared" si="1"/>
        <v>3100_680_093</v>
      </c>
      <c r="E6" s="149" t="s">
        <v>46</v>
      </c>
      <c r="F6" s="181" t="s">
        <v>830</v>
      </c>
      <c r="G6" s="222"/>
      <c r="H6" s="223"/>
      <c r="I6" s="224">
        <v>2000.0</v>
      </c>
      <c r="J6" s="182">
        <f t="shared" si="6"/>
        <v>138.8898</v>
      </c>
      <c r="K6" s="150"/>
      <c r="L6" s="180" t="s">
        <v>831</v>
      </c>
      <c r="M6" s="183">
        <v>2840.0</v>
      </c>
      <c r="N6" s="45">
        <v>1.13</v>
      </c>
      <c r="O6" s="45">
        <v>51.0</v>
      </c>
      <c r="P6" s="45">
        <f t="shared" si="2"/>
        <v>0.49</v>
      </c>
      <c r="Q6" s="45">
        <f t="shared" si="3"/>
        <v>1572.508</v>
      </c>
      <c r="R6" s="45">
        <v>0.0</v>
      </c>
      <c r="S6" s="45">
        <v>1.067</v>
      </c>
      <c r="T6" s="45">
        <f t="shared" si="4"/>
        <v>1677.866036</v>
      </c>
      <c r="U6" s="47">
        <f t="shared" si="5"/>
        <v>2237.154715</v>
      </c>
      <c r="V6" s="161"/>
      <c r="W6" s="162" t="s">
        <v>682</v>
      </c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228" t="s">
        <v>830</v>
      </c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13"/>
      <c r="BR6" s="13"/>
      <c r="BS6" s="55"/>
      <c r="BT6" s="13"/>
    </row>
    <row r="7" ht="14.25" customHeight="1">
      <c r="A7" s="148">
        <v>1050.0</v>
      </c>
      <c r="B7" s="149" t="s">
        <v>821</v>
      </c>
      <c r="C7" s="150"/>
      <c r="D7" s="180" t="str">
        <f t="shared" si="1"/>
        <v>3100_680_075</v>
      </c>
      <c r="E7" s="149" t="s">
        <v>46</v>
      </c>
      <c r="F7" s="181" t="s">
        <v>832</v>
      </c>
      <c r="G7" s="222"/>
      <c r="H7" s="223"/>
      <c r="I7" s="224">
        <v>2000.0</v>
      </c>
      <c r="J7" s="182">
        <f t="shared" si="6"/>
        <v>138.8898</v>
      </c>
      <c r="K7" s="150"/>
      <c r="L7" s="180" t="s">
        <v>833</v>
      </c>
      <c r="M7" s="183">
        <v>4035.0</v>
      </c>
      <c r="N7" s="45">
        <v>1.13</v>
      </c>
      <c r="O7" s="45">
        <v>51.0</v>
      </c>
      <c r="P7" s="45">
        <f t="shared" si="2"/>
        <v>0.49</v>
      </c>
      <c r="Q7" s="45">
        <f t="shared" si="3"/>
        <v>2234.1795</v>
      </c>
      <c r="R7" s="45">
        <v>0.0</v>
      </c>
      <c r="S7" s="45">
        <v>1.067</v>
      </c>
      <c r="T7" s="45">
        <f t="shared" si="4"/>
        <v>2383.869527</v>
      </c>
      <c r="U7" s="47">
        <f t="shared" si="5"/>
        <v>3178.492702</v>
      </c>
      <c r="V7" s="161"/>
      <c r="W7" s="160"/>
      <c r="X7" s="162" t="s">
        <v>682</v>
      </c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  <c r="AX7" s="160"/>
      <c r="AY7" s="160"/>
      <c r="AZ7" s="228" t="s">
        <v>834</v>
      </c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13"/>
      <c r="BR7" s="13"/>
      <c r="BS7" s="55"/>
      <c r="BT7" s="13"/>
    </row>
    <row r="8" ht="14.25" customHeight="1">
      <c r="A8" s="229">
        <v>1050.0</v>
      </c>
      <c r="B8" s="230" t="s">
        <v>821</v>
      </c>
      <c r="C8" s="231"/>
      <c r="D8" s="232" t="str">
        <f t="shared" si="1"/>
        <v>3100_680_216</v>
      </c>
      <c r="E8" s="230" t="s">
        <v>46</v>
      </c>
      <c r="F8" s="233" t="s">
        <v>835</v>
      </c>
      <c r="G8" s="234"/>
      <c r="H8" s="235"/>
      <c r="I8" s="236">
        <v>2000.0</v>
      </c>
      <c r="J8" s="237">
        <f>65*2.2046</f>
        <v>143.299</v>
      </c>
      <c r="K8" s="231"/>
      <c r="L8" s="232" t="s">
        <v>836</v>
      </c>
      <c r="M8" s="238">
        <v>1880.0</v>
      </c>
      <c r="N8" s="45">
        <v>1.13</v>
      </c>
      <c r="O8" s="45">
        <v>51.0</v>
      </c>
      <c r="P8" s="45">
        <f t="shared" si="2"/>
        <v>0.49</v>
      </c>
      <c r="Q8" s="45">
        <f t="shared" si="3"/>
        <v>1040.956</v>
      </c>
      <c r="R8" s="45">
        <v>0.0</v>
      </c>
      <c r="S8" s="45">
        <v>1.067</v>
      </c>
      <c r="T8" s="45">
        <f t="shared" si="4"/>
        <v>1110.700052</v>
      </c>
      <c r="U8" s="47">
        <f t="shared" si="5"/>
        <v>1480.933403</v>
      </c>
      <c r="V8" s="161"/>
      <c r="W8" s="160"/>
      <c r="X8" s="160"/>
      <c r="Y8" s="160"/>
      <c r="Z8" s="160"/>
      <c r="AA8" s="160"/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  <c r="AX8" s="160"/>
      <c r="AY8" s="160"/>
      <c r="AZ8" s="217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13"/>
      <c r="BR8" s="13"/>
      <c r="BS8" s="55"/>
      <c r="BT8" s="13"/>
    </row>
    <row r="9" ht="14.25" customHeight="1">
      <c r="A9" s="148">
        <v>1050.0</v>
      </c>
      <c r="B9" s="149" t="s">
        <v>821</v>
      </c>
      <c r="C9" s="150"/>
      <c r="D9" s="180" t="str">
        <f t="shared" si="1"/>
        <v>3100_680_143</v>
      </c>
      <c r="E9" s="149" t="s">
        <v>46</v>
      </c>
      <c r="F9" s="181" t="s">
        <v>837</v>
      </c>
      <c r="G9" s="239"/>
      <c r="H9" s="223"/>
      <c r="I9" s="224">
        <v>2000.0</v>
      </c>
      <c r="J9" s="225">
        <v>48.5</v>
      </c>
      <c r="K9" s="150"/>
      <c r="L9" s="180" t="s">
        <v>838</v>
      </c>
      <c r="M9" s="183">
        <v>1030.0</v>
      </c>
      <c r="N9" s="45">
        <v>1.13</v>
      </c>
      <c r="O9" s="45">
        <v>51.0</v>
      </c>
      <c r="P9" s="45">
        <f t="shared" si="2"/>
        <v>0.49</v>
      </c>
      <c r="Q9" s="45">
        <f t="shared" si="3"/>
        <v>570.311</v>
      </c>
      <c r="R9" s="45">
        <v>0.0</v>
      </c>
      <c r="S9" s="45">
        <v>1.067</v>
      </c>
      <c r="T9" s="45">
        <f t="shared" si="4"/>
        <v>608.521837</v>
      </c>
      <c r="U9" s="47">
        <f t="shared" si="5"/>
        <v>811.3624493</v>
      </c>
      <c r="V9" s="159" t="s">
        <v>682</v>
      </c>
      <c r="W9" s="160"/>
      <c r="X9" s="160"/>
      <c r="Y9" s="160"/>
      <c r="Z9" s="160"/>
      <c r="AA9" s="160"/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  <c r="AX9" s="160"/>
      <c r="AY9" s="160"/>
      <c r="AZ9" s="228" t="s">
        <v>839</v>
      </c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13"/>
      <c r="BR9" s="13"/>
      <c r="BS9" s="55"/>
      <c r="BT9" s="13"/>
    </row>
    <row r="10" ht="14.25" customHeight="1">
      <c r="A10" s="148">
        <v>1050.0</v>
      </c>
      <c r="B10" s="149" t="s">
        <v>821</v>
      </c>
      <c r="C10" s="150"/>
      <c r="D10" s="180" t="str">
        <f t="shared" si="1"/>
        <v>3100_680_054</v>
      </c>
      <c r="E10" s="149" t="s">
        <v>46</v>
      </c>
      <c r="F10" s="181" t="s">
        <v>840</v>
      </c>
      <c r="G10" s="239"/>
      <c r="H10" s="223"/>
      <c r="I10" s="224">
        <v>2000.0</v>
      </c>
      <c r="J10" s="225">
        <v>44.8</v>
      </c>
      <c r="K10" s="150"/>
      <c r="L10" s="180" t="s">
        <v>841</v>
      </c>
      <c r="M10" s="183">
        <v>1030.0</v>
      </c>
      <c r="N10" s="45">
        <v>1.13</v>
      </c>
      <c r="O10" s="45">
        <v>51.0</v>
      </c>
      <c r="P10" s="45">
        <f t="shared" si="2"/>
        <v>0.49</v>
      </c>
      <c r="Q10" s="45">
        <f t="shared" si="3"/>
        <v>570.311</v>
      </c>
      <c r="R10" s="45">
        <v>0.0</v>
      </c>
      <c r="S10" s="45">
        <v>1.067</v>
      </c>
      <c r="T10" s="45">
        <f t="shared" si="4"/>
        <v>608.521837</v>
      </c>
      <c r="U10" s="47">
        <f t="shared" si="5"/>
        <v>811.3624493</v>
      </c>
      <c r="V10" s="161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217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13"/>
      <c r="BR10" s="13"/>
      <c r="BS10" s="55"/>
      <c r="BT10" s="13"/>
    </row>
    <row r="11" ht="14.25" customHeight="1">
      <c r="A11" s="148">
        <v>1050.0</v>
      </c>
      <c r="B11" s="149" t="s">
        <v>821</v>
      </c>
      <c r="C11" s="150"/>
      <c r="D11" s="180" t="str">
        <f t="shared" si="1"/>
        <v>3100_680_079</v>
      </c>
      <c r="E11" s="149" t="s">
        <v>46</v>
      </c>
      <c r="F11" s="181" t="s">
        <v>842</v>
      </c>
      <c r="G11" s="239"/>
      <c r="H11" s="223"/>
      <c r="I11" s="224">
        <v>2000.0</v>
      </c>
      <c r="J11" s="225">
        <v>63.9</v>
      </c>
      <c r="K11" s="150"/>
      <c r="L11" s="180" t="s">
        <v>843</v>
      </c>
      <c r="M11" s="183">
        <v>1030.0</v>
      </c>
      <c r="N11" s="45">
        <v>1.13</v>
      </c>
      <c r="O11" s="45">
        <v>51.0</v>
      </c>
      <c r="P11" s="45">
        <f t="shared" si="2"/>
        <v>0.49</v>
      </c>
      <c r="Q11" s="45">
        <f t="shared" si="3"/>
        <v>570.311</v>
      </c>
      <c r="R11" s="45">
        <v>0.0</v>
      </c>
      <c r="S11" s="45">
        <v>1.067</v>
      </c>
      <c r="T11" s="45">
        <f t="shared" si="4"/>
        <v>608.521837</v>
      </c>
      <c r="U11" s="47">
        <f t="shared" si="5"/>
        <v>811.3624493</v>
      </c>
      <c r="V11" s="159" t="s">
        <v>682</v>
      </c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  <c r="AX11" s="160"/>
      <c r="AY11" s="160"/>
      <c r="AZ11" s="228" t="s">
        <v>844</v>
      </c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13"/>
      <c r="BR11" s="13"/>
      <c r="BS11" s="55"/>
      <c r="BT11" s="13"/>
    </row>
    <row r="12" ht="14.25" customHeight="1">
      <c r="A12" s="148">
        <v>1050.0</v>
      </c>
      <c r="B12" s="149" t="s">
        <v>821</v>
      </c>
      <c r="C12" s="150"/>
      <c r="D12" s="180" t="str">
        <f t="shared" si="1"/>
        <v>3100_680_044</v>
      </c>
      <c r="E12" s="149" t="s">
        <v>46</v>
      </c>
      <c r="F12" s="181" t="s">
        <v>845</v>
      </c>
      <c r="G12" s="239"/>
      <c r="H12" s="223"/>
      <c r="I12" s="224">
        <v>2000.0</v>
      </c>
      <c r="J12" s="225">
        <v>68.3</v>
      </c>
      <c r="K12" s="150"/>
      <c r="L12" s="180" t="s">
        <v>846</v>
      </c>
      <c r="M12" s="183">
        <v>1030.0</v>
      </c>
      <c r="N12" s="45">
        <v>1.13</v>
      </c>
      <c r="O12" s="45">
        <v>51.0</v>
      </c>
      <c r="P12" s="45">
        <f t="shared" si="2"/>
        <v>0.49</v>
      </c>
      <c r="Q12" s="45">
        <f t="shared" si="3"/>
        <v>570.311</v>
      </c>
      <c r="R12" s="45">
        <v>0.0</v>
      </c>
      <c r="S12" s="45">
        <v>1.067</v>
      </c>
      <c r="T12" s="45">
        <f t="shared" si="4"/>
        <v>608.521837</v>
      </c>
      <c r="U12" s="47">
        <f t="shared" si="5"/>
        <v>811.3624493</v>
      </c>
      <c r="V12" s="159" t="s">
        <v>682</v>
      </c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  <c r="AX12" s="160"/>
      <c r="AY12" s="160"/>
      <c r="AZ12" s="228" t="s">
        <v>847</v>
      </c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13"/>
      <c r="BR12" s="13"/>
      <c r="BS12" s="55"/>
      <c r="BT12" s="13"/>
    </row>
    <row r="13" ht="14.25" customHeight="1">
      <c r="A13" s="148">
        <v>1050.0</v>
      </c>
      <c r="B13" s="149" t="s">
        <v>821</v>
      </c>
      <c r="C13" s="150"/>
      <c r="D13" s="180" t="str">
        <f t="shared" si="1"/>
        <v>3100_680_115</v>
      </c>
      <c r="E13" s="149" t="s">
        <v>46</v>
      </c>
      <c r="F13" s="181" t="s">
        <v>848</v>
      </c>
      <c r="G13" s="239"/>
      <c r="H13" s="223"/>
      <c r="I13" s="224">
        <v>2000.0</v>
      </c>
      <c r="J13" s="225">
        <v>147.7</v>
      </c>
      <c r="K13" s="150"/>
      <c r="L13" s="180" t="s">
        <v>849</v>
      </c>
      <c r="M13" s="183">
        <v>1440.0</v>
      </c>
      <c r="N13" s="45">
        <v>1.13</v>
      </c>
      <c r="O13" s="45">
        <v>51.0</v>
      </c>
      <c r="P13" s="45">
        <f t="shared" si="2"/>
        <v>0.49</v>
      </c>
      <c r="Q13" s="45">
        <f t="shared" si="3"/>
        <v>797.328</v>
      </c>
      <c r="R13" s="45">
        <v>0.0</v>
      </c>
      <c r="S13" s="45">
        <v>1.067</v>
      </c>
      <c r="T13" s="45">
        <f t="shared" si="4"/>
        <v>850.748976</v>
      </c>
      <c r="U13" s="47">
        <f t="shared" si="5"/>
        <v>1134.331968</v>
      </c>
      <c r="V13" s="159" t="s">
        <v>682</v>
      </c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  <c r="AX13" s="160"/>
      <c r="AY13" s="160"/>
      <c r="AZ13" s="228" t="s">
        <v>850</v>
      </c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13"/>
      <c r="BR13" s="13"/>
      <c r="BS13" s="55"/>
      <c r="BT13" s="13"/>
    </row>
    <row r="14" ht="14.25" customHeight="1">
      <c r="A14" s="148">
        <v>1050.0</v>
      </c>
      <c r="B14" s="149" t="s">
        <v>821</v>
      </c>
      <c r="C14" s="150"/>
      <c r="D14" s="180" t="str">
        <f t="shared" si="1"/>
        <v>3100_680_183</v>
      </c>
      <c r="E14" s="149" t="s">
        <v>46</v>
      </c>
      <c r="F14" s="181" t="s">
        <v>851</v>
      </c>
      <c r="G14" s="239"/>
      <c r="H14" s="223"/>
      <c r="I14" s="224">
        <v>2000.0</v>
      </c>
      <c r="J14" s="225">
        <v>145.5</v>
      </c>
      <c r="K14" s="150"/>
      <c r="L14" s="180" t="s">
        <v>852</v>
      </c>
      <c r="M14" s="183">
        <v>1630.0</v>
      </c>
      <c r="N14" s="45">
        <v>1.13</v>
      </c>
      <c r="O14" s="45">
        <v>51.0</v>
      </c>
      <c r="P14" s="45">
        <f t="shared" si="2"/>
        <v>0.49</v>
      </c>
      <c r="Q14" s="45">
        <f t="shared" si="3"/>
        <v>902.531</v>
      </c>
      <c r="R14" s="45">
        <v>0.0</v>
      </c>
      <c r="S14" s="45">
        <v>1.067</v>
      </c>
      <c r="T14" s="45">
        <f t="shared" si="4"/>
        <v>963.000577</v>
      </c>
      <c r="U14" s="47">
        <f t="shared" si="5"/>
        <v>1284.000769</v>
      </c>
      <c r="V14" s="159" t="s">
        <v>682</v>
      </c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160"/>
      <c r="AY14" s="160"/>
      <c r="AZ14" s="228" t="s">
        <v>853</v>
      </c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13"/>
      <c r="BR14" s="13"/>
      <c r="BS14" s="55"/>
      <c r="BT14" s="13"/>
    </row>
    <row r="15" ht="14.25" customHeight="1">
      <c r="A15" s="148">
        <v>1050.0</v>
      </c>
      <c r="B15" s="149" t="s">
        <v>821</v>
      </c>
      <c r="C15" s="150"/>
      <c r="D15" s="180" t="str">
        <f t="shared" si="1"/>
        <v>3100_680_153</v>
      </c>
      <c r="E15" s="149" t="s">
        <v>46</v>
      </c>
      <c r="F15" s="181" t="s">
        <v>854</v>
      </c>
      <c r="G15" s="239"/>
      <c r="H15" s="223"/>
      <c r="I15" s="224">
        <v>2000.0</v>
      </c>
      <c r="J15" s="225">
        <v>149.9</v>
      </c>
      <c r="K15" s="150"/>
      <c r="L15" s="180" t="s">
        <v>855</v>
      </c>
      <c r="M15" s="183">
        <v>1950.0</v>
      </c>
      <c r="N15" s="45">
        <v>1.13</v>
      </c>
      <c r="O15" s="45">
        <v>51.0</v>
      </c>
      <c r="P15" s="45">
        <f t="shared" si="2"/>
        <v>0.49</v>
      </c>
      <c r="Q15" s="45">
        <f t="shared" si="3"/>
        <v>1079.715</v>
      </c>
      <c r="R15" s="45">
        <v>0.0</v>
      </c>
      <c r="S15" s="45">
        <v>1.067</v>
      </c>
      <c r="T15" s="45">
        <f t="shared" si="4"/>
        <v>1152.055905</v>
      </c>
      <c r="U15" s="47">
        <f t="shared" si="5"/>
        <v>1536.07454</v>
      </c>
      <c r="V15" s="159" t="s">
        <v>682</v>
      </c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  <c r="AX15" s="160"/>
      <c r="AY15" s="160"/>
      <c r="AZ15" s="228" t="s">
        <v>856</v>
      </c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13"/>
      <c r="BR15" s="13"/>
      <c r="BS15" s="55"/>
      <c r="BT15" s="13"/>
    </row>
    <row r="16" ht="14.25" customHeight="1">
      <c r="A16" s="148">
        <v>1050.0</v>
      </c>
      <c r="B16" s="149" t="s">
        <v>821</v>
      </c>
      <c r="C16" s="150"/>
      <c r="D16" s="180" t="str">
        <f t="shared" si="1"/>
        <v>3100_680_113</v>
      </c>
      <c r="E16" s="149" t="s">
        <v>46</v>
      </c>
      <c r="F16" s="181" t="s">
        <v>857</v>
      </c>
      <c r="G16" s="239"/>
      <c r="H16" s="223"/>
      <c r="I16" s="224">
        <v>2000.0</v>
      </c>
      <c r="J16" s="225">
        <v>313.0</v>
      </c>
      <c r="K16" s="150"/>
      <c r="L16" s="180" t="s">
        <v>858</v>
      </c>
      <c r="M16" s="183">
        <v>6830.0</v>
      </c>
      <c r="N16" s="45">
        <v>1.13</v>
      </c>
      <c r="O16" s="45">
        <v>0.0</v>
      </c>
      <c r="P16" s="45">
        <f t="shared" si="2"/>
        <v>1</v>
      </c>
      <c r="Q16" s="45">
        <f t="shared" si="3"/>
        <v>7717.9</v>
      </c>
      <c r="R16" s="45">
        <v>0.0</v>
      </c>
      <c r="S16" s="45">
        <v>1.067</v>
      </c>
      <c r="T16" s="45">
        <f t="shared" si="4"/>
        <v>8234.9993</v>
      </c>
      <c r="U16" s="47">
        <f t="shared" si="5"/>
        <v>10979.99907</v>
      </c>
      <c r="V16" s="205" t="s">
        <v>682</v>
      </c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86" t="s">
        <v>682</v>
      </c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240" t="s">
        <v>857</v>
      </c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13"/>
      <c r="BR16" s="13"/>
      <c r="BS16" s="55"/>
      <c r="BT16" s="13"/>
    </row>
    <row r="17" ht="14.25" customHeight="1">
      <c r="A17" s="179">
        <v>1050.0</v>
      </c>
      <c r="B17" s="165" t="s">
        <v>821</v>
      </c>
      <c r="C17" s="166"/>
      <c r="D17" s="187" t="str">
        <f t="shared" si="1"/>
        <v>3101_680_004</v>
      </c>
      <c r="E17" s="165" t="s">
        <v>46</v>
      </c>
      <c r="F17" s="188" t="s">
        <v>859</v>
      </c>
      <c r="G17" s="241"/>
      <c r="H17" s="242"/>
      <c r="I17" s="243">
        <v>3000.0</v>
      </c>
      <c r="J17" s="189">
        <v>44.092</v>
      </c>
      <c r="K17" s="166"/>
      <c r="L17" s="187" t="s">
        <v>860</v>
      </c>
      <c r="M17" s="190">
        <v>1070.0</v>
      </c>
      <c r="N17" s="45">
        <v>1.13</v>
      </c>
      <c r="O17" s="45">
        <v>52.0</v>
      </c>
      <c r="P17" s="45">
        <f t="shared" si="2"/>
        <v>0.48</v>
      </c>
      <c r="Q17" s="45">
        <f t="shared" si="3"/>
        <v>580.368</v>
      </c>
      <c r="R17" s="45">
        <v>0.0</v>
      </c>
      <c r="S17" s="45">
        <v>1.067</v>
      </c>
      <c r="T17" s="45">
        <f t="shared" si="4"/>
        <v>619.252656</v>
      </c>
      <c r="U17" s="47">
        <f t="shared" si="5"/>
        <v>825.670208</v>
      </c>
      <c r="V17" s="173"/>
      <c r="W17" s="173"/>
      <c r="X17" s="173"/>
      <c r="Y17" s="174" t="s">
        <v>682</v>
      </c>
      <c r="Z17" s="174" t="s">
        <v>682</v>
      </c>
      <c r="AA17" s="174" t="s">
        <v>682</v>
      </c>
      <c r="AB17" s="173"/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173"/>
      <c r="AU17" s="173"/>
      <c r="AV17" s="173"/>
      <c r="AW17" s="173"/>
      <c r="AX17" s="173"/>
      <c r="AY17" s="173"/>
      <c r="AZ17" s="244" t="s">
        <v>859</v>
      </c>
      <c r="BA17" s="67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13"/>
      <c r="BR17" s="13"/>
      <c r="BS17" s="55"/>
      <c r="BT17" s="13"/>
    </row>
    <row r="18" ht="14.25" customHeight="1">
      <c r="A18" s="179">
        <v>1050.0</v>
      </c>
      <c r="B18" s="165" t="s">
        <v>821</v>
      </c>
      <c r="C18" s="166"/>
      <c r="D18" s="187" t="str">
        <f t="shared" si="1"/>
        <v>3101_680_003</v>
      </c>
      <c r="E18" s="165" t="s">
        <v>46</v>
      </c>
      <c r="F18" s="188" t="s">
        <v>861</v>
      </c>
      <c r="G18" s="241"/>
      <c r="H18" s="242"/>
      <c r="I18" s="243">
        <v>3000.0</v>
      </c>
      <c r="J18" s="189">
        <f>23*2.2046</f>
        <v>50.7058</v>
      </c>
      <c r="K18" s="166"/>
      <c r="L18" s="187" t="s">
        <v>862</v>
      </c>
      <c r="M18" s="190">
        <v>1070.0</v>
      </c>
      <c r="N18" s="45">
        <v>1.13</v>
      </c>
      <c r="O18" s="45">
        <v>52.0</v>
      </c>
      <c r="P18" s="45">
        <f t="shared" si="2"/>
        <v>0.48</v>
      </c>
      <c r="Q18" s="45">
        <f t="shared" si="3"/>
        <v>580.368</v>
      </c>
      <c r="R18" s="45">
        <v>0.0</v>
      </c>
      <c r="S18" s="45">
        <v>1.067</v>
      </c>
      <c r="T18" s="45">
        <f t="shared" si="4"/>
        <v>619.252656</v>
      </c>
      <c r="U18" s="47">
        <f t="shared" si="5"/>
        <v>825.670208</v>
      </c>
      <c r="V18" s="173"/>
      <c r="W18" s="173"/>
      <c r="X18" s="173"/>
      <c r="Y18" s="174" t="s">
        <v>682</v>
      </c>
      <c r="Z18" s="174" t="s">
        <v>682</v>
      </c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  <c r="AK18" s="173"/>
      <c r="AL18" s="173"/>
      <c r="AM18" s="173"/>
      <c r="AN18" s="173"/>
      <c r="AO18" s="173"/>
      <c r="AP18" s="173"/>
      <c r="AQ18" s="173"/>
      <c r="AR18" s="173"/>
      <c r="AS18" s="173"/>
      <c r="AT18" s="173"/>
      <c r="AU18" s="173"/>
      <c r="AV18" s="173"/>
      <c r="AW18" s="173"/>
      <c r="AX18" s="173"/>
      <c r="AY18" s="173"/>
      <c r="AZ18" s="244" t="s">
        <v>863</v>
      </c>
      <c r="BA18" s="67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13"/>
      <c r="BR18" s="13"/>
      <c r="BS18" s="55"/>
      <c r="BT18" s="13"/>
    </row>
    <row r="19" ht="14.25" customHeight="1">
      <c r="A19" s="179">
        <v>1050.0</v>
      </c>
      <c r="B19" s="165" t="s">
        <v>821</v>
      </c>
      <c r="C19" s="166"/>
      <c r="D19" s="187" t="str">
        <f t="shared" si="1"/>
        <v>3101_680_076</v>
      </c>
      <c r="E19" s="165" t="s">
        <v>46</v>
      </c>
      <c r="F19" s="188" t="s">
        <v>863</v>
      </c>
      <c r="G19" s="241"/>
      <c r="H19" s="242"/>
      <c r="I19" s="243">
        <v>3000.0</v>
      </c>
      <c r="J19" s="189">
        <v>57.3196</v>
      </c>
      <c r="K19" s="166"/>
      <c r="L19" s="187" t="s">
        <v>864</v>
      </c>
      <c r="M19" s="190">
        <v>1235.0</v>
      </c>
      <c r="N19" s="45">
        <v>1.13</v>
      </c>
      <c r="O19" s="45">
        <v>52.0</v>
      </c>
      <c r="P19" s="45">
        <f t="shared" si="2"/>
        <v>0.48</v>
      </c>
      <c r="Q19" s="45">
        <f t="shared" si="3"/>
        <v>669.864</v>
      </c>
      <c r="R19" s="45">
        <v>0.0</v>
      </c>
      <c r="S19" s="45">
        <v>1.067</v>
      </c>
      <c r="T19" s="45">
        <f t="shared" si="4"/>
        <v>714.744888</v>
      </c>
      <c r="U19" s="47">
        <f t="shared" si="5"/>
        <v>952.993184</v>
      </c>
      <c r="V19" s="173"/>
      <c r="W19" s="173"/>
      <c r="X19" s="173"/>
      <c r="Y19" s="174" t="s">
        <v>682</v>
      </c>
      <c r="Z19" s="174" t="s">
        <v>682</v>
      </c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  <c r="AY19" s="173"/>
      <c r="AZ19" s="244" t="s">
        <v>863</v>
      </c>
      <c r="BA19" s="67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13"/>
      <c r="BR19" s="13"/>
      <c r="BS19" s="55"/>
      <c r="BT19" s="13"/>
    </row>
    <row r="20" ht="14.25" customHeight="1">
      <c r="A20" s="179">
        <v>1050.0</v>
      </c>
      <c r="B20" s="165" t="s">
        <v>821</v>
      </c>
      <c r="C20" s="166"/>
      <c r="D20" s="187" t="str">
        <f t="shared" si="1"/>
        <v>3101_680_287</v>
      </c>
      <c r="E20" s="165" t="s">
        <v>46</v>
      </c>
      <c r="F20" s="188" t="s">
        <v>865</v>
      </c>
      <c r="G20" s="241"/>
      <c r="H20" s="242"/>
      <c r="I20" s="243">
        <v>3000.0</v>
      </c>
      <c r="J20" s="189">
        <f>25*2.2046</f>
        <v>55.115</v>
      </c>
      <c r="K20" s="166"/>
      <c r="L20" s="187" t="s">
        <v>866</v>
      </c>
      <c r="M20" s="190">
        <v>1510.0</v>
      </c>
      <c r="N20" s="45">
        <v>1.13</v>
      </c>
      <c r="O20" s="45">
        <v>52.0</v>
      </c>
      <c r="P20" s="45">
        <f t="shared" si="2"/>
        <v>0.48</v>
      </c>
      <c r="Q20" s="45">
        <f t="shared" si="3"/>
        <v>819.024</v>
      </c>
      <c r="R20" s="45">
        <v>0.0</v>
      </c>
      <c r="S20" s="45">
        <v>1.067</v>
      </c>
      <c r="T20" s="45">
        <f t="shared" si="4"/>
        <v>873.898608</v>
      </c>
      <c r="U20" s="47">
        <f t="shared" si="5"/>
        <v>1165.198144</v>
      </c>
      <c r="V20" s="173"/>
      <c r="W20" s="173"/>
      <c r="X20" s="173"/>
      <c r="Y20" s="174" t="s">
        <v>682</v>
      </c>
      <c r="Z20" s="174" t="s">
        <v>682</v>
      </c>
      <c r="AA20" s="173"/>
      <c r="AB20" s="173"/>
      <c r="AC20" s="173"/>
      <c r="AD20" s="173"/>
      <c r="AE20" s="173"/>
      <c r="AF20" s="173"/>
      <c r="AG20" s="173"/>
      <c r="AH20" s="173"/>
      <c r="AI20" s="173"/>
      <c r="AJ20" s="173"/>
      <c r="AK20" s="173"/>
      <c r="AL20" s="173"/>
      <c r="AM20" s="173"/>
      <c r="AN20" s="173"/>
      <c r="AO20" s="173"/>
      <c r="AP20" s="173"/>
      <c r="AQ20" s="173"/>
      <c r="AR20" s="173"/>
      <c r="AS20" s="173"/>
      <c r="AT20" s="173"/>
      <c r="AU20" s="173"/>
      <c r="AV20" s="173"/>
      <c r="AW20" s="173"/>
      <c r="AX20" s="173"/>
      <c r="AY20" s="173"/>
      <c r="AZ20" s="244" t="s">
        <v>863</v>
      </c>
      <c r="BA20" s="67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13"/>
      <c r="BR20" s="13"/>
      <c r="BS20" s="55"/>
      <c r="BT20" s="13"/>
    </row>
    <row r="21" ht="14.25" customHeight="1">
      <c r="A21" s="179">
        <v>1050.0</v>
      </c>
      <c r="B21" s="165" t="s">
        <v>821</v>
      </c>
      <c r="C21" s="166"/>
      <c r="D21" s="187" t="str">
        <f t="shared" si="1"/>
        <v>3101_680_066</v>
      </c>
      <c r="E21" s="165" t="s">
        <v>46</v>
      </c>
      <c r="F21" s="188" t="s">
        <v>867</v>
      </c>
      <c r="G21" s="241"/>
      <c r="H21" s="242"/>
      <c r="I21" s="243">
        <v>3000.0</v>
      </c>
      <c r="J21" s="189">
        <v>44.092</v>
      </c>
      <c r="K21" s="166"/>
      <c r="L21" s="187" t="s">
        <v>868</v>
      </c>
      <c r="M21" s="190">
        <v>1070.0</v>
      </c>
      <c r="N21" s="45">
        <v>1.13</v>
      </c>
      <c r="O21" s="45">
        <v>52.0</v>
      </c>
      <c r="P21" s="45">
        <f t="shared" si="2"/>
        <v>0.48</v>
      </c>
      <c r="Q21" s="45">
        <f t="shared" si="3"/>
        <v>580.368</v>
      </c>
      <c r="R21" s="45">
        <v>0.0</v>
      </c>
      <c r="S21" s="45">
        <v>1.067</v>
      </c>
      <c r="T21" s="45">
        <f t="shared" si="4"/>
        <v>619.252656</v>
      </c>
      <c r="U21" s="47">
        <f t="shared" si="5"/>
        <v>825.670208</v>
      </c>
      <c r="V21" s="173"/>
      <c r="W21" s="173"/>
      <c r="X21" s="173"/>
      <c r="Y21" s="173"/>
      <c r="Z21" s="173"/>
      <c r="AA21" s="173"/>
      <c r="AB21" s="174" t="s">
        <v>682</v>
      </c>
      <c r="AC21" s="174" t="s">
        <v>682</v>
      </c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3"/>
      <c r="AX21" s="173"/>
      <c r="AY21" s="173"/>
      <c r="AZ21" s="244" t="s">
        <v>867</v>
      </c>
      <c r="BA21" s="67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13"/>
      <c r="BR21" s="13"/>
      <c r="BS21" s="55"/>
      <c r="BT21" s="13"/>
    </row>
    <row r="22" ht="14.25" customHeight="1">
      <c r="A22" s="179">
        <v>1050.0</v>
      </c>
      <c r="B22" s="165" t="s">
        <v>821</v>
      </c>
      <c r="C22" s="166"/>
      <c r="D22" s="187" t="str">
        <f t="shared" si="1"/>
        <v>3101_680_220</v>
      </c>
      <c r="E22" s="165" t="s">
        <v>46</v>
      </c>
      <c r="F22" s="188" t="s">
        <v>869</v>
      </c>
      <c r="G22" s="241"/>
      <c r="H22" s="242"/>
      <c r="I22" s="243">
        <v>3000.0</v>
      </c>
      <c r="J22" s="245"/>
      <c r="K22" s="166"/>
      <c r="L22" s="187" t="s">
        <v>870</v>
      </c>
      <c r="M22" s="190">
        <v>4210.0</v>
      </c>
      <c r="N22" s="45">
        <v>1.13</v>
      </c>
      <c r="O22" s="45">
        <v>52.0</v>
      </c>
      <c r="P22" s="45">
        <f t="shared" si="2"/>
        <v>0.48</v>
      </c>
      <c r="Q22" s="45">
        <f t="shared" si="3"/>
        <v>2283.504</v>
      </c>
      <c r="R22" s="45">
        <v>0.0</v>
      </c>
      <c r="S22" s="45">
        <v>1.067</v>
      </c>
      <c r="T22" s="45">
        <f t="shared" si="4"/>
        <v>2436.498768</v>
      </c>
      <c r="U22" s="47">
        <f t="shared" si="5"/>
        <v>3248.665024</v>
      </c>
      <c r="V22" s="173"/>
      <c r="W22" s="173"/>
      <c r="X22" s="173"/>
      <c r="Y22" s="174" t="s">
        <v>682</v>
      </c>
      <c r="Z22" s="174" t="s">
        <v>682</v>
      </c>
      <c r="AA22" s="173"/>
      <c r="AB22" s="173"/>
      <c r="AC22" s="173"/>
      <c r="AD22" s="173"/>
      <c r="AE22" s="173"/>
      <c r="AF22" s="173"/>
      <c r="AG22" s="173"/>
      <c r="AH22" s="173"/>
      <c r="AI22" s="173"/>
      <c r="AJ22" s="173"/>
      <c r="AK22" s="173"/>
      <c r="AL22" s="173"/>
      <c r="AM22" s="173"/>
      <c r="AN22" s="173"/>
      <c r="AO22" s="173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244" t="s">
        <v>869</v>
      </c>
      <c r="BA22" s="67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13"/>
      <c r="BR22" s="13"/>
      <c r="BS22" s="55"/>
      <c r="BT22" s="13"/>
    </row>
    <row r="23" ht="14.25" customHeight="1">
      <c r="A23" s="179">
        <v>1050.0</v>
      </c>
      <c r="B23" s="165" t="s">
        <v>821</v>
      </c>
      <c r="C23" s="166"/>
      <c r="D23" s="187" t="str">
        <f t="shared" si="1"/>
        <v>3101_680_219</v>
      </c>
      <c r="E23" s="165" t="s">
        <v>46</v>
      </c>
      <c r="F23" s="188" t="s">
        <v>871</v>
      </c>
      <c r="G23" s="241"/>
      <c r="H23" s="242"/>
      <c r="I23" s="243">
        <v>3000.0</v>
      </c>
      <c r="J23" s="245"/>
      <c r="K23" s="166"/>
      <c r="L23" s="187" t="s">
        <v>872</v>
      </c>
      <c r="M23" s="190">
        <v>4210.0</v>
      </c>
      <c r="N23" s="45">
        <v>1.13</v>
      </c>
      <c r="O23" s="45">
        <v>52.0</v>
      </c>
      <c r="P23" s="45">
        <f t="shared" si="2"/>
        <v>0.48</v>
      </c>
      <c r="Q23" s="45">
        <f t="shared" si="3"/>
        <v>2283.504</v>
      </c>
      <c r="R23" s="45">
        <v>0.0</v>
      </c>
      <c r="S23" s="45">
        <v>1.067</v>
      </c>
      <c r="T23" s="45">
        <f t="shared" si="4"/>
        <v>2436.498768</v>
      </c>
      <c r="U23" s="47">
        <f t="shared" si="5"/>
        <v>3248.665024</v>
      </c>
      <c r="V23" s="173"/>
      <c r="W23" s="173"/>
      <c r="X23" s="173"/>
      <c r="Y23" s="174" t="s">
        <v>682</v>
      </c>
      <c r="Z23" s="174" t="s">
        <v>682</v>
      </c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/>
      <c r="AU23" s="173"/>
      <c r="AV23" s="173"/>
      <c r="AW23" s="173"/>
      <c r="AX23" s="173"/>
      <c r="AY23" s="173"/>
      <c r="AZ23" s="244" t="s">
        <v>871</v>
      </c>
      <c r="BA23" s="67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13"/>
      <c r="BR23" s="13"/>
      <c r="BS23" s="55"/>
      <c r="BT23" s="13"/>
    </row>
    <row r="24" ht="14.25" customHeight="1">
      <c r="A24" s="179">
        <v>1050.0</v>
      </c>
      <c r="B24" s="165" t="s">
        <v>821</v>
      </c>
      <c r="C24" s="166"/>
      <c r="D24" s="187" t="str">
        <f t="shared" si="1"/>
        <v>3101_680_W66</v>
      </c>
      <c r="E24" s="165" t="s">
        <v>46</v>
      </c>
      <c r="F24" s="188" t="s">
        <v>873</v>
      </c>
      <c r="G24" s="241"/>
      <c r="H24" s="242"/>
      <c r="I24" s="243">
        <v>3000.0</v>
      </c>
      <c r="J24" s="189">
        <v>121.253</v>
      </c>
      <c r="K24" s="166"/>
      <c r="L24" s="187" t="s">
        <v>874</v>
      </c>
      <c r="M24" s="190">
        <v>1070.0</v>
      </c>
      <c r="N24" s="45">
        <v>1.13</v>
      </c>
      <c r="O24" s="45">
        <v>52.0</v>
      </c>
      <c r="P24" s="45">
        <f t="shared" si="2"/>
        <v>0.48</v>
      </c>
      <c r="Q24" s="45">
        <f t="shared" si="3"/>
        <v>580.368</v>
      </c>
      <c r="R24" s="45">
        <v>0.0</v>
      </c>
      <c r="S24" s="45">
        <v>1.067</v>
      </c>
      <c r="T24" s="45">
        <f t="shared" si="4"/>
        <v>619.252656</v>
      </c>
      <c r="U24" s="47">
        <f t="shared" si="5"/>
        <v>825.670208</v>
      </c>
      <c r="V24" s="173"/>
      <c r="W24" s="173"/>
      <c r="X24" s="173"/>
      <c r="Y24" s="173"/>
      <c r="Z24" s="173"/>
      <c r="AA24" s="173"/>
      <c r="AB24" s="173"/>
      <c r="AC24" s="173"/>
      <c r="AD24" s="174" t="s">
        <v>682</v>
      </c>
      <c r="AE24" s="173"/>
      <c r="AF24" s="173"/>
      <c r="AG24" s="173"/>
      <c r="AH24" s="173"/>
      <c r="AI24" s="173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3"/>
      <c r="AZ24" s="244" t="s">
        <v>873</v>
      </c>
      <c r="BA24" s="67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13"/>
      <c r="BR24" s="13"/>
      <c r="BS24" s="55"/>
      <c r="BT24" s="13"/>
    </row>
    <row r="25" ht="14.25" customHeight="1">
      <c r="A25" s="179">
        <v>1050.0</v>
      </c>
      <c r="B25" s="165" t="s">
        <v>821</v>
      </c>
      <c r="C25" s="166"/>
      <c r="D25" s="187" t="str">
        <f t="shared" si="1"/>
        <v>3101_680_118</v>
      </c>
      <c r="E25" s="165" t="s">
        <v>46</v>
      </c>
      <c r="F25" s="188" t="s">
        <v>875</v>
      </c>
      <c r="G25" s="241"/>
      <c r="H25" s="242"/>
      <c r="I25" s="243">
        <v>3000.0</v>
      </c>
      <c r="J25" s="189">
        <v>50.7058</v>
      </c>
      <c r="K25" s="166"/>
      <c r="L25" s="187" t="s">
        <v>876</v>
      </c>
      <c r="M25" s="190">
        <v>1070.0</v>
      </c>
      <c r="N25" s="45">
        <v>1.13</v>
      </c>
      <c r="O25" s="45">
        <v>52.0</v>
      </c>
      <c r="P25" s="45">
        <f t="shared" si="2"/>
        <v>0.48</v>
      </c>
      <c r="Q25" s="45">
        <f t="shared" si="3"/>
        <v>580.368</v>
      </c>
      <c r="R25" s="45">
        <v>0.0</v>
      </c>
      <c r="S25" s="45">
        <v>1.067</v>
      </c>
      <c r="T25" s="45">
        <f t="shared" si="4"/>
        <v>619.252656</v>
      </c>
      <c r="U25" s="47">
        <f t="shared" si="5"/>
        <v>825.670208</v>
      </c>
      <c r="V25" s="173"/>
      <c r="W25" s="173"/>
      <c r="X25" s="173"/>
      <c r="Y25" s="173"/>
      <c r="Z25" s="173"/>
      <c r="AA25" s="173"/>
      <c r="AB25" s="173"/>
      <c r="AC25" s="173"/>
      <c r="AD25" s="173"/>
      <c r="AE25" s="174" t="s">
        <v>682</v>
      </c>
      <c r="AF25" s="173"/>
      <c r="AG25" s="173"/>
      <c r="AH25" s="173"/>
      <c r="AI25" s="173"/>
      <c r="AJ25" s="173"/>
      <c r="AK25" s="173"/>
      <c r="AL25" s="173"/>
      <c r="AM25" s="173"/>
      <c r="AN25" s="173"/>
      <c r="AO25" s="173"/>
      <c r="AP25" s="173"/>
      <c r="AQ25" s="173"/>
      <c r="AR25" s="173"/>
      <c r="AS25" s="173"/>
      <c r="AT25" s="173"/>
      <c r="AU25" s="173"/>
      <c r="AV25" s="173"/>
      <c r="AW25" s="173"/>
      <c r="AX25" s="173"/>
      <c r="AY25" s="173"/>
      <c r="AZ25" s="244" t="s">
        <v>875</v>
      </c>
      <c r="BA25" s="67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13"/>
      <c r="BR25" s="13"/>
      <c r="BS25" s="55"/>
      <c r="BT25" s="13"/>
    </row>
    <row r="26" ht="14.25" customHeight="1">
      <c r="A26" s="179">
        <v>1050.0</v>
      </c>
      <c r="B26" s="165" t="s">
        <v>821</v>
      </c>
      <c r="C26" s="166"/>
      <c r="D26" s="187" t="str">
        <f t="shared" si="1"/>
        <v>3101_680_005</v>
      </c>
      <c r="E26" s="165" t="s">
        <v>46</v>
      </c>
      <c r="F26" s="188" t="s">
        <v>877</v>
      </c>
      <c r="G26" s="241"/>
      <c r="H26" s="242"/>
      <c r="I26" s="243">
        <v>3000.0</v>
      </c>
      <c r="J26" s="189">
        <v>191.8002</v>
      </c>
      <c r="K26" s="166"/>
      <c r="L26" s="187" t="s">
        <v>878</v>
      </c>
      <c r="M26" s="190">
        <v>3955.0</v>
      </c>
      <c r="N26" s="45">
        <v>1.13</v>
      </c>
      <c r="O26" s="45">
        <v>52.0</v>
      </c>
      <c r="P26" s="45">
        <f t="shared" si="2"/>
        <v>0.48</v>
      </c>
      <c r="Q26" s="45">
        <f t="shared" si="3"/>
        <v>2145.192</v>
      </c>
      <c r="R26" s="45">
        <v>0.0</v>
      </c>
      <c r="S26" s="45">
        <v>1.067</v>
      </c>
      <c r="T26" s="45">
        <f t="shared" si="4"/>
        <v>2288.919864</v>
      </c>
      <c r="U26" s="47">
        <f t="shared" si="5"/>
        <v>3051.893152</v>
      </c>
      <c r="V26" s="173"/>
      <c r="W26" s="173"/>
      <c r="X26" s="173"/>
      <c r="Y26" s="174" t="s">
        <v>682</v>
      </c>
      <c r="Z26" s="174" t="s">
        <v>682</v>
      </c>
      <c r="AA26" s="173"/>
      <c r="AB26" s="173"/>
      <c r="AC26" s="173"/>
      <c r="AD26" s="173"/>
      <c r="AE26" s="173"/>
      <c r="AF26" s="173"/>
      <c r="AG26" s="173"/>
      <c r="AH26" s="173"/>
      <c r="AI26" s="173"/>
      <c r="AJ26" s="173"/>
      <c r="AK26" s="173"/>
      <c r="AL26" s="173"/>
      <c r="AM26" s="173"/>
      <c r="AN26" s="173"/>
      <c r="AO26" s="173"/>
      <c r="AP26" s="173"/>
      <c r="AQ26" s="173"/>
      <c r="AR26" s="173"/>
      <c r="AS26" s="173"/>
      <c r="AT26" s="173"/>
      <c r="AU26" s="173"/>
      <c r="AV26" s="173"/>
      <c r="AW26" s="173"/>
      <c r="AX26" s="173"/>
      <c r="AY26" s="173"/>
      <c r="AZ26" s="244" t="s">
        <v>877</v>
      </c>
      <c r="BA26" s="67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13"/>
      <c r="BR26" s="13"/>
      <c r="BS26" s="55"/>
      <c r="BT26" s="13"/>
    </row>
    <row r="27" ht="14.25" customHeight="1">
      <c r="A27" s="179">
        <v>1050.0</v>
      </c>
      <c r="B27" s="165" t="s">
        <v>821</v>
      </c>
      <c r="C27" s="166"/>
      <c r="D27" s="187" t="str">
        <f t="shared" si="1"/>
        <v>3101_680_071</v>
      </c>
      <c r="E27" s="165" t="s">
        <v>46</v>
      </c>
      <c r="F27" s="188" t="s">
        <v>879</v>
      </c>
      <c r="G27" s="241"/>
      <c r="H27" s="242"/>
      <c r="I27" s="243">
        <v>3000.0</v>
      </c>
      <c r="J27" s="189">
        <v>191.8002</v>
      </c>
      <c r="K27" s="166"/>
      <c r="L27" s="187" t="s">
        <v>880</v>
      </c>
      <c r="M27" s="190">
        <v>3955.0</v>
      </c>
      <c r="N27" s="45">
        <v>1.13</v>
      </c>
      <c r="O27" s="45">
        <v>52.0</v>
      </c>
      <c r="P27" s="45">
        <f t="shared" si="2"/>
        <v>0.48</v>
      </c>
      <c r="Q27" s="45">
        <f t="shared" si="3"/>
        <v>2145.192</v>
      </c>
      <c r="R27" s="45">
        <v>0.0</v>
      </c>
      <c r="S27" s="45">
        <v>1.067</v>
      </c>
      <c r="T27" s="45">
        <f t="shared" si="4"/>
        <v>2288.919864</v>
      </c>
      <c r="U27" s="47">
        <f t="shared" si="5"/>
        <v>3051.893152</v>
      </c>
      <c r="V27" s="173"/>
      <c r="W27" s="173"/>
      <c r="X27" s="173"/>
      <c r="Y27" s="173"/>
      <c r="Z27" s="173"/>
      <c r="AA27" s="173"/>
      <c r="AB27" s="174" t="s">
        <v>682</v>
      </c>
      <c r="AC27" s="115"/>
      <c r="AD27" s="174" t="s">
        <v>682</v>
      </c>
      <c r="AE27" s="173"/>
      <c r="AF27" s="173"/>
      <c r="AG27" s="173"/>
      <c r="AH27" s="173"/>
      <c r="AI27" s="173"/>
      <c r="AJ27" s="173"/>
      <c r="AK27" s="173"/>
      <c r="AL27" s="173"/>
      <c r="AM27" s="173"/>
      <c r="AN27" s="173"/>
      <c r="AO27" s="173"/>
      <c r="AP27" s="173"/>
      <c r="AQ27" s="173"/>
      <c r="AR27" s="173"/>
      <c r="AS27" s="173"/>
      <c r="AT27" s="173"/>
      <c r="AU27" s="173"/>
      <c r="AV27" s="173"/>
      <c r="AW27" s="173"/>
      <c r="AX27" s="173"/>
      <c r="AY27" s="173"/>
      <c r="AZ27" s="244" t="s">
        <v>879</v>
      </c>
      <c r="BA27" s="67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13"/>
      <c r="BR27" s="13"/>
      <c r="BS27" s="55"/>
      <c r="BT27" s="13"/>
    </row>
    <row r="28" ht="14.25" customHeight="1">
      <c r="A28" s="179">
        <v>1050.0</v>
      </c>
      <c r="B28" s="165" t="s">
        <v>821</v>
      </c>
      <c r="C28" s="166"/>
      <c r="D28" s="187" t="str">
        <f t="shared" si="1"/>
        <v>3101_680_006</v>
      </c>
      <c r="E28" s="165" t="s">
        <v>46</v>
      </c>
      <c r="F28" s="188" t="s">
        <v>881</v>
      </c>
      <c r="G28" s="241"/>
      <c r="H28" s="242"/>
      <c r="I28" s="243">
        <v>3000.0</v>
      </c>
      <c r="J28" s="189">
        <v>396.828</v>
      </c>
      <c r="K28" s="166"/>
      <c r="L28" s="187" t="s">
        <v>882</v>
      </c>
      <c r="M28" s="190">
        <v>8760.0</v>
      </c>
      <c r="N28" s="45">
        <v>1.13</v>
      </c>
      <c r="O28" s="45">
        <v>0.0</v>
      </c>
      <c r="P28" s="45">
        <f t="shared" si="2"/>
        <v>1</v>
      </c>
      <c r="Q28" s="45">
        <f t="shared" si="3"/>
        <v>9898.8</v>
      </c>
      <c r="R28" s="45">
        <v>0.0</v>
      </c>
      <c r="S28" s="45">
        <v>1.067</v>
      </c>
      <c r="T28" s="45">
        <f t="shared" si="4"/>
        <v>10562.0196</v>
      </c>
      <c r="U28" s="47">
        <f t="shared" si="5"/>
        <v>14082.6928</v>
      </c>
      <c r="V28" s="173"/>
      <c r="W28" s="173"/>
      <c r="X28" s="173"/>
      <c r="Y28" s="174" t="s">
        <v>682</v>
      </c>
      <c r="Z28" s="174" t="s">
        <v>682</v>
      </c>
      <c r="AA28" s="174" t="s">
        <v>682</v>
      </c>
      <c r="AB28" s="173"/>
      <c r="AC28" s="173"/>
      <c r="AD28" s="173"/>
      <c r="AE28" s="173"/>
      <c r="AF28" s="173"/>
      <c r="AG28" s="173"/>
      <c r="AH28" s="173"/>
      <c r="AI28" s="173"/>
      <c r="AJ28" s="173"/>
      <c r="AK28" s="173"/>
      <c r="AL28" s="173"/>
      <c r="AM28" s="173"/>
      <c r="AN28" s="173"/>
      <c r="AO28" s="174" t="s">
        <v>682</v>
      </c>
      <c r="AP28" s="173"/>
      <c r="AQ28" s="173"/>
      <c r="AR28" s="173"/>
      <c r="AS28" s="173"/>
      <c r="AT28" s="173"/>
      <c r="AU28" s="173"/>
      <c r="AV28" s="173"/>
      <c r="AW28" s="173"/>
      <c r="AX28" s="173"/>
      <c r="AY28" s="173"/>
      <c r="AZ28" s="244" t="s">
        <v>881</v>
      </c>
      <c r="BA28" s="67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13"/>
      <c r="BR28" s="13"/>
      <c r="BS28" s="55"/>
      <c r="BT28" s="13"/>
    </row>
    <row r="29" ht="14.25" customHeight="1">
      <c r="A29" s="179">
        <v>1050.0</v>
      </c>
      <c r="B29" s="165" t="s">
        <v>821</v>
      </c>
      <c r="C29" s="166"/>
      <c r="D29" s="187" t="str">
        <f t="shared" si="1"/>
        <v>3101_680_125</v>
      </c>
      <c r="E29" s="165" t="s">
        <v>46</v>
      </c>
      <c r="F29" s="188" t="s">
        <v>883</v>
      </c>
      <c r="G29" s="241"/>
      <c r="H29" s="242"/>
      <c r="I29" s="243">
        <v>3000.0</v>
      </c>
      <c r="J29" s="189">
        <v>405.6464</v>
      </c>
      <c r="K29" s="166"/>
      <c r="L29" s="187" t="s">
        <v>884</v>
      </c>
      <c r="M29" s="190">
        <v>8760.0</v>
      </c>
      <c r="N29" s="45">
        <v>1.13</v>
      </c>
      <c r="O29" s="45">
        <v>0.0</v>
      </c>
      <c r="P29" s="45">
        <f t="shared" si="2"/>
        <v>1</v>
      </c>
      <c r="Q29" s="45">
        <f t="shared" si="3"/>
        <v>9898.8</v>
      </c>
      <c r="R29" s="45">
        <v>0.0</v>
      </c>
      <c r="S29" s="45">
        <v>1.067</v>
      </c>
      <c r="T29" s="45">
        <f t="shared" si="4"/>
        <v>10562.0196</v>
      </c>
      <c r="U29" s="47">
        <f t="shared" si="5"/>
        <v>14082.6928</v>
      </c>
      <c r="V29" s="173"/>
      <c r="W29" s="173"/>
      <c r="X29" s="173"/>
      <c r="Y29" s="173"/>
      <c r="Z29" s="173"/>
      <c r="AA29" s="173"/>
      <c r="AB29" s="174" t="s">
        <v>682</v>
      </c>
      <c r="AC29" s="173"/>
      <c r="AD29" s="173"/>
      <c r="AE29" s="173"/>
      <c r="AF29" s="173"/>
      <c r="AG29" s="173"/>
      <c r="AH29" s="173"/>
      <c r="AI29" s="173"/>
      <c r="AJ29" s="173"/>
      <c r="AK29" s="173"/>
      <c r="AL29" s="173"/>
      <c r="AM29" s="173"/>
      <c r="AN29" s="173"/>
      <c r="AO29" s="174" t="s">
        <v>682</v>
      </c>
      <c r="AP29" s="173"/>
      <c r="AQ29" s="173"/>
      <c r="AR29" s="173"/>
      <c r="AS29" s="173"/>
      <c r="AT29" s="173"/>
      <c r="AU29" s="173"/>
      <c r="AV29" s="173"/>
      <c r="AW29" s="173"/>
      <c r="AX29" s="173"/>
      <c r="AY29" s="173"/>
      <c r="AZ29" s="244" t="s">
        <v>883</v>
      </c>
      <c r="BA29" s="67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13"/>
      <c r="BR29" s="13"/>
      <c r="BS29" s="55"/>
      <c r="BT29" s="13"/>
    </row>
    <row r="30" ht="14.25" customHeight="1">
      <c r="A30" s="179">
        <v>1050.0</v>
      </c>
      <c r="B30" s="165" t="s">
        <v>821</v>
      </c>
      <c r="C30" s="166"/>
      <c r="D30" s="187" t="str">
        <f t="shared" si="1"/>
        <v>3101_680_129</v>
      </c>
      <c r="E30" s="165" t="s">
        <v>46</v>
      </c>
      <c r="F30" s="188" t="s">
        <v>885</v>
      </c>
      <c r="G30" s="241"/>
      <c r="H30" s="242"/>
      <c r="I30" s="243">
        <v>3000.0</v>
      </c>
      <c r="J30" s="189">
        <v>432.1016</v>
      </c>
      <c r="K30" s="166"/>
      <c r="L30" s="187" t="s">
        <v>886</v>
      </c>
      <c r="M30" s="190">
        <v>8480.0</v>
      </c>
      <c r="N30" s="45">
        <v>1.13</v>
      </c>
      <c r="O30" s="45">
        <v>0.0</v>
      </c>
      <c r="P30" s="45">
        <f t="shared" si="2"/>
        <v>1</v>
      </c>
      <c r="Q30" s="45">
        <f t="shared" si="3"/>
        <v>9582.4</v>
      </c>
      <c r="R30" s="45">
        <v>0.0</v>
      </c>
      <c r="S30" s="45">
        <v>1.067</v>
      </c>
      <c r="T30" s="45">
        <f t="shared" si="4"/>
        <v>10224.4208</v>
      </c>
      <c r="U30" s="47">
        <f t="shared" si="5"/>
        <v>13632.56107</v>
      </c>
      <c r="V30" s="173"/>
      <c r="W30" s="173"/>
      <c r="X30" s="173"/>
      <c r="Y30" s="173"/>
      <c r="Z30" s="173"/>
      <c r="AA30" s="173"/>
      <c r="AB30" s="174" t="s">
        <v>682</v>
      </c>
      <c r="AC30" s="173"/>
      <c r="AD30" s="174" t="s">
        <v>682</v>
      </c>
      <c r="AE30" s="173"/>
      <c r="AF30" s="173"/>
      <c r="AG30" s="173"/>
      <c r="AH30" s="173"/>
      <c r="AI30" s="173"/>
      <c r="AJ30" s="173"/>
      <c r="AK30" s="173"/>
      <c r="AL30" s="173"/>
      <c r="AM30" s="173"/>
      <c r="AN30" s="173"/>
      <c r="AO30" s="174" t="s">
        <v>682</v>
      </c>
      <c r="AP30" s="173"/>
      <c r="AQ30" s="173"/>
      <c r="AR30" s="173"/>
      <c r="AS30" s="173"/>
      <c r="AT30" s="173"/>
      <c r="AU30" s="173"/>
      <c r="AV30" s="173"/>
      <c r="AW30" s="173"/>
      <c r="AX30" s="173"/>
      <c r="AY30" s="173"/>
      <c r="AZ30" s="244" t="s">
        <v>885</v>
      </c>
      <c r="BA30" s="67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13"/>
      <c r="BR30" s="13"/>
      <c r="BS30" s="55"/>
      <c r="BT30" s="13"/>
    </row>
    <row r="31" ht="14.25" customHeight="1">
      <c r="A31" s="179">
        <v>1050.0</v>
      </c>
      <c r="B31" s="165" t="s">
        <v>821</v>
      </c>
      <c r="C31" s="166"/>
      <c r="D31" s="187" t="str">
        <f t="shared" si="1"/>
        <v>3101_680_248</v>
      </c>
      <c r="E31" s="165" t="s">
        <v>46</v>
      </c>
      <c r="F31" s="188" t="s">
        <v>887</v>
      </c>
      <c r="G31" s="166"/>
      <c r="H31" s="246"/>
      <c r="I31" s="166">
        <v>3000.0</v>
      </c>
      <c r="J31" s="245"/>
      <c r="K31" s="166"/>
      <c r="L31" s="187" t="s">
        <v>888</v>
      </c>
      <c r="M31" s="190">
        <v>10075.0</v>
      </c>
      <c r="N31" s="45">
        <v>1.13</v>
      </c>
      <c r="O31" s="45">
        <v>0.0</v>
      </c>
      <c r="P31" s="45">
        <f t="shared" si="2"/>
        <v>1</v>
      </c>
      <c r="Q31" s="45">
        <f t="shared" si="3"/>
        <v>11384.75</v>
      </c>
      <c r="R31" s="45">
        <v>0.0</v>
      </c>
      <c r="S31" s="45">
        <v>1.067</v>
      </c>
      <c r="T31" s="45">
        <f t="shared" si="4"/>
        <v>12147.52825</v>
      </c>
      <c r="U31" s="47">
        <f t="shared" si="5"/>
        <v>16196.70433</v>
      </c>
      <c r="V31" s="173"/>
      <c r="W31" s="173"/>
      <c r="X31" s="173"/>
      <c r="Y31" s="173"/>
      <c r="Z31" s="173"/>
      <c r="AA31" s="174" t="s">
        <v>682</v>
      </c>
      <c r="AB31" s="173"/>
      <c r="AC31" s="173"/>
      <c r="AD31" s="173"/>
      <c r="AE31" s="173"/>
      <c r="AF31" s="173"/>
      <c r="AG31" s="173"/>
      <c r="AH31" s="173"/>
      <c r="AI31" s="173"/>
      <c r="AJ31" s="173"/>
      <c r="AK31" s="173"/>
      <c r="AL31" s="173"/>
      <c r="AM31" s="173"/>
      <c r="AN31" s="173"/>
      <c r="AO31" s="174" t="s">
        <v>682</v>
      </c>
      <c r="AP31" s="173"/>
      <c r="AQ31" s="173"/>
      <c r="AR31" s="173"/>
      <c r="AS31" s="173"/>
      <c r="AT31" s="173"/>
      <c r="AU31" s="117"/>
      <c r="AV31" s="173"/>
      <c r="AW31" s="173"/>
      <c r="AX31" s="173"/>
      <c r="AY31" s="173"/>
      <c r="AZ31" s="244" t="s">
        <v>887</v>
      </c>
      <c r="BA31" s="247"/>
      <c r="BB31" s="103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13"/>
      <c r="BR31" s="13"/>
      <c r="BS31" s="55"/>
      <c r="BT31" s="13"/>
    </row>
    <row r="32" ht="14.25" customHeight="1">
      <c r="A32" s="148">
        <v>1050.0</v>
      </c>
      <c r="B32" s="149" t="s">
        <v>821</v>
      </c>
      <c r="C32" s="150"/>
      <c r="D32" s="180" t="str">
        <f t="shared" si="1"/>
        <v>3109_680_026</v>
      </c>
      <c r="E32" s="149" t="s">
        <v>46</v>
      </c>
      <c r="F32" s="248" t="s">
        <v>889</v>
      </c>
      <c r="G32" s="249"/>
      <c r="H32" s="249"/>
      <c r="I32" s="150">
        <v>5000.0</v>
      </c>
      <c r="J32" s="182">
        <v>74.9564</v>
      </c>
      <c r="K32" s="150"/>
      <c r="L32" s="180" t="s">
        <v>890</v>
      </c>
      <c r="M32" s="183">
        <v>2560.0</v>
      </c>
      <c r="N32" s="45">
        <v>1.13</v>
      </c>
      <c r="O32" s="45">
        <v>47.0</v>
      </c>
      <c r="P32" s="45">
        <f t="shared" si="2"/>
        <v>0.53</v>
      </c>
      <c r="Q32" s="45">
        <f t="shared" si="3"/>
        <v>1533.184</v>
      </c>
      <c r="R32" s="45">
        <v>0.0</v>
      </c>
      <c r="S32" s="45">
        <v>1.067</v>
      </c>
      <c r="T32" s="45">
        <f t="shared" si="4"/>
        <v>1635.907328</v>
      </c>
      <c r="U32" s="47">
        <f t="shared" si="5"/>
        <v>2181.209771</v>
      </c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8" t="s">
        <v>682</v>
      </c>
      <c r="AG32" s="178" t="s">
        <v>682</v>
      </c>
      <c r="AH32" s="178" t="s">
        <v>682</v>
      </c>
      <c r="AI32" s="176"/>
      <c r="AJ32" s="176"/>
      <c r="AK32" s="176"/>
      <c r="AL32" s="176"/>
      <c r="AM32" s="176"/>
      <c r="AN32" s="176"/>
      <c r="AO32" s="176"/>
      <c r="AP32" s="176"/>
      <c r="AQ32" s="176"/>
      <c r="AR32" s="176"/>
      <c r="AS32" s="176"/>
      <c r="AT32" s="176"/>
      <c r="AU32" s="250"/>
      <c r="AV32" s="176"/>
      <c r="AW32" s="176"/>
      <c r="AX32" s="176"/>
      <c r="AY32" s="176"/>
      <c r="AZ32" s="251"/>
      <c r="BA32" s="177"/>
      <c r="BB32" s="177"/>
      <c r="BC32" s="67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13"/>
      <c r="BR32" s="13"/>
      <c r="BS32" s="55"/>
      <c r="BT32" s="13"/>
    </row>
    <row r="33" ht="14.25" customHeight="1">
      <c r="A33" s="148">
        <v>1050.0</v>
      </c>
      <c r="B33" s="149" t="s">
        <v>821</v>
      </c>
      <c r="C33" s="150"/>
      <c r="D33" s="180" t="str">
        <f t="shared" si="1"/>
        <v>3109_680_255</v>
      </c>
      <c r="E33" s="149" t="s">
        <v>46</v>
      </c>
      <c r="F33" s="248" t="s">
        <v>891</v>
      </c>
      <c r="G33" s="249"/>
      <c r="H33" s="249"/>
      <c r="I33" s="150">
        <v>5000.0</v>
      </c>
      <c r="J33" s="182"/>
      <c r="K33" s="150"/>
      <c r="L33" s="180" t="s">
        <v>892</v>
      </c>
      <c r="M33" s="183">
        <v>2560.0</v>
      </c>
      <c r="N33" s="45">
        <v>1.13</v>
      </c>
      <c r="O33" s="45">
        <v>47.0</v>
      </c>
      <c r="P33" s="45">
        <f t="shared" si="2"/>
        <v>0.53</v>
      </c>
      <c r="Q33" s="45">
        <f t="shared" si="3"/>
        <v>1533.184</v>
      </c>
      <c r="R33" s="45">
        <v>0.0</v>
      </c>
      <c r="S33" s="45">
        <v>1.067</v>
      </c>
      <c r="T33" s="45">
        <f t="shared" si="4"/>
        <v>1635.907328</v>
      </c>
      <c r="U33" s="47">
        <f t="shared" si="5"/>
        <v>2181.209771</v>
      </c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  <c r="AH33" s="176"/>
      <c r="AI33" s="178" t="s">
        <v>682</v>
      </c>
      <c r="AJ33" s="178" t="s">
        <v>682</v>
      </c>
      <c r="AK33" s="176"/>
      <c r="AL33" s="176"/>
      <c r="AM33" s="176"/>
      <c r="AN33" s="176"/>
      <c r="AO33" s="176"/>
      <c r="AP33" s="176"/>
      <c r="AQ33" s="176"/>
      <c r="AR33" s="176"/>
      <c r="AS33" s="176"/>
      <c r="AT33" s="176"/>
      <c r="AU33" s="250"/>
      <c r="AV33" s="176"/>
      <c r="AW33" s="176"/>
      <c r="AX33" s="176"/>
      <c r="AY33" s="176"/>
      <c r="AZ33" s="251"/>
      <c r="BA33" s="177"/>
      <c r="BB33" s="177"/>
      <c r="BC33" s="67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13"/>
      <c r="BR33" s="13"/>
      <c r="BS33" s="55"/>
      <c r="BT33" s="13"/>
    </row>
    <row r="34" ht="14.25" customHeight="1">
      <c r="A34" s="148">
        <v>1050.0</v>
      </c>
      <c r="B34" s="149" t="s">
        <v>821</v>
      </c>
      <c r="C34" s="150"/>
      <c r="D34" s="180" t="str">
        <f t="shared" si="1"/>
        <v>3109_680_027</v>
      </c>
      <c r="E34" s="149" t="s">
        <v>46</v>
      </c>
      <c r="F34" s="248" t="s">
        <v>893</v>
      </c>
      <c r="G34" s="249"/>
      <c r="H34" s="249"/>
      <c r="I34" s="150">
        <v>5000.0</v>
      </c>
      <c r="J34" s="182">
        <v>92.5932</v>
      </c>
      <c r="K34" s="150"/>
      <c r="L34" s="180" t="s">
        <v>894</v>
      </c>
      <c r="M34" s="183">
        <v>2560.0</v>
      </c>
      <c r="N34" s="45">
        <v>1.13</v>
      </c>
      <c r="O34" s="45">
        <v>47.0</v>
      </c>
      <c r="P34" s="45">
        <f t="shared" si="2"/>
        <v>0.53</v>
      </c>
      <c r="Q34" s="45">
        <f t="shared" si="3"/>
        <v>1533.184</v>
      </c>
      <c r="R34" s="45">
        <v>0.0</v>
      </c>
      <c r="S34" s="45">
        <v>1.067</v>
      </c>
      <c r="T34" s="45">
        <f t="shared" si="4"/>
        <v>1635.907328</v>
      </c>
      <c r="U34" s="47">
        <f t="shared" si="5"/>
        <v>2181.209771</v>
      </c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76"/>
      <c r="AH34" s="176"/>
      <c r="AI34" s="176"/>
      <c r="AJ34" s="176"/>
      <c r="AK34" s="178" t="s">
        <v>682</v>
      </c>
      <c r="AL34" s="176"/>
      <c r="AM34" s="176"/>
      <c r="AN34" s="176"/>
      <c r="AO34" s="176"/>
      <c r="AP34" s="176"/>
      <c r="AQ34" s="176"/>
      <c r="AR34" s="176"/>
      <c r="AS34" s="176"/>
      <c r="AT34" s="176"/>
      <c r="AU34" s="250"/>
      <c r="AV34" s="176"/>
      <c r="AW34" s="176"/>
      <c r="AX34" s="176"/>
      <c r="AY34" s="176"/>
      <c r="AZ34" s="251"/>
      <c r="BA34" s="177"/>
      <c r="BB34" s="177"/>
      <c r="BC34" s="67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13"/>
      <c r="BR34" s="13"/>
      <c r="BS34" s="55"/>
      <c r="BT34" s="13"/>
    </row>
    <row r="35" ht="14.25" customHeight="1">
      <c r="A35" s="148">
        <v>1050.0</v>
      </c>
      <c r="B35" s="149" t="s">
        <v>821</v>
      </c>
      <c r="C35" s="150"/>
      <c r="D35" s="180" t="str">
        <f t="shared" si="1"/>
        <v>3109_680_077</v>
      </c>
      <c r="E35" s="149" t="s">
        <v>46</v>
      </c>
      <c r="F35" s="248" t="s">
        <v>895</v>
      </c>
      <c r="G35" s="249"/>
      <c r="H35" s="249"/>
      <c r="I35" s="150">
        <v>5000.0</v>
      </c>
      <c r="J35" s="182">
        <v>202.8232</v>
      </c>
      <c r="K35" s="150"/>
      <c r="L35" s="180" t="s">
        <v>896</v>
      </c>
      <c r="M35" s="183">
        <v>2560.0</v>
      </c>
      <c r="N35" s="45">
        <v>1.13</v>
      </c>
      <c r="O35" s="45">
        <v>47.0</v>
      </c>
      <c r="P35" s="45">
        <f t="shared" si="2"/>
        <v>0.53</v>
      </c>
      <c r="Q35" s="45">
        <f t="shared" si="3"/>
        <v>1533.184</v>
      </c>
      <c r="R35" s="45">
        <v>0.0</v>
      </c>
      <c r="S35" s="45">
        <v>1.067</v>
      </c>
      <c r="T35" s="45">
        <f t="shared" si="4"/>
        <v>1635.907328</v>
      </c>
      <c r="U35" s="47">
        <f t="shared" si="5"/>
        <v>2181.209771</v>
      </c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8" t="s">
        <v>682</v>
      </c>
      <c r="AM35" s="178" t="s">
        <v>682</v>
      </c>
      <c r="AN35" s="176"/>
      <c r="AO35" s="176"/>
      <c r="AP35" s="176"/>
      <c r="AQ35" s="176"/>
      <c r="AR35" s="176"/>
      <c r="AS35" s="176"/>
      <c r="AT35" s="176"/>
      <c r="AU35" s="250"/>
      <c r="AV35" s="176"/>
      <c r="AW35" s="176"/>
      <c r="AX35" s="176"/>
      <c r="AY35" s="176"/>
      <c r="AZ35" s="251"/>
      <c r="BA35" s="177"/>
      <c r="BB35" s="177"/>
      <c r="BC35" s="67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13"/>
      <c r="BR35" s="13"/>
      <c r="BS35" s="55"/>
      <c r="BT35" s="13"/>
    </row>
    <row r="36" ht="14.25" customHeight="1">
      <c r="A36" s="148">
        <v>1050.0</v>
      </c>
      <c r="B36" s="149" t="s">
        <v>821</v>
      </c>
      <c r="C36" s="150"/>
      <c r="D36" s="180" t="str">
        <f t="shared" si="1"/>
        <v>3109_680_097</v>
      </c>
      <c r="E36" s="149" t="s">
        <v>46</v>
      </c>
      <c r="F36" s="252" t="s">
        <v>897</v>
      </c>
      <c r="G36" s="253"/>
      <c r="H36" s="254"/>
      <c r="I36" s="150">
        <v>5000.0</v>
      </c>
      <c r="J36" s="182">
        <v>66.138</v>
      </c>
      <c r="K36" s="150"/>
      <c r="L36" s="180" t="s">
        <v>898</v>
      </c>
      <c r="M36" s="183">
        <v>2560.0</v>
      </c>
      <c r="N36" s="45">
        <v>1.13</v>
      </c>
      <c r="O36" s="45">
        <v>47.0</v>
      </c>
      <c r="P36" s="45">
        <f t="shared" si="2"/>
        <v>0.53</v>
      </c>
      <c r="Q36" s="45">
        <f t="shared" si="3"/>
        <v>1533.184</v>
      </c>
      <c r="R36" s="45">
        <v>0.0</v>
      </c>
      <c r="S36" s="45">
        <v>1.067</v>
      </c>
      <c r="T36" s="45">
        <f t="shared" si="4"/>
        <v>1635.907328</v>
      </c>
      <c r="U36" s="47">
        <f t="shared" si="5"/>
        <v>2181.209771</v>
      </c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  <c r="AH36" s="176"/>
      <c r="AI36" s="176"/>
      <c r="AJ36" s="176"/>
      <c r="AK36" s="176"/>
      <c r="AL36" s="176"/>
      <c r="AM36" s="176"/>
      <c r="AN36" s="178" t="s">
        <v>682</v>
      </c>
      <c r="AO36" s="176"/>
      <c r="AP36" s="176"/>
      <c r="AQ36" s="176"/>
      <c r="AR36" s="176"/>
      <c r="AS36" s="176"/>
      <c r="AT36" s="176"/>
      <c r="AU36" s="250"/>
      <c r="AV36" s="176"/>
      <c r="AW36" s="176"/>
      <c r="AX36" s="176"/>
      <c r="AY36" s="176"/>
      <c r="AZ36" s="251"/>
      <c r="BA36" s="177"/>
      <c r="BB36" s="177"/>
      <c r="BC36" s="67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13"/>
      <c r="BR36" s="13"/>
      <c r="BS36" s="55"/>
      <c r="BT36" s="13"/>
    </row>
    <row r="37" ht="15.0" customHeight="1">
      <c r="A37" s="148">
        <v>1050.0</v>
      </c>
      <c r="B37" s="149" t="s">
        <v>821</v>
      </c>
      <c r="C37" s="150"/>
      <c r="D37" s="180" t="str">
        <f t="shared" si="1"/>
        <v>3109_680_028</v>
      </c>
      <c r="E37" s="149" t="s">
        <v>46</v>
      </c>
      <c r="F37" s="255" t="s">
        <v>899</v>
      </c>
      <c r="G37" s="255" t="s">
        <v>899</v>
      </c>
      <c r="H37" s="255" t="s">
        <v>899</v>
      </c>
      <c r="I37" s="150">
        <v>5000.0</v>
      </c>
      <c r="J37" s="182">
        <v>191.8002</v>
      </c>
      <c r="K37" s="150"/>
      <c r="L37" s="180" t="s">
        <v>900</v>
      </c>
      <c r="M37" s="183">
        <v>2060.0</v>
      </c>
      <c r="N37" s="45">
        <v>1.13</v>
      </c>
      <c r="O37" s="45">
        <v>0.0</v>
      </c>
      <c r="P37" s="45">
        <f t="shared" si="2"/>
        <v>1</v>
      </c>
      <c r="Q37" s="45">
        <f t="shared" si="3"/>
        <v>2327.8</v>
      </c>
      <c r="R37" s="45">
        <v>0.0</v>
      </c>
      <c r="S37" s="45">
        <v>1.067</v>
      </c>
      <c r="T37" s="45">
        <f t="shared" si="4"/>
        <v>2483.7626</v>
      </c>
      <c r="U37" s="47">
        <f t="shared" si="5"/>
        <v>3311.683467</v>
      </c>
      <c r="V37" s="176"/>
      <c r="W37" s="176"/>
      <c r="X37" s="176"/>
      <c r="Y37" s="176"/>
      <c r="Z37" s="176"/>
      <c r="AA37" s="176"/>
      <c r="AB37" s="176"/>
      <c r="AC37" s="176"/>
      <c r="AD37" s="176"/>
      <c r="AE37" s="176"/>
      <c r="AF37" s="178" t="s">
        <v>682</v>
      </c>
      <c r="AG37" s="178" t="s">
        <v>682</v>
      </c>
      <c r="AH37" s="176"/>
      <c r="AI37" s="176"/>
      <c r="AJ37" s="176"/>
      <c r="AK37" s="176"/>
      <c r="AL37" s="176"/>
      <c r="AM37" s="176"/>
      <c r="AN37" s="176"/>
      <c r="AO37" s="176"/>
      <c r="AP37" s="176"/>
      <c r="AQ37" s="176"/>
      <c r="AR37" s="176"/>
      <c r="AS37" s="176"/>
      <c r="AT37" s="176"/>
      <c r="AU37" s="250"/>
      <c r="AV37" s="176"/>
      <c r="AW37" s="176"/>
      <c r="AX37" s="176"/>
      <c r="AY37" s="176"/>
      <c r="AZ37" s="256"/>
      <c r="BA37" s="253"/>
      <c r="BB37" s="254"/>
      <c r="BC37" s="67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13"/>
      <c r="BR37" s="13"/>
      <c r="BS37" s="55"/>
      <c r="BT37" s="13"/>
    </row>
    <row r="38" ht="15.0" customHeight="1">
      <c r="A38" s="148">
        <v>1050.0</v>
      </c>
      <c r="B38" s="149" t="s">
        <v>821</v>
      </c>
      <c r="C38" s="150"/>
      <c r="D38" s="180" t="str">
        <f t="shared" si="1"/>
        <v>3109_680_245</v>
      </c>
      <c r="E38" s="149" t="s">
        <v>46</v>
      </c>
      <c r="F38" s="255" t="s">
        <v>901</v>
      </c>
      <c r="G38" s="255" t="s">
        <v>901</v>
      </c>
      <c r="H38" s="255" t="s">
        <v>901</v>
      </c>
      <c r="I38" s="150">
        <v>5000.0</v>
      </c>
      <c r="J38" s="182">
        <v>544.5362</v>
      </c>
      <c r="K38" s="150"/>
      <c r="L38" s="180" t="s">
        <v>902</v>
      </c>
      <c r="M38" s="183">
        <v>11715.0</v>
      </c>
      <c r="N38" s="45">
        <v>1.13</v>
      </c>
      <c r="O38" s="45">
        <v>0.0</v>
      </c>
      <c r="P38" s="45">
        <f t="shared" si="2"/>
        <v>1</v>
      </c>
      <c r="Q38" s="45">
        <f t="shared" si="3"/>
        <v>13237.95</v>
      </c>
      <c r="R38" s="45">
        <v>0.0</v>
      </c>
      <c r="S38" s="45">
        <v>1.067</v>
      </c>
      <c r="T38" s="45">
        <f t="shared" si="4"/>
        <v>14124.89265</v>
      </c>
      <c r="U38" s="47">
        <f t="shared" si="5"/>
        <v>18833.1902</v>
      </c>
      <c r="V38" s="176"/>
      <c r="W38" s="176"/>
      <c r="X38" s="176"/>
      <c r="Y38" s="176"/>
      <c r="Z38" s="176"/>
      <c r="AA38" s="176"/>
      <c r="AB38" s="176"/>
      <c r="AC38" s="176"/>
      <c r="AD38" s="176"/>
      <c r="AE38" s="176"/>
      <c r="AF38" s="176"/>
      <c r="AG38" s="176"/>
      <c r="AH38" s="176"/>
      <c r="AI38" s="178" t="s">
        <v>682</v>
      </c>
      <c r="AJ38" s="176"/>
      <c r="AK38" s="176"/>
      <c r="AL38" s="176"/>
      <c r="AM38" s="176"/>
      <c r="AN38" s="176"/>
      <c r="AO38" s="176"/>
      <c r="AP38" s="176"/>
      <c r="AQ38" s="176"/>
      <c r="AR38" s="176"/>
      <c r="AS38" s="176"/>
      <c r="AT38" s="176"/>
      <c r="AU38" s="250"/>
      <c r="AV38" s="176"/>
      <c r="AW38" s="176"/>
      <c r="AX38" s="176"/>
      <c r="AY38" s="176"/>
      <c r="AZ38" s="256"/>
      <c r="BA38" s="253"/>
      <c r="BB38" s="254"/>
      <c r="BC38" s="67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13"/>
      <c r="BR38" s="13"/>
      <c r="BS38" s="55"/>
      <c r="BT38" s="13"/>
    </row>
    <row r="39" ht="15.0" customHeight="1">
      <c r="A39" s="148">
        <v>1050.0</v>
      </c>
      <c r="B39" s="149" t="s">
        <v>821</v>
      </c>
      <c r="C39" s="150"/>
      <c r="D39" s="180" t="str">
        <f t="shared" si="1"/>
        <v>3109_680_081</v>
      </c>
      <c r="E39" s="149" t="s">
        <v>46</v>
      </c>
      <c r="F39" s="255" t="s">
        <v>903</v>
      </c>
      <c r="G39" s="255" t="s">
        <v>903</v>
      </c>
      <c r="H39" s="255" t="s">
        <v>903</v>
      </c>
      <c r="I39" s="150">
        <v>5000.0</v>
      </c>
      <c r="J39" s="182">
        <v>544.5362</v>
      </c>
      <c r="K39" s="150"/>
      <c r="L39" s="180" t="s">
        <v>904</v>
      </c>
      <c r="M39" s="183">
        <v>11715.0</v>
      </c>
      <c r="N39" s="45">
        <v>1.13</v>
      </c>
      <c r="O39" s="45">
        <v>0.0</v>
      </c>
      <c r="P39" s="45">
        <f t="shared" si="2"/>
        <v>1</v>
      </c>
      <c r="Q39" s="45">
        <f t="shared" si="3"/>
        <v>13237.95</v>
      </c>
      <c r="R39" s="45">
        <v>0.0</v>
      </c>
      <c r="S39" s="45">
        <v>1.067</v>
      </c>
      <c r="T39" s="45">
        <f t="shared" si="4"/>
        <v>14124.89265</v>
      </c>
      <c r="U39" s="47">
        <f t="shared" si="5"/>
        <v>18833.1902</v>
      </c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6"/>
      <c r="AG39" s="176"/>
      <c r="AH39" s="176"/>
      <c r="AI39" s="176"/>
      <c r="AJ39" s="176"/>
      <c r="AK39" s="178" t="s">
        <v>682</v>
      </c>
      <c r="AL39" s="178" t="s">
        <v>682</v>
      </c>
      <c r="AM39" s="176"/>
      <c r="AN39" s="176"/>
      <c r="AO39" s="176"/>
      <c r="AP39" s="176"/>
      <c r="AQ39" s="176"/>
      <c r="AR39" s="176"/>
      <c r="AS39" s="176"/>
      <c r="AT39" s="176"/>
      <c r="AU39" s="250"/>
      <c r="AV39" s="176"/>
      <c r="AW39" s="176"/>
      <c r="AX39" s="176"/>
      <c r="AY39" s="176"/>
      <c r="AZ39" s="256"/>
      <c r="BA39" s="253"/>
      <c r="BB39" s="254"/>
      <c r="BC39" s="67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13"/>
      <c r="BR39" s="13"/>
      <c r="BS39" s="55"/>
      <c r="BT39" s="13"/>
    </row>
    <row r="40" ht="15.0" customHeight="1">
      <c r="A40" s="148">
        <v>1050.0</v>
      </c>
      <c r="B40" s="149" t="s">
        <v>821</v>
      </c>
      <c r="C40" s="150"/>
      <c r="D40" s="180" t="str">
        <f t="shared" si="1"/>
        <v>3109_680_178</v>
      </c>
      <c r="E40" s="149" t="s">
        <v>46</v>
      </c>
      <c r="F40" s="255" t="s">
        <v>905</v>
      </c>
      <c r="G40" s="255" t="s">
        <v>905</v>
      </c>
      <c r="H40" s="255" t="s">
        <v>905</v>
      </c>
      <c r="I40" s="150">
        <v>5000.0</v>
      </c>
      <c r="J40" s="182">
        <v>540.127</v>
      </c>
      <c r="K40" s="150"/>
      <c r="L40" s="180" t="s">
        <v>906</v>
      </c>
      <c r="M40" s="183">
        <v>9305.0</v>
      </c>
      <c r="N40" s="45">
        <v>1.13</v>
      </c>
      <c r="O40" s="45">
        <v>0.0</v>
      </c>
      <c r="P40" s="45">
        <f t="shared" si="2"/>
        <v>1</v>
      </c>
      <c r="Q40" s="45">
        <f t="shared" si="3"/>
        <v>10514.65</v>
      </c>
      <c r="R40" s="45">
        <v>0.0</v>
      </c>
      <c r="S40" s="45">
        <v>1.067</v>
      </c>
      <c r="T40" s="45">
        <f t="shared" si="4"/>
        <v>11219.13155</v>
      </c>
      <c r="U40" s="47">
        <f t="shared" si="5"/>
        <v>14958.84207</v>
      </c>
      <c r="V40" s="176"/>
      <c r="W40" s="176"/>
      <c r="X40" s="176"/>
      <c r="Y40" s="176"/>
      <c r="Z40" s="176"/>
      <c r="AA40" s="176"/>
      <c r="AB40" s="176"/>
      <c r="AC40" s="176"/>
      <c r="AD40" s="176"/>
      <c r="AE40" s="176"/>
      <c r="AF40" s="178" t="s">
        <v>682</v>
      </c>
      <c r="AG40" s="178" t="s">
        <v>682</v>
      </c>
      <c r="AH40" s="178" t="s">
        <v>682</v>
      </c>
      <c r="AI40" s="176"/>
      <c r="AJ40" s="176"/>
      <c r="AK40" s="176"/>
      <c r="AL40" s="176"/>
      <c r="AM40" s="176"/>
      <c r="AN40" s="176"/>
      <c r="AO40" s="178" t="s">
        <v>682</v>
      </c>
      <c r="AP40" s="176"/>
      <c r="AQ40" s="176"/>
      <c r="AR40" s="176"/>
      <c r="AS40" s="176"/>
      <c r="AT40" s="176"/>
      <c r="AU40" s="250"/>
      <c r="AV40" s="176"/>
      <c r="AW40" s="176"/>
      <c r="AX40" s="176"/>
      <c r="AY40" s="176"/>
      <c r="AZ40" s="256"/>
      <c r="BA40" s="253"/>
      <c r="BB40" s="254"/>
      <c r="BC40" s="67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5"/>
      <c r="BQ40" s="13"/>
      <c r="BR40" s="13"/>
      <c r="BS40" s="55"/>
      <c r="BT40" s="13"/>
    </row>
    <row r="41" ht="15.0" customHeight="1">
      <c r="A41" s="148">
        <v>1050.0</v>
      </c>
      <c r="B41" s="149" t="s">
        <v>821</v>
      </c>
      <c r="C41" s="150"/>
      <c r="D41" s="180" t="str">
        <f t="shared" si="1"/>
        <v>3109_680_091</v>
      </c>
      <c r="E41" s="149" t="s">
        <v>46</v>
      </c>
      <c r="F41" s="255" t="s">
        <v>907</v>
      </c>
      <c r="G41" s="255" t="s">
        <v>907</v>
      </c>
      <c r="H41" s="255" t="s">
        <v>907</v>
      </c>
      <c r="I41" s="150">
        <v>5000.0</v>
      </c>
      <c r="J41" s="182">
        <v>566.5822</v>
      </c>
      <c r="K41" s="150"/>
      <c r="L41" s="180" t="s">
        <v>908</v>
      </c>
      <c r="M41" s="183">
        <v>9055.0</v>
      </c>
      <c r="N41" s="45">
        <v>1.13</v>
      </c>
      <c r="O41" s="45">
        <v>0.0</v>
      </c>
      <c r="P41" s="45">
        <f t="shared" si="2"/>
        <v>1</v>
      </c>
      <c r="Q41" s="45">
        <f t="shared" si="3"/>
        <v>10232.15</v>
      </c>
      <c r="R41" s="45">
        <v>0.0</v>
      </c>
      <c r="S41" s="45">
        <v>1.067</v>
      </c>
      <c r="T41" s="45">
        <f t="shared" si="4"/>
        <v>10917.70405</v>
      </c>
      <c r="U41" s="47">
        <f t="shared" si="5"/>
        <v>14556.93873</v>
      </c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76"/>
      <c r="AH41" s="176"/>
      <c r="AI41" s="176"/>
      <c r="AJ41" s="176"/>
      <c r="AK41" s="178" t="s">
        <v>682</v>
      </c>
      <c r="AL41" s="176"/>
      <c r="AM41" s="176"/>
      <c r="AN41" s="176"/>
      <c r="AO41" s="178" t="s">
        <v>682</v>
      </c>
      <c r="AP41" s="176"/>
      <c r="AQ41" s="176"/>
      <c r="AR41" s="176"/>
      <c r="AS41" s="176"/>
      <c r="AT41" s="176"/>
      <c r="AU41" s="250"/>
      <c r="AV41" s="176"/>
      <c r="AW41" s="176"/>
      <c r="AX41" s="176"/>
      <c r="AY41" s="176"/>
      <c r="AZ41" s="256"/>
      <c r="BA41" s="253"/>
      <c r="BB41" s="254"/>
      <c r="BC41" s="67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13"/>
      <c r="BR41" s="13"/>
      <c r="BS41" s="55"/>
      <c r="BT41" s="13"/>
    </row>
    <row r="42" ht="15.0" customHeight="1">
      <c r="A42" s="148">
        <v>1050.0</v>
      </c>
      <c r="B42" s="149" t="s">
        <v>821</v>
      </c>
      <c r="C42" s="150"/>
      <c r="D42" s="180" t="str">
        <f t="shared" si="1"/>
        <v>3109_680_218</v>
      </c>
      <c r="E42" s="149" t="s">
        <v>46</v>
      </c>
      <c r="F42" s="255" t="s">
        <v>909</v>
      </c>
      <c r="G42" s="255" t="s">
        <v>909</v>
      </c>
      <c r="H42" s="255" t="s">
        <v>909</v>
      </c>
      <c r="I42" s="150">
        <v>5000.0</v>
      </c>
      <c r="J42" s="182">
        <v>566.5822</v>
      </c>
      <c r="K42" s="150"/>
      <c r="L42" s="180" t="s">
        <v>910</v>
      </c>
      <c r="M42" s="183">
        <v>9055.0</v>
      </c>
      <c r="N42" s="45">
        <v>1.13</v>
      </c>
      <c r="O42" s="45">
        <v>0.0</v>
      </c>
      <c r="P42" s="45">
        <f t="shared" si="2"/>
        <v>1</v>
      </c>
      <c r="Q42" s="45">
        <f t="shared" si="3"/>
        <v>10232.15</v>
      </c>
      <c r="R42" s="45">
        <v>0.0</v>
      </c>
      <c r="S42" s="45">
        <v>1.067</v>
      </c>
      <c r="T42" s="45">
        <f t="shared" si="4"/>
        <v>10917.70405</v>
      </c>
      <c r="U42" s="47">
        <f t="shared" si="5"/>
        <v>14556.93873</v>
      </c>
      <c r="V42" s="176"/>
      <c r="W42" s="176"/>
      <c r="X42" s="176"/>
      <c r="Y42" s="176"/>
      <c r="Z42" s="176"/>
      <c r="AA42" s="176"/>
      <c r="AB42" s="176"/>
      <c r="AC42" s="176"/>
      <c r="AD42" s="176"/>
      <c r="AE42" s="176"/>
      <c r="AF42" s="176"/>
      <c r="AG42" s="176"/>
      <c r="AH42" s="176"/>
      <c r="AI42" s="176"/>
      <c r="AJ42" s="176"/>
      <c r="AK42" s="178" t="s">
        <v>682</v>
      </c>
      <c r="AL42" s="176"/>
      <c r="AM42" s="176"/>
      <c r="AN42" s="176"/>
      <c r="AO42" s="178" t="s">
        <v>682</v>
      </c>
      <c r="AP42" s="176"/>
      <c r="AQ42" s="176"/>
      <c r="AR42" s="176"/>
      <c r="AS42" s="176"/>
      <c r="AT42" s="176"/>
      <c r="AU42" s="250"/>
      <c r="AV42" s="176"/>
      <c r="AW42" s="176"/>
      <c r="AX42" s="176"/>
      <c r="AY42" s="176"/>
      <c r="AZ42" s="256"/>
      <c r="BA42" s="253"/>
      <c r="BB42" s="254"/>
      <c r="BC42" s="67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13"/>
      <c r="BR42" s="13"/>
      <c r="BS42" s="55"/>
      <c r="BT42" s="13"/>
    </row>
    <row r="43" ht="15.0" customHeight="1">
      <c r="A43" s="148">
        <v>1050.0</v>
      </c>
      <c r="B43" s="149" t="s">
        <v>821</v>
      </c>
      <c r="C43" s="150"/>
      <c r="D43" s="180" t="str">
        <f t="shared" si="1"/>
        <v>3109_680_252</v>
      </c>
      <c r="E43" s="149" t="s">
        <v>46</v>
      </c>
      <c r="F43" s="255" t="s">
        <v>911</v>
      </c>
      <c r="G43" s="255" t="s">
        <v>912</v>
      </c>
      <c r="H43" s="255" t="s">
        <v>912</v>
      </c>
      <c r="I43" s="150">
        <v>5000.0</v>
      </c>
      <c r="J43" s="182">
        <v>566.5822</v>
      </c>
      <c r="K43" s="150"/>
      <c r="L43" s="180" t="s">
        <v>913</v>
      </c>
      <c r="M43" s="183">
        <v>9055.0</v>
      </c>
      <c r="N43" s="45">
        <v>1.13</v>
      </c>
      <c r="O43" s="45">
        <v>0.0</v>
      </c>
      <c r="P43" s="45">
        <f t="shared" si="2"/>
        <v>1</v>
      </c>
      <c r="Q43" s="45">
        <f t="shared" si="3"/>
        <v>10232.15</v>
      </c>
      <c r="R43" s="45">
        <v>0.0</v>
      </c>
      <c r="S43" s="45">
        <v>1.067</v>
      </c>
      <c r="T43" s="45">
        <f t="shared" si="4"/>
        <v>10917.70405</v>
      </c>
      <c r="U43" s="47">
        <f t="shared" si="5"/>
        <v>14556.93873</v>
      </c>
      <c r="V43" s="176"/>
      <c r="W43" s="176"/>
      <c r="X43" s="176"/>
      <c r="Y43" s="176"/>
      <c r="Z43" s="176"/>
      <c r="AA43" s="176"/>
      <c r="AB43" s="176"/>
      <c r="AC43" s="176"/>
      <c r="AD43" s="176"/>
      <c r="AE43" s="176"/>
      <c r="AF43" s="176"/>
      <c r="AG43" s="176"/>
      <c r="AH43" s="176"/>
      <c r="AI43" s="176"/>
      <c r="AJ43" s="176"/>
      <c r="AK43" s="178" t="s">
        <v>682</v>
      </c>
      <c r="AL43" s="176"/>
      <c r="AM43" s="176"/>
      <c r="AN43" s="176"/>
      <c r="AO43" s="178" t="s">
        <v>682</v>
      </c>
      <c r="AP43" s="176"/>
      <c r="AQ43" s="176"/>
      <c r="AR43" s="176"/>
      <c r="AS43" s="176"/>
      <c r="AT43" s="176"/>
      <c r="AU43" s="250"/>
      <c r="AV43" s="176"/>
      <c r="AW43" s="176"/>
      <c r="AX43" s="176"/>
      <c r="AY43" s="176"/>
      <c r="AZ43" s="256"/>
      <c r="BA43" s="253"/>
      <c r="BB43" s="254"/>
      <c r="BC43" s="67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13"/>
      <c r="BR43" s="13"/>
      <c r="BS43" s="55"/>
      <c r="BT43" s="13"/>
    </row>
    <row r="44" ht="15.0" customHeight="1">
      <c r="A44" s="148">
        <v>1050.0</v>
      </c>
      <c r="B44" s="149" t="s">
        <v>821</v>
      </c>
      <c r="C44" s="150"/>
      <c r="D44" s="180" t="str">
        <f t="shared" si="1"/>
        <v>3109_680_095</v>
      </c>
      <c r="E44" s="149" t="s">
        <v>46</v>
      </c>
      <c r="F44" s="255" t="s">
        <v>914</v>
      </c>
      <c r="G44" s="255" t="s">
        <v>912</v>
      </c>
      <c r="H44" s="255" t="s">
        <v>912</v>
      </c>
      <c r="I44" s="150">
        <v>5000.0</v>
      </c>
      <c r="J44" s="182">
        <v>531.3086</v>
      </c>
      <c r="K44" s="150"/>
      <c r="L44" s="180" t="s">
        <v>915</v>
      </c>
      <c r="M44" s="183">
        <v>8595.0</v>
      </c>
      <c r="N44" s="45">
        <v>1.13</v>
      </c>
      <c r="O44" s="45">
        <v>0.0</v>
      </c>
      <c r="P44" s="45">
        <f t="shared" si="2"/>
        <v>1</v>
      </c>
      <c r="Q44" s="45">
        <f t="shared" si="3"/>
        <v>9712.35</v>
      </c>
      <c r="R44" s="45">
        <v>0.0</v>
      </c>
      <c r="S44" s="45">
        <v>1.067</v>
      </c>
      <c r="T44" s="45">
        <f t="shared" si="4"/>
        <v>10363.07745</v>
      </c>
      <c r="U44" s="47">
        <f t="shared" si="5"/>
        <v>13817.4366</v>
      </c>
      <c r="V44" s="176"/>
      <c r="W44" s="176"/>
      <c r="X44" s="176"/>
      <c r="Y44" s="176"/>
      <c r="Z44" s="176"/>
      <c r="AA44" s="176"/>
      <c r="AB44" s="176"/>
      <c r="AC44" s="176"/>
      <c r="AD44" s="176"/>
      <c r="AE44" s="176"/>
      <c r="AF44" s="176"/>
      <c r="AG44" s="176"/>
      <c r="AH44" s="176"/>
      <c r="AI44" s="176"/>
      <c r="AJ44" s="176"/>
      <c r="AK44" s="178" t="s">
        <v>682</v>
      </c>
      <c r="AL44" s="176"/>
      <c r="AM44" s="176"/>
      <c r="AN44" s="176"/>
      <c r="AO44" s="178" t="s">
        <v>682</v>
      </c>
      <c r="AP44" s="176"/>
      <c r="AQ44" s="176"/>
      <c r="AR44" s="176"/>
      <c r="AS44" s="176"/>
      <c r="AT44" s="176"/>
      <c r="AU44" s="250"/>
      <c r="AV44" s="176"/>
      <c r="AW44" s="176"/>
      <c r="AX44" s="176"/>
      <c r="AY44" s="176"/>
      <c r="AZ44" s="256"/>
      <c r="BA44" s="253"/>
      <c r="BB44" s="254"/>
      <c r="BC44" s="67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13"/>
      <c r="BR44" s="13"/>
      <c r="BS44" s="55"/>
      <c r="BT44" s="13"/>
    </row>
    <row r="45" ht="15.0" customHeight="1">
      <c r="A45" s="148">
        <v>1050.0</v>
      </c>
      <c r="B45" s="149" t="s">
        <v>821</v>
      </c>
      <c r="C45" s="150"/>
      <c r="D45" s="180" t="str">
        <f t="shared" si="1"/>
        <v>3109_680_221</v>
      </c>
      <c r="E45" s="149" t="s">
        <v>46</v>
      </c>
      <c r="F45" s="255" t="s">
        <v>916</v>
      </c>
      <c r="G45" s="255" t="s">
        <v>917</v>
      </c>
      <c r="H45" s="255" t="s">
        <v>917</v>
      </c>
      <c r="I45" s="150">
        <v>5000.0</v>
      </c>
      <c r="J45" s="182">
        <v>531.3086</v>
      </c>
      <c r="K45" s="150"/>
      <c r="L45" s="180" t="s">
        <v>918</v>
      </c>
      <c r="M45" s="183">
        <v>8425.0</v>
      </c>
      <c r="N45" s="45">
        <v>1.13</v>
      </c>
      <c r="O45" s="45">
        <v>0.0</v>
      </c>
      <c r="P45" s="45">
        <f t="shared" si="2"/>
        <v>1</v>
      </c>
      <c r="Q45" s="45">
        <f t="shared" si="3"/>
        <v>9520.25</v>
      </c>
      <c r="R45" s="45">
        <v>0.0</v>
      </c>
      <c r="S45" s="45">
        <v>1.067</v>
      </c>
      <c r="T45" s="45">
        <f t="shared" si="4"/>
        <v>10158.10675</v>
      </c>
      <c r="U45" s="47">
        <f t="shared" si="5"/>
        <v>13544.14233</v>
      </c>
      <c r="V45" s="176"/>
      <c r="W45" s="176"/>
      <c r="X45" s="176"/>
      <c r="Y45" s="176"/>
      <c r="Z45" s="176"/>
      <c r="AA45" s="176"/>
      <c r="AB45" s="176"/>
      <c r="AC45" s="176"/>
      <c r="AD45" s="176"/>
      <c r="AE45" s="176"/>
      <c r="AF45" s="176"/>
      <c r="AG45" s="176"/>
      <c r="AH45" s="176"/>
      <c r="AI45" s="176"/>
      <c r="AJ45" s="176"/>
      <c r="AK45" s="178" t="s">
        <v>682</v>
      </c>
      <c r="AL45" s="176"/>
      <c r="AM45" s="176"/>
      <c r="AN45" s="176"/>
      <c r="AO45" s="178" t="s">
        <v>682</v>
      </c>
      <c r="AP45" s="176"/>
      <c r="AQ45" s="176"/>
      <c r="AR45" s="176"/>
      <c r="AS45" s="176"/>
      <c r="AT45" s="176"/>
      <c r="AU45" s="250"/>
      <c r="AV45" s="176"/>
      <c r="AW45" s="176"/>
      <c r="AX45" s="176"/>
      <c r="AY45" s="176"/>
      <c r="AZ45" s="256"/>
      <c r="BA45" s="253"/>
      <c r="BB45" s="254"/>
      <c r="BC45" s="67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13"/>
      <c r="BR45" s="13"/>
      <c r="BS45" s="55"/>
      <c r="BT45" s="13"/>
    </row>
    <row r="46" ht="15.0" customHeight="1">
      <c r="A46" s="148">
        <v>1050.0</v>
      </c>
      <c r="B46" s="149" t="s">
        <v>821</v>
      </c>
      <c r="C46" s="150"/>
      <c r="D46" s="180" t="str">
        <f t="shared" si="1"/>
        <v>3109_680_029</v>
      </c>
      <c r="E46" s="149" t="s">
        <v>46</v>
      </c>
      <c r="F46" s="255" t="s">
        <v>919</v>
      </c>
      <c r="G46" s="255" t="s">
        <v>919</v>
      </c>
      <c r="H46" s="255" t="s">
        <v>919</v>
      </c>
      <c r="I46" s="150">
        <v>5000.0</v>
      </c>
      <c r="J46" s="182">
        <v>79.3656</v>
      </c>
      <c r="K46" s="150"/>
      <c r="L46" s="180" t="s">
        <v>920</v>
      </c>
      <c r="M46" s="183">
        <v>1665.0</v>
      </c>
      <c r="N46" s="45">
        <v>1.13</v>
      </c>
      <c r="O46" s="45">
        <v>47.0</v>
      </c>
      <c r="P46" s="45">
        <f t="shared" si="2"/>
        <v>0.53</v>
      </c>
      <c r="Q46" s="45">
        <f t="shared" si="3"/>
        <v>997.1685</v>
      </c>
      <c r="R46" s="45">
        <v>0.0</v>
      </c>
      <c r="S46" s="45">
        <v>1.067</v>
      </c>
      <c r="T46" s="45">
        <f t="shared" si="4"/>
        <v>1063.97879</v>
      </c>
      <c r="U46" s="47">
        <f t="shared" si="5"/>
        <v>1418.638386</v>
      </c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8" t="s">
        <v>682</v>
      </c>
      <c r="AG46" s="178" t="s">
        <v>682</v>
      </c>
      <c r="AH46" s="176"/>
      <c r="AI46" s="176"/>
      <c r="AJ46" s="176"/>
      <c r="AK46" s="176"/>
      <c r="AL46" s="176"/>
      <c r="AM46" s="176"/>
      <c r="AN46" s="176"/>
      <c r="AO46" s="176"/>
      <c r="AP46" s="176"/>
      <c r="AQ46" s="176"/>
      <c r="AR46" s="176"/>
      <c r="AS46" s="176"/>
      <c r="AT46" s="176"/>
      <c r="AU46" s="250"/>
      <c r="AV46" s="176"/>
      <c r="AW46" s="176"/>
      <c r="AX46" s="176"/>
      <c r="AY46" s="176"/>
      <c r="AZ46" s="257"/>
      <c r="BA46" s="177"/>
      <c r="BB46" s="177"/>
      <c r="BC46" s="67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5"/>
      <c r="BQ46" s="13"/>
      <c r="BR46" s="13"/>
      <c r="BS46" s="55"/>
      <c r="BT46" s="13"/>
    </row>
    <row r="47" ht="15.0" customHeight="1">
      <c r="A47" s="148">
        <v>1050.0</v>
      </c>
      <c r="B47" s="149" t="s">
        <v>821</v>
      </c>
      <c r="C47" s="150"/>
      <c r="D47" s="180" t="str">
        <f t="shared" si="1"/>
        <v>3109_680_170</v>
      </c>
      <c r="E47" s="149" t="s">
        <v>46</v>
      </c>
      <c r="F47" s="255" t="s">
        <v>921</v>
      </c>
      <c r="G47" s="255" t="s">
        <v>921</v>
      </c>
      <c r="H47" s="255" t="s">
        <v>921</v>
      </c>
      <c r="I47" s="150">
        <v>5000.0</v>
      </c>
      <c r="J47" s="182">
        <v>114.6392</v>
      </c>
      <c r="K47" s="150"/>
      <c r="L47" s="180" t="s">
        <v>922</v>
      </c>
      <c r="M47" s="183">
        <v>2250.0</v>
      </c>
      <c r="N47" s="45">
        <v>1.13</v>
      </c>
      <c r="O47" s="45">
        <v>47.0</v>
      </c>
      <c r="P47" s="45">
        <f t="shared" si="2"/>
        <v>0.53</v>
      </c>
      <c r="Q47" s="45">
        <f t="shared" si="3"/>
        <v>1347.525</v>
      </c>
      <c r="R47" s="45">
        <v>0.0</v>
      </c>
      <c r="S47" s="45">
        <v>1.067</v>
      </c>
      <c r="T47" s="45">
        <f t="shared" si="4"/>
        <v>1437.809175</v>
      </c>
      <c r="U47" s="47">
        <f t="shared" si="5"/>
        <v>1917.0789</v>
      </c>
      <c r="V47" s="176"/>
      <c r="W47" s="176"/>
      <c r="X47" s="176"/>
      <c r="Y47" s="176"/>
      <c r="Z47" s="176"/>
      <c r="AA47" s="176"/>
      <c r="AB47" s="176"/>
      <c r="AC47" s="176"/>
      <c r="AD47" s="176"/>
      <c r="AE47" s="176"/>
      <c r="AF47" s="178" t="s">
        <v>682</v>
      </c>
      <c r="AG47" s="178" t="s">
        <v>682</v>
      </c>
      <c r="AH47" s="176"/>
      <c r="AI47" s="176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6"/>
      <c r="AU47" s="250"/>
      <c r="AV47" s="176"/>
      <c r="AW47" s="176"/>
      <c r="AX47" s="176"/>
      <c r="AY47" s="176"/>
      <c r="AZ47" s="257"/>
      <c r="BA47" s="177"/>
      <c r="BB47" s="177"/>
      <c r="BC47" s="67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5"/>
      <c r="BQ47" s="13"/>
      <c r="BR47" s="13"/>
      <c r="BS47" s="55"/>
      <c r="BT47" s="13"/>
    </row>
    <row r="48" ht="15.0" customHeight="1">
      <c r="A48" s="148">
        <v>1050.0</v>
      </c>
      <c r="B48" s="149" t="s">
        <v>821</v>
      </c>
      <c r="C48" s="150"/>
      <c r="D48" s="180" t="str">
        <f t="shared" si="1"/>
        <v>3109_680_030</v>
      </c>
      <c r="E48" s="149" t="s">
        <v>46</v>
      </c>
      <c r="F48" s="255" t="s">
        <v>923</v>
      </c>
      <c r="G48" s="255" t="s">
        <v>923</v>
      </c>
      <c r="H48" s="255" t="s">
        <v>923</v>
      </c>
      <c r="I48" s="150">
        <v>5000.0</v>
      </c>
      <c r="J48" s="182">
        <v>81.5702</v>
      </c>
      <c r="K48" s="150"/>
      <c r="L48" s="180" t="s">
        <v>924</v>
      </c>
      <c r="M48" s="183">
        <v>2365.0</v>
      </c>
      <c r="N48" s="45">
        <v>1.13</v>
      </c>
      <c r="O48" s="45">
        <v>47.0</v>
      </c>
      <c r="P48" s="45">
        <f t="shared" si="2"/>
        <v>0.53</v>
      </c>
      <c r="Q48" s="45">
        <f t="shared" si="3"/>
        <v>1416.3985</v>
      </c>
      <c r="R48" s="45">
        <v>0.0</v>
      </c>
      <c r="S48" s="45">
        <v>1.067</v>
      </c>
      <c r="T48" s="45">
        <f t="shared" si="4"/>
        <v>1511.2972</v>
      </c>
      <c r="U48" s="47">
        <f t="shared" si="5"/>
        <v>2015.062933</v>
      </c>
      <c r="V48" s="176"/>
      <c r="W48" s="176"/>
      <c r="X48" s="176"/>
      <c r="Y48" s="176"/>
      <c r="Z48" s="176"/>
      <c r="AA48" s="176"/>
      <c r="AB48" s="176"/>
      <c r="AC48" s="176"/>
      <c r="AD48" s="176"/>
      <c r="AE48" s="176"/>
      <c r="AF48" s="178" t="s">
        <v>682</v>
      </c>
      <c r="AG48" s="178" t="s">
        <v>682</v>
      </c>
      <c r="AH48" s="176"/>
      <c r="AI48" s="176"/>
      <c r="AJ48" s="176"/>
      <c r="AK48" s="176"/>
      <c r="AL48" s="176"/>
      <c r="AM48" s="176"/>
      <c r="AN48" s="176"/>
      <c r="AO48" s="176"/>
      <c r="AP48" s="176"/>
      <c r="AQ48" s="176"/>
      <c r="AR48" s="176"/>
      <c r="AS48" s="176"/>
      <c r="AT48" s="176"/>
      <c r="AU48" s="250"/>
      <c r="AV48" s="176"/>
      <c r="AW48" s="176"/>
      <c r="AX48" s="176"/>
      <c r="AY48" s="176"/>
      <c r="AZ48" s="257"/>
      <c r="BA48" s="177"/>
      <c r="BB48" s="177"/>
      <c r="BC48" s="67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13"/>
      <c r="BR48" s="13"/>
      <c r="BS48" s="55"/>
      <c r="BT48" s="13"/>
    </row>
    <row r="49" ht="15.0" customHeight="1">
      <c r="A49" s="148">
        <v>1050.0</v>
      </c>
      <c r="B49" s="149" t="s">
        <v>821</v>
      </c>
      <c r="C49" s="150"/>
      <c r="D49" s="180" t="str">
        <f t="shared" si="1"/>
        <v>3109_680_171</v>
      </c>
      <c r="E49" s="149" t="s">
        <v>46</v>
      </c>
      <c r="F49" s="255" t="s">
        <v>925</v>
      </c>
      <c r="G49" s="255" t="s">
        <v>925</v>
      </c>
      <c r="H49" s="255" t="s">
        <v>925</v>
      </c>
      <c r="I49" s="150">
        <v>5000.0</v>
      </c>
      <c r="J49" s="182">
        <v>108.0254</v>
      </c>
      <c r="K49" s="150"/>
      <c r="L49" s="180" t="s">
        <v>926</v>
      </c>
      <c r="M49" s="183">
        <v>2695.0</v>
      </c>
      <c r="N49" s="45">
        <v>1.13</v>
      </c>
      <c r="O49" s="45">
        <v>47.0</v>
      </c>
      <c r="P49" s="45">
        <f t="shared" si="2"/>
        <v>0.53</v>
      </c>
      <c r="Q49" s="45">
        <f t="shared" si="3"/>
        <v>1614.0355</v>
      </c>
      <c r="R49" s="45">
        <v>0.0</v>
      </c>
      <c r="S49" s="45">
        <v>1.067</v>
      </c>
      <c r="T49" s="45">
        <f t="shared" si="4"/>
        <v>1722.175879</v>
      </c>
      <c r="U49" s="47">
        <f t="shared" si="5"/>
        <v>2296.234505</v>
      </c>
      <c r="V49" s="176"/>
      <c r="W49" s="176"/>
      <c r="X49" s="176"/>
      <c r="Y49" s="176"/>
      <c r="Z49" s="176"/>
      <c r="AA49" s="176"/>
      <c r="AB49" s="176"/>
      <c r="AC49" s="176"/>
      <c r="AD49" s="176"/>
      <c r="AE49" s="176"/>
      <c r="AF49" s="178" t="s">
        <v>682</v>
      </c>
      <c r="AG49" s="178" t="s">
        <v>682</v>
      </c>
      <c r="AH49" s="176"/>
      <c r="AI49" s="176"/>
      <c r="AJ49" s="176"/>
      <c r="AK49" s="176"/>
      <c r="AL49" s="176"/>
      <c r="AM49" s="176"/>
      <c r="AN49" s="176"/>
      <c r="AO49" s="176"/>
      <c r="AP49" s="176"/>
      <c r="AQ49" s="176"/>
      <c r="AR49" s="176"/>
      <c r="AS49" s="176"/>
      <c r="AT49" s="176"/>
      <c r="AU49" s="250"/>
      <c r="AV49" s="176"/>
      <c r="AW49" s="176"/>
      <c r="AX49" s="176"/>
      <c r="AY49" s="176"/>
      <c r="AZ49" s="257"/>
      <c r="BA49" s="177"/>
      <c r="BB49" s="177"/>
      <c r="BC49" s="67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  <c r="BQ49" s="13"/>
      <c r="BR49" s="13"/>
      <c r="BS49" s="55"/>
      <c r="BT49" s="13"/>
    </row>
    <row r="50" ht="15.0" customHeight="1">
      <c r="A50" s="148">
        <v>1050.0</v>
      </c>
      <c r="B50" s="149" t="s">
        <v>821</v>
      </c>
      <c r="C50" s="150"/>
      <c r="D50" s="180" t="str">
        <f t="shared" si="1"/>
        <v>3109_680_167</v>
      </c>
      <c r="E50" s="149" t="s">
        <v>46</v>
      </c>
      <c r="F50" s="255" t="s">
        <v>927</v>
      </c>
      <c r="G50" s="255" t="s">
        <v>927</v>
      </c>
      <c r="H50" s="255" t="s">
        <v>927</v>
      </c>
      <c r="I50" s="150">
        <v>5000.0</v>
      </c>
      <c r="J50" s="182">
        <v>286.598</v>
      </c>
      <c r="K50" s="150"/>
      <c r="L50" s="180" t="s">
        <v>928</v>
      </c>
      <c r="M50" s="183">
        <v>4745.0</v>
      </c>
      <c r="N50" s="45">
        <v>1.13</v>
      </c>
      <c r="O50" s="45">
        <v>0.0</v>
      </c>
      <c r="P50" s="45">
        <f t="shared" si="2"/>
        <v>1</v>
      </c>
      <c r="Q50" s="45">
        <f t="shared" si="3"/>
        <v>5361.85</v>
      </c>
      <c r="R50" s="45">
        <v>0.0</v>
      </c>
      <c r="S50" s="45">
        <v>1.067</v>
      </c>
      <c r="T50" s="45">
        <f t="shared" si="4"/>
        <v>5721.09395</v>
      </c>
      <c r="U50" s="47">
        <f t="shared" si="5"/>
        <v>7628.125267</v>
      </c>
      <c r="V50" s="176"/>
      <c r="W50" s="176"/>
      <c r="X50" s="176"/>
      <c r="Y50" s="176"/>
      <c r="Z50" s="176"/>
      <c r="AA50" s="176"/>
      <c r="AB50" s="176"/>
      <c r="AC50" s="176"/>
      <c r="AD50" s="176"/>
      <c r="AE50" s="176"/>
      <c r="AF50" s="176"/>
      <c r="AG50" s="176"/>
      <c r="AH50" s="176"/>
      <c r="AI50" s="176"/>
      <c r="AJ50" s="176"/>
      <c r="AK50" s="178" t="s">
        <v>682</v>
      </c>
      <c r="AL50" s="178" t="s">
        <v>682</v>
      </c>
      <c r="AM50" s="176"/>
      <c r="AN50" s="176"/>
      <c r="AO50" s="176"/>
      <c r="AP50" s="176"/>
      <c r="AQ50" s="176"/>
      <c r="AR50" s="176"/>
      <c r="AS50" s="176"/>
      <c r="AT50" s="176"/>
      <c r="AU50" s="250"/>
      <c r="AV50" s="176"/>
      <c r="AW50" s="176"/>
      <c r="AX50" s="176"/>
      <c r="AY50" s="176"/>
      <c r="AZ50" s="257"/>
      <c r="BA50" s="177"/>
      <c r="BB50" s="177"/>
      <c r="BC50" s="67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13"/>
      <c r="BR50" s="13"/>
      <c r="BS50" s="55"/>
      <c r="BT50" s="13"/>
    </row>
    <row r="51" ht="15.0" customHeight="1">
      <c r="A51" s="148">
        <v>1050.0</v>
      </c>
      <c r="B51" s="149" t="s">
        <v>821</v>
      </c>
      <c r="C51" s="150"/>
      <c r="D51" s="180" t="str">
        <f t="shared" si="1"/>
        <v>3109_680_210</v>
      </c>
      <c r="E51" s="149" t="s">
        <v>46</v>
      </c>
      <c r="F51" s="255" t="s">
        <v>929</v>
      </c>
      <c r="G51" s="255" t="s">
        <v>929</v>
      </c>
      <c r="H51" s="258" t="s">
        <v>929</v>
      </c>
      <c r="I51" s="150">
        <v>5000.0</v>
      </c>
      <c r="J51" s="182">
        <v>354.9406</v>
      </c>
      <c r="K51" s="150"/>
      <c r="L51" s="180" t="s">
        <v>930</v>
      </c>
      <c r="M51" s="183">
        <v>6350.0</v>
      </c>
      <c r="N51" s="45">
        <v>1.13</v>
      </c>
      <c r="O51" s="45">
        <v>0.0</v>
      </c>
      <c r="P51" s="45">
        <f t="shared" si="2"/>
        <v>1</v>
      </c>
      <c r="Q51" s="45">
        <f t="shared" si="3"/>
        <v>7175.5</v>
      </c>
      <c r="R51" s="45">
        <v>0.0</v>
      </c>
      <c r="S51" s="45">
        <v>1.067</v>
      </c>
      <c r="T51" s="45">
        <f t="shared" si="4"/>
        <v>7656.2585</v>
      </c>
      <c r="U51" s="47">
        <f t="shared" si="5"/>
        <v>10208.34467</v>
      </c>
      <c r="V51" s="176"/>
      <c r="W51" s="176"/>
      <c r="X51" s="176"/>
      <c r="Y51" s="176"/>
      <c r="Z51" s="176"/>
      <c r="AA51" s="176"/>
      <c r="AB51" s="176"/>
      <c r="AC51" s="176"/>
      <c r="AD51" s="176"/>
      <c r="AE51" s="176"/>
      <c r="AF51" s="176"/>
      <c r="AG51" s="176"/>
      <c r="AH51" s="176"/>
      <c r="AI51" s="176"/>
      <c r="AJ51" s="176"/>
      <c r="AK51" s="178" t="s">
        <v>682</v>
      </c>
      <c r="AL51" s="178" t="s">
        <v>682</v>
      </c>
      <c r="AM51" s="176"/>
      <c r="AN51" s="176"/>
      <c r="AO51" s="176"/>
      <c r="AP51" s="176"/>
      <c r="AQ51" s="176"/>
      <c r="AR51" s="176"/>
      <c r="AS51" s="176"/>
      <c r="AT51" s="176"/>
      <c r="AU51" s="250"/>
      <c r="AV51" s="176"/>
      <c r="AW51" s="176"/>
      <c r="AX51" s="176"/>
      <c r="AY51" s="176"/>
      <c r="AZ51" s="257"/>
      <c r="BA51" s="177"/>
      <c r="BB51" s="177"/>
      <c r="BC51" s="67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13"/>
      <c r="BR51" s="13"/>
      <c r="BS51" s="55"/>
      <c r="BT51" s="13"/>
    </row>
    <row r="52" ht="14.25" customHeight="1">
      <c r="A52" s="179">
        <v>1050.0</v>
      </c>
      <c r="B52" s="165" t="s">
        <v>821</v>
      </c>
      <c r="C52" s="166"/>
      <c r="D52" s="187" t="str">
        <f t="shared" si="1"/>
        <v>3113_662_001</v>
      </c>
      <c r="E52" s="165" t="s">
        <v>46</v>
      </c>
      <c r="F52" s="188" t="s">
        <v>931</v>
      </c>
      <c r="G52" s="241"/>
      <c r="H52" s="242"/>
      <c r="I52" s="243">
        <v>8000.0</v>
      </c>
      <c r="J52" s="189">
        <f>37*2.2046</f>
        <v>81.5702</v>
      </c>
      <c r="K52" s="166"/>
      <c r="L52" s="187" t="s">
        <v>932</v>
      </c>
      <c r="M52" s="190">
        <v>2550.0</v>
      </c>
      <c r="N52" s="45">
        <v>1.13</v>
      </c>
      <c r="O52" s="45">
        <v>45.0</v>
      </c>
      <c r="P52" s="45">
        <f t="shared" si="2"/>
        <v>0.55</v>
      </c>
      <c r="Q52" s="45">
        <f t="shared" si="3"/>
        <v>1584.825</v>
      </c>
      <c r="R52" s="45">
        <v>0.0</v>
      </c>
      <c r="S52" s="45">
        <v>1.067</v>
      </c>
      <c r="T52" s="45">
        <f t="shared" si="4"/>
        <v>1691.008275</v>
      </c>
      <c r="U52" s="47">
        <f t="shared" si="5"/>
        <v>2254.6777</v>
      </c>
      <c r="V52" s="173"/>
      <c r="W52" s="173"/>
      <c r="X52" s="173"/>
      <c r="Y52" s="174" t="s">
        <v>682</v>
      </c>
      <c r="Z52" s="174" t="s">
        <v>682</v>
      </c>
      <c r="AA52" s="174" t="s">
        <v>682</v>
      </c>
      <c r="AB52" s="173"/>
      <c r="AC52" s="173"/>
      <c r="AD52" s="173"/>
      <c r="AE52" s="173"/>
      <c r="AF52" s="173"/>
      <c r="AG52" s="173"/>
      <c r="AH52" s="173"/>
      <c r="AI52" s="173"/>
      <c r="AJ52" s="173"/>
      <c r="AK52" s="173"/>
      <c r="AL52" s="173"/>
      <c r="AM52" s="173"/>
      <c r="AN52" s="173"/>
      <c r="AO52" s="173"/>
      <c r="AP52" s="173"/>
      <c r="AQ52" s="173"/>
      <c r="AR52" s="173"/>
      <c r="AS52" s="173"/>
      <c r="AT52" s="173"/>
      <c r="AU52" s="173"/>
      <c r="AV52" s="173"/>
      <c r="AW52" s="173"/>
      <c r="AX52" s="173"/>
      <c r="AY52" s="173"/>
      <c r="AZ52" s="244" t="s">
        <v>859</v>
      </c>
      <c r="BA52" s="53"/>
      <c r="BB52" s="37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13"/>
      <c r="BR52" s="13"/>
      <c r="BS52" s="55"/>
      <c r="BT52" s="13"/>
    </row>
    <row r="53" ht="14.25" customHeight="1">
      <c r="A53" s="179">
        <v>1050.0</v>
      </c>
      <c r="B53" s="165" t="s">
        <v>821</v>
      </c>
      <c r="C53" s="166"/>
      <c r="D53" s="187" t="str">
        <f t="shared" si="1"/>
        <v>3113_662_002</v>
      </c>
      <c r="E53" s="165" t="s">
        <v>46</v>
      </c>
      <c r="F53" s="188" t="s">
        <v>933</v>
      </c>
      <c r="G53" s="241"/>
      <c r="H53" s="242"/>
      <c r="I53" s="243">
        <v>8000.0</v>
      </c>
      <c r="J53" s="189">
        <f>67*2.2046</f>
        <v>147.7082</v>
      </c>
      <c r="K53" s="166"/>
      <c r="L53" s="187" t="s">
        <v>934</v>
      </c>
      <c r="M53" s="190">
        <v>2550.0</v>
      </c>
      <c r="N53" s="45">
        <v>1.13</v>
      </c>
      <c r="O53" s="45">
        <v>45.0</v>
      </c>
      <c r="P53" s="45">
        <f t="shared" si="2"/>
        <v>0.55</v>
      </c>
      <c r="Q53" s="45">
        <f t="shared" si="3"/>
        <v>1584.825</v>
      </c>
      <c r="R53" s="45">
        <v>0.0</v>
      </c>
      <c r="S53" s="45">
        <v>1.067</v>
      </c>
      <c r="T53" s="45">
        <f t="shared" si="4"/>
        <v>1691.008275</v>
      </c>
      <c r="U53" s="47">
        <f t="shared" si="5"/>
        <v>2254.6777</v>
      </c>
      <c r="V53" s="173"/>
      <c r="W53" s="173"/>
      <c r="X53" s="173"/>
      <c r="Y53" s="174" t="s">
        <v>682</v>
      </c>
      <c r="Z53" s="174" t="s">
        <v>682</v>
      </c>
      <c r="AA53" s="174" t="s">
        <v>682</v>
      </c>
      <c r="AB53" s="173"/>
      <c r="AC53" s="173"/>
      <c r="AD53" s="173"/>
      <c r="AE53" s="173"/>
      <c r="AF53" s="173"/>
      <c r="AG53" s="173"/>
      <c r="AH53" s="173"/>
      <c r="AI53" s="173"/>
      <c r="AJ53" s="173"/>
      <c r="AK53" s="173"/>
      <c r="AL53" s="173"/>
      <c r="AM53" s="173"/>
      <c r="AN53" s="173"/>
      <c r="AO53" s="173"/>
      <c r="AP53" s="173"/>
      <c r="AQ53" s="173"/>
      <c r="AR53" s="173"/>
      <c r="AS53" s="173"/>
      <c r="AT53" s="173"/>
      <c r="AU53" s="173"/>
      <c r="AV53" s="173"/>
      <c r="AW53" s="173"/>
      <c r="AX53" s="173"/>
      <c r="AY53" s="173"/>
      <c r="AZ53" s="244" t="s">
        <v>859</v>
      </c>
      <c r="BA53" s="67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13"/>
      <c r="BR53" s="13"/>
      <c r="BS53" s="55"/>
      <c r="BT53" s="13"/>
    </row>
    <row r="54" ht="14.25" customHeight="1">
      <c r="A54" s="179">
        <v>1050.0</v>
      </c>
      <c r="B54" s="165" t="s">
        <v>821</v>
      </c>
      <c r="C54" s="166"/>
      <c r="D54" s="187" t="str">
        <f t="shared" si="1"/>
        <v>3113_662_003</v>
      </c>
      <c r="E54" s="165" t="s">
        <v>46</v>
      </c>
      <c r="F54" s="188" t="s">
        <v>935</v>
      </c>
      <c r="G54" s="241"/>
      <c r="H54" s="242"/>
      <c r="I54" s="243">
        <v>8000.0</v>
      </c>
      <c r="J54" s="189">
        <f>260*2.2046</f>
        <v>573.196</v>
      </c>
      <c r="K54" s="166"/>
      <c r="L54" s="187" t="s">
        <v>936</v>
      </c>
      <c r="M54" s="190">
        <v>16225.0</v>
      </c>
      <c r="N54" s="45">
        <v>1.13</v>
      </c>
      <c r="O54" s="45">
        <v>0.0</v>
      </c>
      <c r="P54" s="45">
        <f t="shared" si="2"/>
        <v>1</v>
      </c>
      <c r="Q54" s="45">
        <f t="shared" si="3"/>
        <v>18334.25</v>
      </c>
      <c r="R54" s="45">
        <v>0.0</v>
      </c>
      <c r="S54" s="45">
        <v>1.067</v>
      </c>
      <c r="T54" s="45">
        <f t="shared" si="4"/>
        <v>19562.64475</v>
      </c>
      <c r="U54" s="47">
        <f t="shared" si="5"/>
        <v>26083.52633</v>
      </c>
      <c r="V54" s="173"/>
      <c r="W54" s="173"/>
      <c r="X54" s="173"/>
      <c r="Y54" s="174" t="s">
        <v>682</v>
      </c>
      <c r="Z54" s="174" t="s">
        <v>682</v>
      </c>
      <c r="AA54" s="174" t="s">
        <v>682</v>
      </c>
      <c r="AB54" s="173"/>
      <c r="AC54" s="173"/>
      <c r="AD54" s="173"/>
      <c r="AE54" s="173"/>
      <c r="AF54" s="173"/>
      <c r="AG54" s="173"/>
      <c r="AH54" s="173"/>
      <c r="AI54" s="173"/>
      <c r="AJ54" s="173"/>
      <c r="AK54" s="173"/>
      <c r="AL54" s="173"/>
      <c r="AM54" s="173"/>
      <c r="AN54" s="173"/>
      <c r="AO54" s="173"/>
      <c r="AP54" s="173"/>
      <c r="AQ54" s="173"/>
      <c r="AR54" s="173"/>
      <c r="AS54" s="173"/>
      <c r="AT54" s="173"/>
      <c r="AU54" s="173"/>
      <c r="AV54" s="173"/>
      <c r="AW54" s="173"/>
      <c r="AX54" s="173"/>
      <c r="AY54" s="173"/>
      <c r="AZ54" s="244" t="s">
        <v>859</v>
      </c>
      <c r="BA54" s="67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  <c r="BQ54" s="13"/>
      <c r="BR54" s="13"/>
      <c r="BS54" s="55"/>
      <c r="BT54" s="13"/>
    </row>
    <row r="55" ht="14.25" customHeight="1">
      <c r="A55" s="148">
        <v>1050.0</v>
      </c>
      <c r="B55" s="149" t="s">
        <v>821</v>
      </c>
      <c r="C55" s="150"/>
      <c r="D55" s="180" t="str">
        <f t="shared" si="1"/>
        <v>3103_680_006</v>
      </c>
      <c r="E55" s="149" t="s">
        <v>46</v>
      </c>
      <c r="F55" s="259" t="s">
        <v>937</v>
      </c>
      <c r="G55" s="150"/>
      <c r="H55" s="260"/>
      <c r="I55" s="150">
        <v>9000.0</v>
      </c>
      <c r="J55" s="182">
        <v>85.31802</v>
      </c>
      <c r="K55" s="150"/>
      <c r="L55" s="180" t="s">
        <v>938</v>
      </c>
      <c r="M55" s="183">
        <v>2660.0</v>
      </c>
      <c r="N55" s="45">
        <v>1.13</v>
      </c>
      <c r="O55" s="45">
        <v>47.0</v>
      </c>
      <c r="P55" s="45">
        <f t="shared" si="2"/>
        <v>0.53</v>
      </c>
      <c r="Q55" s="45">
        <f t="shared" si="3"/>
        <v>1593.074</v>
      </c>
      <c r="R55" s="45">
        <v>0.0</v>
      </c>
      <c r="S55" s="45">
        <v>1.067</v>
      </c>
      <c r="T55" s="45">
        <f t="shared" si="4"/>
        <v>1699.809958</v>
      </c>
      <c r="U55" s="47">
        <f t="shared" si="5"/>
        <v>2266.413277</v>
      </c>
      <c r="V55" s="157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  <c r="AN55" s="158"/>
      <c r="AO55" s="158"/>
      <c r="AP55" s="185" t="s">
        <v>682</v>
      </c>
      <c r="AQ55" s="185" t="s">
        <v>682</v>
      </c>
      <c r="AR55" s="185" t="s">
        <v>682</v>
      </c>
      <c r="AS55" s="185" t="s">
        <v>682</v>
      </c>
      <c r="AT55" s="185" t="s">
        <v>682</v>
      </c>
      <c r="AU55" s="261" t="s">
        <v>682</v>
      </c>
      <c r="AV55" s="158"/>
      <c r="AW55" s="158"/>
      <c r="AX55" s="158"/>
      <c r="AY55" s="158"/>
      <c r="AZ55" s="227" t="s">
        <v>937</v>
      </c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  <c r="BM55" s="55"/>
      <c r="BN55" s="55"/>
      <c r="BO55" s="55"/>
      <c r="BP55" s="55"/>
      <c r="BQ55" s="13"/>
      <c r="BR55" s="13"/>
      <c r="BS55" s="55"/>
      <c r="BT55" s="13"/>
    </row>
    <row r="56" ht="14.25" customHeight="1">
      <c r="A56" s="148">
        <v>1050.0</v>
      </c>
      <c r="B56" s="149" t="s">
        <v>821</v>
      </c>
      <c r="C56" s="150"/>
      <c r="D56" s="180" t="str">
        <f t="shared" si="1"/>
        <v>3103_680_174</v>
      </c>
      <c r="E56" s="149" t="s">
        <v>46</v>
      </c>
      <c r="F56" s="259" t="s">
        <v>939</v>
      </c>
      <c r="G56" s="150"/>
      <c r="H56" s="150"/>
      <c r="I56" s="150">
        <v>9000.0</v>
      </c>
      <c r="J56" s="182">
        <f>40*2.2046</f>
        <v>88.184</v>
      </c>
      <c r="K56" s="150"/>
      <c r="L56" s="180" t="s">
        <v>940</v>
      </c>
      <c r="M56" s="183">
        <v>2660.0</v>
      </c>
      <c r="N56" s="45">
        <v>1.13</v>
      </c>
      <c r="O56" s="45">
        <v>47.0</v>
      </c>
      <c r="P56" s="45">
        <f t="shared" si="2"/>
        <v>0.53</v>
      </c>
      <c r="Q56" s="45">
        <f t="shared" si="3"/>
        <v>1593.074</v>
      </c>
      <c r="R56" s="45">
        <v>0.0</v>
      </c>
      <c r="S56" s="45">
        <v>1.067</v>
      </c>
      <c r="T56" s="45">
        <f t="shared" si="4"/>
        <v>1699.809958</v>
      </c>
      <c r="U56" s="47">
        <f t="shared" si="5"/>
        <v>2266.413277</v>
      </c>
      <c r="V56" s="161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  <c r="AO56" s="160"/>
      <c r="AP56" s="160"/>
      <c r="AQ56" s="160"/>
      <c r="AR56" s="160"/>
      <c r="AS56" s="160"/>
      <c r="AT56" s="160"/>
      <c r="AU56" s="87" t="s">
        <v>682</v>
      </c>
      <c r="AV56" s="162" t="s">
        <v>682</v>
      </c>
      <c r="AW56" s="160"/>
      <c r="AX56" s="160"/>
      <c r="AY56" s="160"/>
      <c r="AZ56" s="228" t="s">
        <v>941</v>
      </c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13"/>
      <c r="BR56" s="13"/>
      <c r="BS56" s="55"/>
      <c r="BT56" s="13"/>
    </row>
    <row r="57" ht="14.25" customHeight="1">
      <c r="A57" s="148">
        <v>1050.0</v>
      </c>
      <c r="B57" s="149" t="s">
        <v>821</v>
      </c>
      <c r="C57" s="150"/>
      <c r="D57" s="180" t="str">
        <f t="shared" si="1"/>
        <v>3103_680_092</v>
      </c>
      <c r="E57" s="149" t="s">
        <v>46</v>
      </c>
      <c r="F57" s="259" t="s">
        <v>941</v>
      </c>
      <c r="G57" s="150"/>
      <c r="H57" s="150"/>
      <c r="I57" s="150">
        <v>9000.0</v>
      </c>
      <c r="J57" s="182">
        <v>211.6416</v>
      </c>
      <c r="K57" s="150"/>
      <c r="L57" s="180" t="s">
        <v>942</v>
      </c>
      <c r="M57" s="183">
        <v>2660.0</v>
      </c>
      <c r="N57" s="45">
        <v>1.13</v>
      </c>
      <c r="O57" s="45">
        <v>47.0</v>
      </c>
      <c r="P57" s="45">
        <f t="shared" si="2"/>
        <v>0.53</v>
      </c>
      <c r="Q57" s="45">
        <f t="shared" si="3"/>
        <v>1593.074</v>
      </c>
      <c r="R57" s="45">
        <v>0.0</v>
      </c>
      <c r="S57" s="45">
        <v>1.067</v>
      </c>
      <c r="T57" s="45">
        <f t="shared" si="4"/>
        <v>1699.809958</v>
      </c>
      <c r="U57" s="47">
        <f t="shared" si="5"/>
        <v>2266.413277</v>
      </c>
      <c r="V57" s="161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  <c r="AM57" s="160"/>
      <c r="AN57" s="160"/>
      <c r="AO57" s="160"/>
      <c r="AP57" s="160"/>
      <c r="AQ57" s="160"/>
      <c r="AR57" s="160"/>
      <c r="AS57" s="160"/>
      <c r="AT57" s="160"/>
      <c r="AU57" s="87" t="s">
        <v>682</v>
      </c>
      <c r="AV57" s="162" t="s">
        <v>682</v>
      </c>
      <c r="AW57" s="160"/>
      <c r="AX57" s="160"/>
      <c r="AY57" s="160"/>
      <c r="AZ57" s="228" t="s">
        <v>941</v>
      </c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55"/>
      <c r="BL57" s="55"/>
      <c r="BM57" s="55"/>
      <c r="BN57" s="55"/>
      <c r="BO57" s="55"/>
      <c r="BP57" s="55"/>
      <c r="BQ57" s="13"/>
      <c r="BR57" s="13"/>
      <c r="BS57" s="55"/>
      <c r="BT57" s="13"/>
    </row>
    <row r="58" ht="14.25" customHeight="1">
      <c r="A58" s="148">
        <v>1050.0</v>
      </c>
      <c r="B58" s="149" t="s">
        <v>821</v>
      </c>
      <c r="C58" s="150"/>
      <c r="D58" s="180" t="str">
        <f t="shared" si="1"/>
        <v>3103_680_002</v>
      </c>
      <c r="E58" s="149" t="s">
        <v>46</v>
      </c>
      <c r="F58" s="259" t="s">
        <v>943</v>
      </c>
      <c r="G58" s="150"/>
      <c r="H58" s="150"/>
      <c r="I58" s="150">
        <v>9000.0</v>
      </c>
      <c r="J58" s="182">
        <v>84.8771</v>
      </c>
      <c r="K58" s="150"/>
      <c r="L58" s="180" t="s">
        <v>944</v>
      </c>
      <c r="M58" s="183">
        <v>2660.0</v>
      </c>
      <c r="N58" s="45">
        <v>1.13</v>
      </c>
      <c r="O58" s="45">
        <v>47.0</v>
      </c>
      <c r="P58" s="45">
        <f t="shared" si="2"/>
        <v>0.53</v>
      </c>
      <c r="Q58" s="45">
        <f t="shared" si="3"/>
        <v>1593.074</v>
      </c>
      <c r="R58" s="45">
        <v>0.0</v>
      </c>
      <c r="S58" s="45">
        <v>1.067</v>
      </c>
      <c r="T58" s="45">
        <f t="shared" si="4"/>
        <v>1699.809958</v>
      </c>
      <c r="U58" s="47">
        <f t="shared" si="5"/>
        <v>2266.413277</v>
      </c>
      <c r="V58" s="161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  <c r="AM58" s="160"/>
      <c r="AN58" s="160"/>
      <c r="AO58" s="162" t="s">
        <v>682</v>
      </c>
      <c r="AP58" s="160"/>
      <c r="AQ58" s="160"/>
      <c r="AR58" s="160"/>
      <c r="AS58" s="160"/>
      <c r="AT58" s="160"/>
      <c r="AU58" s="72"/>
      <c r="AV58" s="160"/>
      <c r="AW58" s="162" t="s">
        <v>682</v>
      </c>
      <c r="AX58" s="160"/>
      <c r="AY58" s="160"/>
      <c r="AZ58" s="228" t="s">
        <v>943</v>
      </c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  <c r="BQ58" s="13"/>
      <c r="BR58" s="13"/>
      <c r="BS58" s="55"/>
      <c r="BT58" s="13"/>
    </row>
    <row r="59" ht="14.25" customHeight="1">
      <c r="A59" s="148">
        <v>1050.0</v>
      </c>
      <c r="B59" s="149" t="s">
        <v>821</v>
      </c>
      <c r="C59" s="150"/>
      <c r="D59" s="180" t="str">
        <f t="shared" si="1"/>
        <v>3103_680_003</v>
      </c>
      <c r="E59" s="149" t="s">
        <v>46</v>
      </c>
      <c r="F59" s="259" t="s">
        <v>945</v>
      </c>
      <c r="G59" s="150"/>
      <c r="H59" s="150"/>
      <c r="I59" s="150">
        <v>9000.0</v>
      </c>
      <c r="J59" s="182">
        <v>84.8771</v>
      </c>
      <c r="K59" s="150"/>
      <c r="L59" s="180" t="s">
        <v>946</v>
      </c>
      <c r="M59" s="183">
        <v>2660.0</v>
      </c>
      <c r="N59" s="45">
        <v>1.13</v>
      </c>
      <c r="O59" s="45">
        <v>47.0</v>
      </c>
      <c r="P59" s="45">
        <f t="shared" si="2"/>
        <v>0.53</v>
      </c>
      <c r="Q59" s="45">
        <f t="shared" si="3"/>
        <v>1593.074</v>
      </c>
      <c r="R59" s="45">
        <v>0.0</v>
      </c>
      <c r="S59" s="45">
        <v>1.067</v>
      </c>
      <c r="T59" s="45">
        <f t="shared" si="4"/>
        <v>1699.809958</v>
      </c>
      <c r="U59" s="47">
        <f t="shared" si="5"/>
        <v>2266.413277</v>
      </c>
      <c r="V59" s="161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  <c r="AO59" s="162" t="s">
        <v>682</v>
      </c>
      <c r="AP59" s="160"/>
      <c r="AQ59" s="160"/>
      <c r="AR59" s="160"/>
      <c r="AS59" s="160"/>
      <c r="AT59" s="160"/>
      <c r="AU59" s="72"/>
      <c r="AV59" s="160"/>
      <c r="AW59" s="160"/>
      <c r="AX59" s="162" t="s">
        <v>682</v>
      </c>
      <c r="AY59" s="160"/>
      <c r="AZ59" s="228" t="s">
        <v>945</v>
      </c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55"/>
      <c r="BL59" s="55"/>
      <c r="BM59" s="55"/>
      <c r="BN59" s="55"/>
      <c r="BO59" s="55"/>
      <c r="BP59" s="55"/>
      <c r="BQ59" s="13"/>
      <c r="BR59" s="13"/>
      <c r="BS59" s="55"/>
      <c r="BT59" s="13"/>
    </row>
    <row r="60" ht="14.25" customHeight="1">
      <c r="A60" s="148">
        <v>1050.0</v>
      </c>
      <c r="B60" s="149" t="s">
        <v>821</v>
      </c>
      <c r="C60" s="150"/>
      <c r="D60" s="180" t="str">
        <f t="shared" si="1"/>
        <v>3103_680_004</v>
      </c>
      <c r="E60" s="149" t="s">
        <v>46</v>
      </c>
      <c r="F60" s="259" t="s">
        <v>947</v>
      </c>
      <c r="G60" s="150"/>
      <c r="H60" s="150"/>
      <c r="I60" s="150">
        <v>9000.0</v>
      </c>
      <c r="J60" s="182">
        <v>85.31802</v>
      </c>
      <c r="K60" s="150"/>
      <c r="L60" s="180" t="s">
        <v>948</v>
      </c>
      <c r="M60" s="183">
        <v>2660.0</v>
      </c>
      <c r="N60" s="45">
        <v>1.13</v>
      </c>
      <c r="O60" s="45">
        <v>47.0</v>
      </c>
      <c r="P60" s="45">
        <f t="shared" si="2"/>
        <v>0.53</v>
      </c>
      <c r="Q60" s="45">
        <f t="shared" si="3"/>
        <v>1593.074</v>
      </c>
      <c r="R60" s="45">
        <v>0.0</v>
      </c>
      <c r="S60" s="45">
        <v>1.067</v>
      </c>
      <c r="T60" s="45">
        <f t="shared" si="4"/>
        <v>1699.809958</v>
      </c>
      <c r="U60" s="47">
        <f t="shared" si="5"/>
        <v>2266.413277</v>
      </c>
      <c r="V60" s="161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2" t="s">
        <v>682</v>
      </c>
      <c r="AP60" s="160"/>
      <c r="AQ60" s="160"/>
      <c r="AR60" s="160"/>
      <c r="AS60" s="160"/>
      <c r="AT60" s="160"/>
      <c r="AU60" s="72"/>
      <c r="AV60" s="160"/>
      <c r="AW60" s="160"/>
      <c r="AX60" s="160"/>
      <c r="AY60" s="162" t="s">
        <v>682</v>
      </c>
      <c r="AZ60" s="228" t="s">
        <v>947</v>
      </c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  <c r="BM60" s="55"/>
      <c r="BN60" s="55"/>
      <c r="BO60" s="55"/>
      <c r="BP60" s="55"/>
      <c r="BQ60" s="13"/>
      <c r="BR60" s="13"/>
      <c r="BS60" s="55"/>
      <c r="BT60" s="13"/>
    </row>
    <row r="61" ht="14.25" customHeight="1">
      <c r="A61" s="148">
        <v>1050.0</v>
      </c>
      <c r="B61" s="149" t="s">
        <v>821</v>
      </c>
      <c r="C61" s="150"/>
      <c r="D61" s="180" t="str">
        <f t="shared" si="1"/>
        <v>3103_680_001</v>
      </c>
      <c r="E61" s="149" t="s">
        <v>46</v>
      </c>
      <c r="F61" s="259" t="s">
        <v>949</v>
      </c>
      <c r="G61" s="150"/>
      <c r="H61" s="150"/>
      <c r="I61" s="150">
        <v>9000.0</v>
      </c>
      <c r="J61" s="182">
        <v>705.472</v>
      </c>
      <c r="K61" s="150"/>
      <c r="L61" s="180" t="s">
        <v>950</v>
      </c>
      <c r="M61" s="183">
        <v>9450.0</v>
      </c>
      <c r="N61" s="45">
        <v>1.13</v>
      </c>
      <c r="O61" s="45">
        <v>0.0</v>
      </c>
      <c r="P61" s="45">
        <f t="shared" si="2"/>
        <v>1</v>
      </c>
      <c r="Q61" s="45">
        <f t="shared" si="3"/>
        <v>10678.5</v>
      </c>
      <c r="R61" s="45">
        <v>0.0</v>
      </c>
      <c r="S61" s="45">
        <v>1.067</v>
      </c>
      <c r="T61" s="45">
        <f t="shared" si="4"/>
        <v>11393.9595</v>
      </c>
      <c r="U61" s="47">
        <f t="shared" si="5"/>
        <v>15191.946</v>
      </c>
      <c r="V61" s="161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2" t="s">
        <v>682</v>
      </c>
      <c r="AP61" s="162" t="s">
        <v>682</v>
      </c>
      <c r="AQ61" s="160"/>
      <c r="AR61" s="160"/>
      <c r="AS61" s="160"/>
      <c r="AT61" s="160"/>
      <c r="AU61" s="72"/>
      <c r="AV61" s="160"/>
      <c r="AW61" s="160"/>
      <c r="AX61" s="160"/>
      <c r="AY61" s="160"/>
      <c r="AZ61" s="228" t="s">
        <v>949</v>
      </c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55"/>
      <c r="BL61" s="55"/>
      <c r="BM61" s="55"/>
      <c r="BN61" s="55"/>
      <c r="BO61" s="55"/>
      <c r="BP61" s="55"/>
      <c r="BQ61" s="13"/>
      <c r="BR61" s="13"/>
      <c r="BS61" s="55"/>
      <c r="BT61" s="13"/>
    </row>
    <row r="62" ht="14.25" customHeight="1">
      <c r="A62" s="148">
        <v>1050.0</v>
      </c>
      <c r="B62" s="149" t="s">
        <v>821</v>
      </c>
      <c r="C62" s="150"/>
      <c r="D62" s="180" t="str">
        <f t="shared" si="1"/>
        <v>3103_680_069</v>
      </c>
      <c r="E62" s="149" t="s">
        <v>46</v>
      </c>
      <c r="F62" s="259" t="s">
        <v>951</v>
      </c>
      <c r="G62" s="150"/>
      <c r="H62" s="150"/>
      <c r="I62" s="150">
        <v>9000.0</v>
      </c>
      <c r="J62" s="182">
        <v>782.633</v>
      </c>
      <c r="K62" s="150"/>
      <c r="L62" s="180" t="s">
        <v>952</v>
      </c>
      <c r="M62" s="183">
        <v>9450.0</v>
      </c>
      <c r="N62" s="45">
        <v>1.13</v>
      </c>
      <c r="O62" s="45">
        <v>0.0</v>
      </c>
      <c r="P62" s="45">
        <f t="shared" si="2"/>
        <v>1</v>
      </c>
      <c r="Q62" s="45">
        <f t="shared" si="3"/>
        <v>10678.5</v>
      </c>
      <c r="R62" s="45">
        <v>0.0</v>
      </c>
      <c r="S62" s="45">
        <v>1.067</v>
      </c>
      <c r="T62" s="45">
        <f t="shared" si="4"/>
        <v>11393.9595</v>
      </c>
      <c r="U62" s="47">
        <f t="shared" si="5"/>
        <v>15191.946</v>
      </c>
      <c r="V62" s="161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  <c r="AO62" s="162" t="s">
        <v>682</v>
      </c>
      <c r="AP62" s="160"/>
      <c r="AQ62" s="162" t="s">
        <v>682</v>
      </c>
      <c r="AR62" s="162" t="s">
        <v>682</v>
      </c>
      <c r="AS62" s="160"/>
      <c r="AT62" s="160"/>
      <c r="AU62" s="72"/>
      <c r="AV62" s="160"/>
      <c r="AW62" s="160"/>
      <c r="AX62" s="160"/>
      <c r="AY62" s="160"/>
      <c r="AZ62" s="228" t="s">
        <v>951</v>
      </c>
      <c r="BA62" s="55"/>
      <c r="BB62" s="55"/>
      <c r="BC62" s="55"/>
      <c r="BD62" s="55"/>
      <c r="BE62" s="55"/>
      <c r="BF62" s="55"/>
      <c r="BG62" s="55"/>
      <c r="BH62" s="55"/>
      <c r="BI62" s="55"/>
      <c r="BJ62" s="55"/>
      <c r="BK62" s="55"/>
      <c r="BL62" s="55"/>
      <c r="BM62" s="55"/>
      <c r="BN62" s="55"/>
      <c r="BO62" s="55"/>
      <c r="BP62" s="55"/>
      <c r="BQ62" s="13"/>
      <c r="BR62" s="13"/>
      <c r="BS62" s="55"/>
      <c r="BT62" s="13"/>
    </row>
    <row r="63" ht="14.25" customHeight="1">
      <c r="A63" s="148">
        <v>1050.0</v>
      </c>
      <c r="B63" s="149" t="s">
        <v>821</v>
      </c>
      <c r="C63" s="150"/>
      <c r="D63" s="180" t="str">
        <f t="shared" si="1"/>
        <v>3103_680_080</v>
      </c>
      <c r="E63" s="149" t="s">
        <v>46</v>
      </c>
      <c r="F63" s="259" t="s">
        <v>953</v>
      </c>
      <c r="G63" s="150"/>
      <c r="H63" s="150"/>
      <c r="I63" s="150">
        <v>9000.0</v>
      </c>
      <c r="J63" s="225"/>
      <c r="K63" s="150"/>
      <c r="L63" s="180" t="s">
        <v>954</v>
      </c>
      <c r="M63" s="183">
        <v>11140.0</v>
      </c>
      <c r="N63" s="45">
        <v>1.13</v>
      </c>
      <c r="O63" s="45">
        <v>0.0</v>
      </c>
      <c r="P63" s="45">
        <f t="shared" si="2"/>
        <v>1</v>
      </c>
      <c r="Q63" s="45">
        <f t="shared" si="3"/>
        <v>12588.2</v>
      </c>
      <c r="R63" s="45">
        <v>0.0</v>
      </c>
      <c r="S63" s="45">
        <v>1.067</v>
      </c>
      <c r="T63" s="45">
        <f t="shared" si="4"/>
        <v>13431.6094</v>
      </c>
      <c r="U63" s="47">
        <f t="shared" si="5"/>
        <v>17908.81253</v>
      </c>
      <c r="V63" s="161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  <c r="AM63" s="160"/>
      <c r="AN63" s="160"/>
      <c r="AO63" s="162" t="s">
        <v>682</v>
      </c>
      <c r="AP63" s="160"/>
      <c r="AQ63" s="162" t="s">
        <v>682</v>
      </c>
      <c r="AR63" s="162" t="s">
        <v>682</v>
      </c>
      <c r="AS63" s="160"/>
      <c r="AT63" s="160"/>
      <c r="AU63" s="72"/>
      <c r="AV63" s="160"/>
      <c r="AW63" s="160"/>
      <c r="AX63" s="160"/>
      <c r="AY63" s="160"/>
      <c r="AZ63" s="228" t="s">
        <v>953</v>
      </c>
      <c r="BA63" s="55"/>
      <c r="BB63" s="55"/>
      <c r="BC63" s="55"/>
      <c r="BD63" s="55"/>
      <c r="BE63" s="55"/>
      <c r="BF63" s="55"/>
      <c r="BG63" s="55"/>
      <c r="BH63" s="55"/>
      <c r="BI63" s="55"/>
      <c r="BJ63" s="55"/>
      <c r="BK63" s="55"/>
      <c r="BL63" s="55"/>
      <c r="BM63" s="55"/>
      <c r="BN63" s="55"/>
      <c r="BO63" s="55"/>
      <c r="BP63" s="55"/>
      <c r="BQ63" s="13"/>
      <c r="BR63" s="13"/>
      <c r="BS63" s="55"/>
      <c r="BT63" s="13"/>
    </row>
    <row r="64" ht="14.25" customHeight="1">
      <c r="A64" s="148">
        <v>1050.0</v>
      </c>
      <c r="B64" s="149" t="s">
        <v>821</v>
      </c>
      <c r="C64" s="150"/>
      <c r="D64" s="180" t="str">
        <f t="shared" si="1"/>
        <v>3103_680_072</v>
      </c>
      <c r="E64" s="149" t="s">
        <v>46</v>
      </c>
      <c r="F64" s="259" t="s">
        <v>955</v>
      </c>
      <c r="G64" s="150"/>
      <c r="H64" s="150"/>
      <c r="I64" s="150">
        <v>9000.0</v>
      </c>
      <c r="J64" s="225"/>
      <c r="K64" s="150"/>
      <c r="L64" s="180" t="s">
        <v>956</v>
      </c>
      <c r="M64" s="183">
        <v>11140.0</v>
      </c>
      <c r="N64" s="45">
        <v>1.13</v>
      </c>
      <c r="O64" s="45">
        <v>0.0</v>
      </c>
      <c r="P64" s="45">
        <f t="shared" si="2"/>
        <v>1</v>
      </c>
      <c r="Q64" s="45">
        <f t="shared" si="3"/>
        <v>12588.2</v>
      </c>
      <c r="R64" s="45">
        <v>0.0</v>
      </c>
      <c r="S64" s="45">
        <v>1.067</v>
      </c>
      <c r="T64" s="45">
        <f t="shared" si="4"/>
        <v>13431.6094</v>
      </c>
      <c r="U64" s="47">
        <f t="shared" si="5"/>
        <v>17908.81253</v>
      </c>
      <c r="V64" s="161"/>
      <c r="W64" s="160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0"/>
      <c r="AJ64" s="160"/>
      <c r="AK64" s="160"/>
      <c r="AL64" s="160"/>
      <c r="AM64" s="160"/>
      <c r="AN64" s="160"/>
      <c r="AO64" s="162" t="s">
        <v>682</v>
      </c>
      <c r="AP64" s="160"/>
      <c r="AQ64" s="160"/>
      <c r="AR64" s="160"/>
      <c r="AS64" s="162" t="s">
        <v>682</v>
      </c>
      <c r="AT64" s="162" t="s">
        <v>682</v>
      </c>
      <c r="AU64" s="72"/>
      <c r="AV64" s="160"/>
      <c r="AW64" s="160"/>
      <c r="AX64" s="160"/>
      <c r="AY64" s="160"/>
      <c r="AZ64" s="228" t="s">
        <v>955</v>
      </c>
      <c r="BA64" s="55"/>
      <c r="BB64" s="55"/>
      <c r="BC64" s="55"/>
      <c r="BD64" s="55"/>
      <c r="BE64" s="55"/>
      <c r="BF64" s="55"/>
      <c r="BG64" s="55"/>
      <c r="BH64" s="55"/>
      <c r="BI64" s="55"/>
      <c r="BJ64" s="55"/>
      <c r="BK64" s="55"/>
      <c r="BL64" s="55"/>
      <c r="BM64" s="55"/>
      <c r="BN64" s="55"/>
      <c r="BO64" s="55"/>
      <c r="BP64" s="55"/>
      <c r="BQ64" s="13"/>
      <c r="BR64" s="13"/>
      <c r="BS64" s="55"/>
      <c r="BT64" s="13"/>
    </row>
    <row r="65" ht="14.25" customHeight="1">
      <c r="A65" s="148">
        <v>1050.0</v>
      </c>
      <c r="B65" s="149" t="s">
        <v>821</v>
      </c>
      <c r="C65" s="150"/>
      <c r="D65" s="180" t="str">
        <f t="shared" si="1"/>
        <v>3103_680_200</v>
      </c>
      <c r="E65" s="149" t="s">
        <v>46</v>
      </c>
      <c r="F65" s="259" t="s">
        <v>957</v>
      </c>
      <c r="G65" s="150"/>
      <c r="H65" s="150"/>
      <c r="I65" s="150">
        <v>9000.0</v>
      </c>
      <c r="J65" s="225"/>
      <c r="K65" s="150"/>
      <c r="L65" s="180" t="s">
        <v>958</v>
      </c>
      <c r="M65" s="183">
        <v>13680.0</v>
      </c>
      <c r="N65" s="45">
        <v>1.13</v>
      </c>
      <c r="O65" s="45">
        <v>0.0</v>
      </c>
      <c r="P65" s="45">
        <f t="shared" si="2"/>
        <v>1</v>
      </c>
      <c r="Q65" s="45">
        <f t="shared" si="3"/>
        <v>15458.4</v>
      </c>
      <c r="R65" s="45">
        <v>0.0</v>
      </c>
      <c r="S65" s="45">
        <v>1.067</v>
      </c>
      <c r="T65" s="45">
        <f t="shared" si="4"/>
        <v>16494.1128</v>
      </c>
      <c r="U65" s="47">
        <f t="shared" si="5"/>
        <v>21992.1504</v>
      </c>
      <c r="V65" s="161"/>
      <c r="W65" s="160"/>
      <c r="X65" s="160"/>
      <c r="Y65" s="160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60"/>
      <c r="AM65" s="160"/>
      <c r="AN65" s="160"/>
      <c r="AO65" s="162" t="s">
        <v>682</v>
      </c>
      <c r="AP65" s="160"/>
      <c r="AQ65" s="162" t="s">
        <v>682</v>
      </c>
      <c r="AR65" s="160"/>
      <c r="AS65" s="160"/>
      <c r="AT65" s="160"/>
      <c r="AU65" s="72"/>
      <c r="AV65" s="160"/>
      <c r="AW65" s="160"/>
      <c r="AX65" s="160"/>
      <c r="AY65" s="160"/>
      <c r="AZ65" s="228" t="s">
        <v>957</v>
      </c>
      <c r="BA65" s="55"/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5"/>
      <c r="BQ65" s="13"/>
      <c r="BR65" s="13"/>
      <c r="BS65" s="55"/>
      <c r="BT65" s="13"/>
    </row>
    <row r="66" ht="14.25" customHeight="1">
      <c r="A66" s="192">
        <v>1050.0</v>
      </c>
      <c r="B66" s="193" t="s">
        <v>821</v>
      </c>
      <c r="C66" s="194"/>
      <c r="D66" s="195" t="str">
        <f t="shared" si="1"/>
        <v>3103_680_005</v>
      </c>
      <c r="E66" s="193" t="s">
        <v>46</v>
      </c>
      <c r="F66" s="262" t="s">
        <v>959</v>
      </c>
      <c r="G66" s="194"/>
      <c r="H66" s="194"/>
      <c r="I66" s="194">
        <v>9000.0</v>
      </c>
      <c r="J66" s="263">
        <v>630.0</v>
      </c>
      <c r="K66" s="194"/>
      <c r="L66" s="195" t="s">
        <v>960</v>
      </c>
      <c r="M66" s="201">
        <v>13630.0</v>
      </c>
      <c r="N66" s="202">
        <v>1.13</v>
      </c>
      <c r="O66" s="202">
        <v>0.0</v>
      </c>
      <c r="P66" s="202">
        <f t="shared" si="2"/>
        <v>1</v>
      </c>
      <c r="Q66" s="203">
        <f t="shared" si="3"/>
        <v>15401.9</v>
      </c>
      <c r="R66" s="202">
        <v>0.0</v>
      </c>
      <c r="S66" s="202">
        <v>1.067</v>
      </c>
      <c r="T66" s="203">
        <f t="shared" si="4"/>
        <v>16433.8273</v>
      </c>
      <c r="U66" s="204">
        <f t="shared" si="5"/>
        <v>21911.76973</v>
      </c>
      <c r="V66" s="161"/>
      <c r="W66" s="160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60"/>
      <c r="AM66" s="160"/>
      <c r="AN66" s="160"/>
      <c r="AO66" s="162" t="s">
        <v>682</v>
      </c>
      <c r="AP66" s="160"/>
      <c r="AQ66" s="160"/>
      <c r="AR66" s="160"/>
      <c r="AS66" s="160"/>
      <c r="AT66" s="160"/>
      <c r="AU66" s="264" t="s">
        <v>682</v>
      </c>
      <c r="AV66" s="160"/>
      <c r="AW66" s="160"/>
      <c r="AX66" s="160"/>
      <c r="AY66" s="160"/>
      <c r="AZ66" s="228" t="s">
        <v>959</v>
      </c>
      <c r="BA66" s="55"/>
      <c r="BB66" s="55"/>
      <c r="BC66" s="55"/>
      <c r="BD66" s="55"/>
      <c r="BE66" s="55"/>
      <c r="BF66" s="55"/>
      <c r="BG66" s="55"/>
      <c r="BH66" s="55"/>
      <c r="BI66" s="55"/>
      <c r="BJ66" s="55"/>
      <c r="BK66" s="55"/>
      <c r="BL66" s="55"/>
      <c r="BM66" s="55"/>
      <c r="BN66" s="55"/>
      <c r="BO66" s="55"/>
      <c r="BP66" s="55"/>
      <c r="BQ66" s="13"/>
      <c r="BR66" s="13"/>
      <c r="BS66" s="55"/>
      <c r="BT66" s="13"/>
    </row>
    <row r="67" ht="12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</row>
    <row r="68" ht="12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</row>
    <row r="69" ht="12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</row>
    <row r="70" ht="12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</row>
    <row r="71" ht="12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</row>
    <row r="72" ht="12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</row>
    <row r="73" ht="12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</row>
    <row r="74" ht="12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</row>
    <row r="75" ht="12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</row>
    <row r="76" ht="12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</row>
    <row r="77" ht="12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</row>
    <row r="78" ht="12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</row>
    <row r="79" ht="12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</row>
    <row r="80" ht="12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</row>
    <row r="81" ht="12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</row>
    <row r="82" ht="12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</row>
    <row r="83" ht="12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</row>
    <row r="84" ht="12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</row>
    <row r="85" ht="12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</row>
    <row r="86" ht="12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</row>
    <row r="87" ht="12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</row>
    <row r="88" ht="12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</row>
    <row r="89" ht="12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</row>
    <row r="90" ht="12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</row>
    <row r="91" ht="12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</row>
    <row r="92" ht="12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</row>
    <row r="93" ht="12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</row>
    <row r="94" ht="12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</row>
    <row r="95" ht="12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</row>
    <row r="96" ht="12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</row>
    <row r="97" ht="12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</row>
    <row r="98" ht="12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</row>
    <row r="99" ht="12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</row>
    <row r="100" ht="12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</row>
    <row r="101" ht="12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</row>
    <row r="102" ht="12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</row>
    <row r="103" ht="12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</row>
    <row r="104" ht="12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</row>
    <row r="105" ht="12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</row>
    <row r="106" ht="12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</row>
    <row r="107" ht="12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</row>
    <row r="108" ht="12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</row>
    <row r="109" ht="12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</row>
    <row r="110" ht="12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</row>
    <row r="111" ht="12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</row>
    <row r="112" ht="12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</row>
    <row r="113" ht="12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</row>
    <row r="114" ht="12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</row>
    <row r="115" ht="12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</row>
    <row r="116" ht="12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</row>
    <row r="117" ht="12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</row>
    <row r="118" ht="12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</row>
    <row r="119" ht="12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</row>
    <row r="120" ht="12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</row>
    <row r="121" ht="12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</row>
    <row r="122" ht="12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</row>
    <row r="123" ht="12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</row>
    <row r="124" ht="12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</row>
    <row r="125" ht="12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</row>
    <row r="126" ht="12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</row>
    <row r="127" ht="12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</row>
    <row r="128" ht="12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</row>
    <row r="129" ht="12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</row>
    <row r="130" ht="12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</row>
    <row r="131" ht="12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</row>
    <row r="132" ht="12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</row>
    <row r="133" ht="12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</row>
    <row r="134" ht="12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</row>
    <row r="135" ht="12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</row>
    <row r="136" ht="12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</row>
    <row r="137" ht="12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</row>
    <row r="138" ht="12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</row>
    <row r="139" ht="12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</row>
    <row r="140" ht="12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</row>
    <row r="141" ht="12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</row>
    <row r="142" ht="12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</row>
    <row r="143" ht="12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</row>
    <row r="144" ht="12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</row>
    <row r="145" ht="12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</row>
    <row r="146" ht="12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</row>
    <row r="147" ht="12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</row>
    <row r="148" ht="12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</row>
    <row r="149" ht="12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</row>
    <row r="150" ht="12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</row>
    <row r="151" ht="12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</row>
    <row r="152" ht="12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</row>
    <row r="153" ht="12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</row>
    <row r="154" ht="12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</row>
    <row r="155" ht="12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</row>
    <row r="156" ht="12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</row>
    <row r="157" ht="12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</row>
    <row r="158" ht="12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</row>
    <row r="159" ht="12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</row>
    <row r="160" ht="12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</row>
    <row r="161" ht="12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</row>
    <row r="162" ht="12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</row>
    <row r="163" ht="12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</row>
    <row r="164" ht="12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</row>
    <row r="165" ht="12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</row>
    <row r="166" ht="12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</row>
    <row r="167" ht="12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</row>
    <row r="168" ht="12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</row>
    <row r="169" ht="12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</row>
    <row r="170" ht="12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</row>
    <row r="171" ht="12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</row>
    <row r="172" ht="12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</row>
    <row r="173" ht="12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</row>
    <row r="174" ht="12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</row>
    <row r="175" ht="12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</row>
    <row r="176" ht="12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</row>
    <row r="177" ht="12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</row>
    <row r="178" ht="12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</row>
    <row r="179" ht="12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</row>
    <row r="180" ht="12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</row>
    <row r="181" ht="12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</row>
    <row r="182" ht="12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</row>
    <row r="183" ht="12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</row>
    <row r="184" ht="12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</row>
    <row r="185" ht="12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</row>
    <row r="186" ht="12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</row>
    <row r="187" ht="12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</row>
    <row r="188" ht="12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</row>
    <row r="189" ht="12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</row>
    <row r="190" ht="12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</row>
    <row r="191" ht="12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</row>
    <row r="192" ht="12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</row>
    <row r="193" ht="12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</row>
    <row r="194" ht="12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</row>
    <row r="195" ht="12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</row>
    <row r="196" ht="12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</row>
    <row r="197" ht="12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</row>
    <row r="198" ht="12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</row>
    <row r="199" ht="12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</row>
    <row r="200" ht="12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</row>
    <row r="201" ht="12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</row>
    <row r="202" ht="12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</row>
    <row r="203" ht="12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</row>
    <row r="204" ht="12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</row>
    <row r="205" ht="12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</row>
    <row r="206" ht="12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</row>
    <row r="207" ht="12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</row>
    <row r="208" ht="12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</row>
    <row r="209" ht="12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</row>
    <row r="210" ht="12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</row>
    <row r="211" ht="12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</row>
    <row r="212" ht="12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</row>
    <row r="213" ht="12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</row>
    <row r="214" ht="12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</row>
    <row r="215" ht="12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</row>
    <row r="216" ht="12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</row>
    <row r="217" ht="12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</row>
    <row r="218" ht="12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</row>
    <row r="219" ht="12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</row>
    <row r="220" ht="12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</row>
    <row r="221" ht="12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</row>
    <row r="222" ht="12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</row>
    <row r="223" ht="12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</row>
    <row r="224" ht="12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</row>
    <row r="225" ht="12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</row>
    <row r="226" ht="12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</row>
    <row r="227" ht="12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</row>
    <row r="228" ht="12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</row>
    <row r="229" ht="12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</row>
    <row r="230" ht="12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</row>
    <row r="231" ht="12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</row>
    <row r="232" ht="12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</row>
    <row r="233" ht="12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</row>
    <row r="234" ht="12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</row>
    <row r="235" ht="12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</row>
    <row r="236" ht="12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</row>
    <row r="237" ht="12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</row>
    <row r="238" ht="12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</row>
    <row r="239" ht="12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</row>
    <row r="240" ht="12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</row>
    <row r="241" ht="12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</row>
    <row r="242" ht="12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</row>
    <row r="243" ht="12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</row>
    <row r="244" ht="12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</row>
    <row r="245" ht="12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</row>
    <row r="246" ht="12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</row>
    <row r="247" ht="12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</row>
    <row r="248" ht="12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</row>
    <row r="249" ht="12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</row>
    <row r="250" ht="12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</row>
    <row r="251" ht="12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</row>
    <row r="252" ht="12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</row>
    <row r="253" ht="12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</row>
    <row r="254" ht="12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</row>
    <row r="255" ht="12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</row>
    <row r="256" ht="12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</row>
    <row r="257" ht="12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</row>
    <row r="258" ht="12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</row>
    <row r="259" ht="12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</row>
    <row r="260" ht="12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</row>
    <row r="261" ht="12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</row>
    <row r="262" ht="12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</row>
    <row r="263" ht="12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</row>
    <row r="264" ht="12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</row>
    <row r="265" ht="12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</row>
    <row r="266" ht="12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</row>
    <row r="267" ht="12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</row>
    <row r="268" ht="12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</row>
    <row r="269" ht="12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</row>
    <row r="270" ht="12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</row>
    <row r="271" ht="12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</row>
    <row r="272" ht="12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</row>
    <row r="273" ht="12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</row>
    <row r="274" ht="12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</row>
    <row r="275" ht="12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</row>
    <row r="276" ht="12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</row>
    <row r="277" ht="12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</row>
    <row r="278" ht="12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</row>
    <row r="279" ht="12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</row>
    <row r="280" ht="12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</row>
    <row r="281" ht="12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</row>
    <row r="282" ht="12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</row>
    <row r="283" ht="12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</row>
    <row r="284" ht="12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</row>
    <row r="285" ht="12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</row>
    <row r="286" ht="12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</row>
    <row r="287" ht="12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</row>
    <row r="288" ht="12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</row>
    <row r="289" ht="12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</row>
    <row r="290" ht="12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</row>
    <row r="291" ht="12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</row>
    <row r="292" ht="12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</row>
    <row r="293" ht="12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</row>
    <row r="294" ht="12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</row>
    <row r="295" ht="12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</row>
    <row r="296" ht="12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</row>
    <row r="297" ht="12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</row>
    <row r="298" ht="12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</row>
    <row r="299" ht="12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</row>
    <row r="300" ht="12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</row>
    <row r="301" ht="12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</row>
    <row r="302" ht="12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</row>
    <row r="303" ht="12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</row>
    <row r="304" ht="12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</row>
    <row r="305" ht="12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</row>
    <row r="306" ht="12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</row>
    <row r="307" ht="12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</row>
    <row r="308" ht="12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</row>
    <row r="309" ht="12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</row>
    <row r="310" ht="12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</row>
    <row r="311" ht="12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</row>
    <row r="312" ht="12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</row>
    <row r="313" ht="12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</row>
    <row r="314" ht="12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</row>
    <row r="315" ht="12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</row>
    <row r="316" ht="12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</row>
    <row r="317" ht="12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</row>
    <row r="318" ht="12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</row>
    <row r="319" ht="12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</row>
    <row r="320" ht="12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</row>
    <row r="321" ht="12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</row>
    <row r="322" ht="12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</row>
    <row r="323" ht="12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</row>
    <row r="324" ht="12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</row>
    <row r="325" ht="12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</row>
    <row r="326" ht="12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</row>
    <row r="327" ht="12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</row>
    <row r="328" ht="12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</row>
    <row r="329" ht="12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</row>
    <row r="330" ht="12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</row>
    <row r="331" ht="12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</row>
    <row r="332" ht="12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</row>
    <row r="333" ht="12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</row>
    <row r="334" ht="12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</row>
    <row r="335" ht="12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</row>
    <row r="336" ht="12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</row>
    <row r="337" ht="12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</row>
    <row r="338" ht="12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</row>
    <row r="339" ht="12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</row>
    <row r="340" ht="12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</row>
    <row r="341" ht="12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</row>
    <row r="342" ht="12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</row>
    <row r="343" ht="12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</row>
    <row r="344" ht="12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</row>
    <row r="345" ht="12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</row>
    <row r="346" ht="12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</row>
    <row r="347" ht="12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</row>
    <row r="348" ht="12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</row>
    <row r="349" ht="12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</row>
    <row r="350" ht="12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</row>
    <row r="351" ht="12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</row>
    <row r="352" ht="12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</row>
    <row r="353" ht="12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</row>
    <row r="354" ht="12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</row>
    <row r="355" ht="12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</row>
    <row r="356" ht="12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</row>
    <row r="357" ht="12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</row>
    <row r="358" ht="12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</row>
    <row r="359" ht="12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</row>
    <row r="360" ht="12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</row>
    <row r="361" ht="12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</row>
    <row r="362" ht="12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</row>
    <row r="363" ht="12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</row>
    <row r="364" ht="12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</row>
    <row r="365" ht="12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</row>
    <row r="366" ht="12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</row>
    <row r="367" ht="12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</row>
    <row r="368" ht="12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</row>
    <row r="369" ht="12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</row>
    <row r="370" ht="12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</row>
    <row r="371" ht="12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</row>
    <row r="372" ht="12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</row>
    <row r="373" ht="12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</row>
    <row r="374" ht="12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</row>
    <row r="375" ht="12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</row>
    <row r="376" ht="12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</row>
    <row r="377" ht="12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</row>
    <row r="378" ht="12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</row>
    <row r="379" ht="12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</row>
    <row r="380" ht="12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</row>
    <row r="381" ht="12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</row>
    <row r="382" ht="12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</row>
    <row r="383" ht="12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</row>
    <row r="384" ht="12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</row>
    <row r="385" ht="12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</row>
    <row r="386" ht="12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</row>
    <row r="387" ht="12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</row>
    <row r="388" ht="12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</row>
    <row r="389" ht="12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</row>
    <row r="390" ht="12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</row>
    <row r="391" ht="12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</row>
    <row r="392" ht="12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</row>
    <row r="393" ht="12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</row>
    <row r="394" ht="12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</row>
    <row r="395" ht="12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</row>
    <row r="396" ht="12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</row>
    <row r="397" ht="12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</row>
    <row r="398" ht="12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</row>
    <row r="399" ht="12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</row>
    <row r="400" ht="12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</row>
    <row r="401" ht="12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</row>
    <row r="402" ht="12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</row>
    <row r="403" ht="12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</row>
    <row r="404" ht="12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</row>
    <row r="405" ht="12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</row>
    <row r="406" ht="12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</row>
    <row r="407" ht="12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</row>
    <row r="408" ht="12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</row>
    <row r="409" ht="12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</row>
    <row r="410" ht="12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</row>
    <row r="411" ht="12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</row>
    <row r="412" ht="12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</row>
    <row r="413" ht="12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</row>
    <row r="414" ht="12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</row>
    <row r="415" ht="12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</row>
    <row r="416" ht="12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</row>
    <row r="417" ht="12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</row>
    <row r="418" ht="12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</row>
    <row r="419" ht="12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</row>
    <row r="420" ht="12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</row>
    <row r="421" ht="12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</row>
    <row r="422" ht="12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</row>
    <row r="423" ht="12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</row>
    <row r="424" ht="12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</row>
    <row r="425" ht="12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</row>
    <row r="426" ht="12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</row>
    <row r="427" ht="12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</row>
    <row r="428" ht="12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</row>
    <row r="429" ht="12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</row>
    <row r="430" ht="12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</row>
    <row r="431" ht="12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</row>
    <row r="432" ht="12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</row>
    <row r="433" ht="12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</row>
    <row r="434" ht="12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</row>
    <row r="435" ht="12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</row>
    <row r="436" ht="12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</row>
    <row r="437" ht="12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</row>
    <row r="438" ht="12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</row>
    <row r="439" ht="12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</row>
    <row r="440" ht="12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</row>
    <row r="441" ht="12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</row>
    <row r="442" ht="12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</row>
    <row r="443" ht="12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</row>
    <row r="444" ht="12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</row>
    <row r="445" ht="12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</row>
    <row r="446" ht="12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</row>
    <row r="447" ht="12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</row>
    <row r="448" ht="12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</row>
    <row r="449" ht="12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</row>
    <row r="450" ht="12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</row>
    <row r="451" ht="12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</row>
    <row r="452" ht="12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</row>
    <row r="453" ht="12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</row>
    <row r="454" ht="12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</row>
    <row r="455" ht="12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</row>
    <row r="456" ht="12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</row>
    <row r="457" ht="12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</row>
    <row r="458" ht="12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</row>
    <row r="459" ht="12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</row>
    <row r="460" ht="12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</row>
    <row r="461" ht="12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</row>
    <row r="462" ht="12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</row>
    <row r="463" ht="12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</row>
    <row r="464" ht="12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</row>
    <row r="465" ht="12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</row>
    <row r="466" ht="12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</row>
    <row r="467" ht="12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</row>
    <row r="468" ht="12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</row>
    <row r="469" ht="12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</row>
    <row r="470" ht="12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</row>
    <row r="471" ht="12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</row>
    <row r="472" ht="12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</row>
    <row r="473" ht="12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</row>
    <row r="474" ht="12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</row>
    <row r="475" ht="12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</row>
    <row r="476" ht="12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</row>
    <row r="477" ht="12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</row>
    <row r="478" ht="12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</row>
    <row r="479" ht="12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</row>
    <row r="480" ht="12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</row>
    <row r="481" ht="12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</row>
    <row r="482" ht="12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</row>
    <row r="483" ht="12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</row>
    <row r="484" ht="12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</row>
    <row r="485" ht="12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</row>
    <row r="486" ht="12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</row>
    <row r="487" ht="12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</row>
    <row r="488" ht="12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</row>
    <row r="489" ht="12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</row>
    <row r="490" ht="12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</row>
    <row r="491" ht="12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</row>
    <row r="492" ht="12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</row>
    <row r="493" ht="12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</row>
    <row r="494" ht="12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</row>
    <row r="495" ht="12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</row>
    <row r="496" ht="12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</row>
    <row r="497" ht="12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</row>
    <row r="498" ht="12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</row>
    <row r="499" ht="12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</row>
    <row r="500" ht="12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</row>
    <row r="501" ht="12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</row>
    <row r="502" ht="12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</row>
    <row r="503" ht="12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</row>
    <row r="504" ht="12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</row>
    <row r="505" ht="12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</row>
    <row r="506" ht="12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</row>
    <row r="507" ht="12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</row>
    <row r="508" ht="12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</row>
    <row r="509" ht="12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</row>
    <row r="510" ht="12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</row>
    <row r="511" ht="12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</row>
    <row r="512" ht="12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</row>
    <row r="513" ht="12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</row>
    <row r="514" ht="12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</row>
    <row r="515" ht="12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</row>
    <row r="516" ht="12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</row>
    <row r="517" ht="12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</row>
    <row r="518" ht="12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</row>
    <row r="519" ht="12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</row>
    <row r="520" ht="12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</row>
    <row r="521" ht="12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</row>
    <row r="522" ht="12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</row>
    <row r="523" ht="12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</row>
    <row r="524" ht="12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</row>
    <row r="525" ht="12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</row>
    <row r="526" ht="12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</row>
    <row r="527" ht="12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</row>
    <row r="528" ht="12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</row>
    <row r="529" ht="12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</row>
    <row r="530" ht="12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</row>
    <row r="531" ht="12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</row>
    <row r="532" ht="12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</row>
    <row r="533" ht="12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</row>
    <row r="534" ht="12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</row>
    <row r="535" ht="12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</row>
    <row r="536" ht="12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</row>
    <row r="537" ht="12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</row>
    <row r="538" ht="12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</row>
    <row r="539" ht="12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</row>
    <row r="540" ht="12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</row>
    <row r="541" ht="12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</row>
    <row r="542" ht="12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</row>
    <row r="543" ht="12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</row>
    <row r="544" ht="12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</row>
    <row r="545" ht="12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</row>
    <row r="546" ht="12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</row>
    <row r="547" ht="12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</row>
    <row r="548" ht="12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</row>
    <row r="549" ht="12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</row>
    <row r="550" ht="12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</row>
    <row r="551" ht="12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</row>
    <row r="552" ht="12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</row>
    <row r="553" ht="12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</row>
    <row r="554" ht="12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</row>
    <row r="555" ht="12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</row>
    <row r="556" ht="12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</row>
    <row r="557" ht="12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</row>
    <row r="558" ht="12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</row>
    <row r="559" ht="12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</row>
    <row r="560" ht="12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</row>
    <row r="561" ht="12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</row>
    <row r="562" ht="12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</row>
    <row r="563" ht="12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</row>
    <row r="564" ht="12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</row>
    <row r="565" ht="12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</row>
    <row r="566" ht="12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</row>
    <row r="567" ht="12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</row>
    <row r="568" ht="12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</row>
    <row r="569" ht="12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</row>
    <row r="570" ht="12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</row>
    <row r="571" ht="12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</row>
    <row r="572" ht="12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</row>
    <row r="573" ht="12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</row>
    <row r="574" ht="12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</row>
    <row r="575" ht="12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</row>
    <row r="576" ht="12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</row>
    <row r="577" ht="12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</row>
    <row r="578" ht="12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</row>
    <row r="579" ht="12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</row>
    <row r="580" ht="12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</row>
    <row r="581" ht="12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</row>
    <row r="582" ht="12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</row>
    <row r="583" ht="12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</row>
    <row r="584" ht="12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</row>
    <row r="585" ht="12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</row>
    <row r="586" ht="12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</row>
    <row r="587" ht="12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</row>
    <row r="588" ht="12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</row>
    <row r="589" ht="12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</row>
    <row r="590" ht="12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</row>
    <row r="591" ht="12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</row>
    <row r="592" ht="12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</row>
    <row r="593" ht="12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</row>
    <row r="594" ht="12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</row>
    <row r="595" ht="12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</row>
    <row r="596" ht="12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</row>
    <row r="597" ht="12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</row>
    <row r="598" ht="12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</row>
    <row r="599" ht="12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</row>
    <row r="600" ht="12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</row>
    <row r="601" ht="12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</row>
    <row r="602" ht="12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</row>
    <row r="603" ht="12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</row>
    <row r="604" ht="12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</row>
    <row r="605" ht="12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</row>
    <row r="606" ht="12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</row>
    <row r="607" ht="12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</row>
    <row r="608" ht="12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</row>
    <row r="609" ht="12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</row>
    <row r="610" ht="12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</row>
    <row r="611" ht="12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</row>
    <row r="612" ht="12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</row>
    <row r="613" ht="12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</row>
    <row r="614" ht="12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</row>
    <row r="615" ht="12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</row>
    <row r="616" ht="12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</row>
    <row r="617" ht="12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</row>
    <row r="618" ht="12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</row>
    <row r="619" ht="12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</row>
    <row r="620" ht="12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</row>
    <row r="621" ht="12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</row>
    <row r="622" ht="12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</row>
    <row r="623" ht="12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</row>
    <row r="624" ht="12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</row>
    <row r="625" ht="12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</row>
    <row r="626" ht="12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</row>
    <row r="627" ht="12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</row>
    <row r="628" ht="12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</row>
    <row r="629" ht="12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</row>
    <row r="630" ht="12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</row>
    <row r="631" ht="12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</row>
    <row r="632" ht="12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</row>
    <row r="633" ht="12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</row>
    <row r="634" ht="12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</row>
    <row r="635" ht="12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</row>
    <row r="636" ht="12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</row>
    <row r="637" ht="12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</row>
    <row r="638" ht="12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</row>
    <row r="639" ht="12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</row>
    <row r="640" ht="12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</row>
    <row r="641" ht="12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</row>
    <row r="642" ht="12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</row>
    <row r="643" ht="12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</row>
    <row r="644" ht="12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</row>
    <row r="645" ht="12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</row>
    <row r="646" ht="12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</row>
    <row r="647" ht="12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</row>
    <row r="648" ht="12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</row>
    <row r="649" ht="12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</row>
    <row r="650" ht="12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</row>
    <row r="651" ht="12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</row>
    <row r="652" ht="12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</row>
    <row r="653" ht="12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</row>
    <row r="654" ht="12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</row>
    <row r="655" ht="12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</row>
    <row r="656" ht="12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</row>
    <row r="657" ht="12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</row>
    <row r="658" ht="12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</row>
    <row r="659" ht="12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</row>
    <row r="660" ht="12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</row>
    <row r="661" ht="12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</row>
    <row r="662" ht="12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</row>
    <row r="663" ht="12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</row>
    <row r="664" ht="12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</row>
    <row r="665" ht="12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</row>
    <row r="666" ht="12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</row>
    <row r="667" ht="12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</row>
    <row r="668" ht="12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</row>
    <row r="669" ht="12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</row>
    <row r="670" ht="12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</row>
    <row r="671" ht="12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</row>
    <row r="672" ht="12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</row>
    <row r="673" ht="12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</row>
    <row r="674" ht="12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</row>
    <row r="675" ht="12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</row>
    <row r="676" ht="12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</row>
    <row r="677" ht="12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</row>
    <row r="678" ht="12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</row>
    <row r="679" ht="12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</row>
    <row r="680" ht="12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</row>
    <row r="681" ht="12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</row>
    <row r="682" ht="12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</row>
    <row r="683" ht="12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</row>
    <row r="684" ht="12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</row>
    <row r="685" ht="12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</row>
    <row r="686" ht="12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</row>
    <row r="687" ht="12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</row>
    <row r="688" ht="12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</row>
    <row r="689" ht="12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</row>
    <row r="690" ht="12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</row>
    <row r="691" ht="12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</row>
    <row r="692" ht="12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</row>
    <row r="693" ht="12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</row>
    <row r="694" ht="12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</row>
    <row r="695" ht="12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</row>
    <row r="696" ht="12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</row>
    <row r="697" ht="12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</row>
    <row r="698" ht="12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</row>
    <row r="699" ht="12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</row>
    <row r="700" ht="12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</row>
    <row r="701" ht="12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</row>
    <row r="702" ht="12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</row>
    <row r="703" ht="12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</row>
    <row r="704" ht="12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</row>
    <row r="705" ht="12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</row>
    <row r="706" ht="12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</row>
    <row r="707" ht="12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</row>
    <row r="708" ht="12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</row>
    <row r="709" ht="12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</row>
    <row r="710" ht="12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</row>
    <row r="711" ht="12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</row>
    <row r="712" ht="12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</row>
    <row r="713" ht="12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</row>
    <row r="714" ht="12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</row>
    <row r="715" ht="12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</row>
    <row r="716" ht="12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</row>
    <row r="717" ht="12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</row>
    <row r="718" ht="12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</row>
    <row r="719" ht="12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</row>
    <row r="720" ht="12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</row>
    <row r="721" ht="12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</row>
    <row r="722" ht="12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</row>
    <row r="723" ht="12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</row>
    <row r="724" ht="12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</row>
    <row r="725" ht="12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</row>
    <row r="726" ht="12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</row>
    <row r="727" ht="12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</row>
    <row r="728" ht="12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</row>
    <row r="729" ht="12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</row>
    <row r="730" ht="12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</row>
    <row r="731" ht="12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</row>
    <row r="732" ht="12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</row>
    <row r="733" ht="12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</row>
    <row r="734" ht="12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</row>
    <row r="735" ht="12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</row>
    <row r="736" ht="12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</row>
    <row r="737" ht="12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</row>
    <row r="738" ht="12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</row>
    <row r="739" ht="12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</row>
    <row r="740" ht="12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</row>
    <row r="741" ht="12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</row>
    <row r="742" ht="12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</row>
    <row r="743" ht="12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</row>
    <row r="744" ht="12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</row>
    <row r="745" ht="12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</row>
    <row r="746" ht="12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</row>
    <row r="747" ht="12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</row>
    <row r="748" ht="12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</row>
    <row r="749" ht="12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</row>
    <row r="750" ht="12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</row>
    <row r="751" ht="12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</row>
    <row r="752" ht="12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</row>
    <row r="753" ht="12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</row>
    <row r="754" ht="12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</row>
    <row r="755" ht="12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</row>
    <row r="756" ht="12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</row>
    <row r="757" ht="12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</row>
    <row r="758" ht="12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</row>
    <row r="759" ht="12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</row>
    <row r="760" ht="12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</row>
    <row r="761" ht="12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</row>
    <row r="762" ht="12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</row>
    <row r="763" ht="12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</row>
    <row r="764" ht="12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</row>
    <row r="765" ht="12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</row>
    <row r="766" ht="12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</row>
    <row r="767" ht="12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</row>
    <row r="768" ht="12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</row>
    <row r="769" ht="12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</row>
    <row r="770" ht="12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</row>
    <row r="771" ht="12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</row>
    <row r="772" ht="12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</row>
    <row r="773" ht="12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</row>
    <row r="774" ht="12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</row>
    <row r="775" ht="12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</row>
    <row r="776" ht="12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</row>
    <row r="777" ht="12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</row>
    <row r="778" ht="12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</row>
    <row r="779" ht="12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</row>
    <row r="780" ht="12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</row>
    <row r="781" ht="12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</row>
    <row r="782" ht="12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</row>
    <row r="783" ht="12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</row>
    <row r="784" ht="12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</row>
    <row r="785" ht="12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</row>
    <row r="786" ht="12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</row>
    <row r="787" ht="12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</row>
    <row r="788" ht="12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</row>
    <row r="789" ht="12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</row>
    <row r="790" ht="12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</row>
    <row r="791" ht="12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</row>
    <row r="792" ht="12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</row>
    <row r="793" ht="12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</row>
    <row r="794" ht="12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</row>
    <row r="795" ht="12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</row>
    <row r="796" ht="12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</row>
    <row r="797" ht="12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</row>
    <row r="798" ht="12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</row>
    <row r="799" ht="12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</row>
    <row r="800" ht="12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</row>
    <row r="801" ht="12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</row>
    <row r="802" ht="12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</row>
    <row r="803" ht="12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</row>
    <row r="804" ht="12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</row>
    <row r="805" ht="12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</row>
    <row r="806" ht="12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</row>
    <row r="807" ht="12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</row>
    <row r="808" ht="12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</row>
    <row r="809" ht="12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</row>
    <row r="810" ht="12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</row>
    <row r="811" ht="12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</row>
    <row r="812" ht="12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</row>
    <row r="813" ht="12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</row>
    <row r="814" ht="12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</row>
    <row r="815" ht="12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</row>
    <row r="816" ht="12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</row>
    <row r="817" ht="12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</row>
    <row r="818" ht="12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</row>
    <row r="819" ht="12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</row>
    <row r="820" ht="12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</row>
    <row r="821" ht="12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</row>
    <row r="822" ht="12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</row>
    <row r="823" ht="12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</row>
    <row r="824" ht="12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</row>
    <row r="825" ht="12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</row>
    <row r="826" ht="12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</row>
    <row r="827" ht="12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</row>
    <row r="828" ht="12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</row>
    <row r="829" ht="12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</row>
    <row r="830" ht="12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</row>
    <row r="831" ht="12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</row>
    <row r="832" ht="12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</row>
    <row r="833" ht="12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</row>
    <row r="834" ht="12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</row>
    <row r="835" ht="12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</row>
    <row r="836" ht="12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</row>
    <row r="837" ht="12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</row>
    <row r="838" ht="12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</row>
    <row r="839" ht="12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</row>
    <row r="840" ht="12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</row>
    <row r="841" ht="12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</row>
    <row r="842" ht="12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</row>
    <row r="843" ht="12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</row>
    <row r="844" ht="12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</row>
    <row r="845" ht="12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</row>
    <row r="846" ht="12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</row>
    <row r="847" ht="12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</row>
    <row r="848" ht="12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</row>
    <row r="849" ht="12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</row>
    <row r="850" ht="12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</row>
    <row r="851" ht="12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</row>
    <row r="852" ht="12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</row>
    <row r="853" ht="12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</row>
    <row r="854" ht="12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</row>
    <row r="855" ht="12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</row>
    <row r="856" ht="12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</row>
    <row r="857" ht="12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</row>
    <row r="858" ht="12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</row>
    <row r="859" ht="12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</row>
    <row r="860" ht="12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</row>
    <row r="861" ht="12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</row>
    <row r="862" ht="12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</row>
    <row r="863" ht="12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</row>
    <row r="864" ht="12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</row>
    <row r="865" ht="12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</row>
    <row r="866" ht="12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</row>
    <row r="867" ht="12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</row>
    <row r="868" ht="12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</row>
    <row r="869" ht="12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</row>
    <row r="870" ht="12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</row>
    <row r="871" ht="12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</row>
    <row r="872" ht="12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</row>
    <row r="873" ht="12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</row>
    <row r="874" ht="12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</row>
    <row r="875" ht="12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</row>
    <row r="876" ht="12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</row>
    <row r="877" ht="12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</row>
    <row r="878" ht="12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</row>
    <row r="879" ht="12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</row>
    <row r="880" ht="12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</row>
    <row r="881" ht="12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</row>
    <row r="882" ht="12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</row>
    <row r="883" ht="12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</row>
    <row r="884" ht="12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</row>
    <row r="885" ht="12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</row>
    <row r="886" ht="12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</row>
    <row r="887" ht="12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</row>
    <row r="888" ht="12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</row>
    <row r="889" ht="12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</row>
    <row r="890" ht="12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</row>
    <row r="891" ht="12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</row>
    <row r="892" ht="12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</row>
    <row r="893" ht="12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</row>
    <row r="894" ht="12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</row>
    <row r="895" ht="12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</row>
    <row r="896" ht="12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</row>
    <row r="897" ht="12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</row>
    <row r="898" ht="12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</row>
    <row r="899" ht="12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</row>
    <row r="900" ht="12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</row>
    <row r="901" ht="12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</row>
    <row r="902" ht="12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</row>
    <row r="903" ht="12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</row>
    <row r="904" ht="12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</row>
    <row r="905" ht="12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</row>
    <row r="906" ht="12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</row>
    <row r="907" ht="12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</row>
    <row r="908" ht="12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</row>
    <row r="909" ht="12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</row>
    <row r="910" ht="12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</row>
    <row r="911" ht="12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</row>
    <row r="912" ht="12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</row>
    <row r="913" ht="12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</row>
    <row r="914" ht="12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</row>
    <row r="915" ht="12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</row>
    <row r="916" ht="12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</row>
    <row r="917" ht="12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</row>
    <row r="918" ht="12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</row>
    <row r="919" ht="12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</row>
    <row r="920" ht="12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</row>
    <row r="921" ht="12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</row>
    <row r="922" ht="12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</row>
    <row r="923" ht="12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</row>
    <row r="924" ht="12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</row>
    <row r="925" ht="12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</row>
    <row r="926" ht="12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</row>
    <row r="927" ht="12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</row>
    <row r="928" ht="12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</row>
    <row r="929" ht="12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</row>
    <row r="930" ht="12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</row>
    <row r="931" ht="12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</row>
    <row r="932" ht="12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</row>
    <row r="933" ht="12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</row>
    <row r="934" ht="12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</row>
    <row r="935" ht="12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</row>
    <row r="936" ht="12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</row>
    <row r="937" ht="12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</row>
    <row r="938" ht="12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</row>
    <row r="939" ht="12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</row>
    <row r="940" ht="12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</row>
    <row r="941" ht="12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</row>
    <row r="942" ht="12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</row>
    <row r="943" ht="12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</row>
    <row r="944" ht="12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</row>
    <row r="945" ht="12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</row>
    <row r="946" ht="12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</row>
    <row r="947" ht="12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</row>
    <row r="948" ht="12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</row>
    <row r="949" ht="12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</row>
    <row r="950" ht="12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</row>
    <row r="951" ht="12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</row>
    <row r="952" ht="12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</row>
    <row r="953" ht="12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</row>
    <row r="954" ht="12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</row>
    <row r="955" ht="12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</row>
    <row r="956" ht="12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</row>
    <row r="957" ht="12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</row>
    <row r="958" ht="12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</row>
    <row r="959" ht="12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</row>
    <row r="960" ht="12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</row>
    <row r="961" ht="12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</row>
    <row r="962" ht="12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</row>
    <row r="963" ht="12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</row>
    <row r="964" ht="12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</row>
    <row r="965" ht="12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</row>
    <row r="966" ht="12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</row>
    <row r="967" ht="12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</row>
    <row r="968" ht="12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</row>
    <row r="969" ht="12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</row>
    <row r="970" ht="12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</row>
    <row r="971" ht="12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</row>
    <row r="972" ht="12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</row>
    <row r="973" ht="12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</row>
    <row r="974" ht="12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</row>
    <row r="975" ht="12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</row>
    <row r="976" ht="12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</row>
    <row r="977" ht="12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</row>
    <row r="978" ht="12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</row>
    <row r="979" ht="12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</row>
    <row r="980" ht="12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</row>
    <row r="981" ht="12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</row>
    <row r="982" ht="12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</row>
    <row r="983" ht="12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</row>
    <row r="984" ht="12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</row>
    <row r="985" ht="12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</row>
    <row r="986" ht="12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</row>
    <row r="987" ht="12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</row>
    <row r="988" ht="12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</row>
    <row r="989" ht="12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</row>
    <row r="990" ht="12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</row>
    <row r="991" ht="12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</row>
    <row r="992" ht="12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</row>
  </sheetData>
  <mergeCells count="10">
    <mergeCell ref="AZ43:BB43"/>
    <mergeCell ref="AZ44:BB44"/>
    <mergeCell ref="AZ45:BB45"/>
    <mergeCell ref="F36:H36"/>
    <mergeCell ref="AZ37:BB37"/>
    <mergeCell ref="AZ38:BB38"/>
    <mergeCell ref="AZ39:BB39"/>
    <mergeCell ref="AZ40:BB40"/>
    <mergeCell ref="AZ41:BB41"/>
    <mergeCell ref="AZ42:BB42"/>
  </mergeCells>
  <printOptions/>
  <pageMargins bottom="1.0" footer="0.0" header="0.0" left="0.75" right="0.75" top="1.0"/>
  <pageSetup orientation="portrait"/>
  <headerFooter>
    <oddHeader>&amp;L000000ZF Confidential#</oddHead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2" width="8.88"/>
    <col customWidth="1" min="3" max="3" width="12.5"/>
    <col customWidth="1" min="4" max="4" width="14.88"/>
    <col customWidth="1" min="5" max="5" width="12.13"/>
    <col customWidth="1" min="6" max="6" width="59.13"/>
    <col customWidth="1" min="7" max="7" width="8.13"/>
    <col customWidth="1" min="8" max="8" width="10.5"/>
    <col customWidth="1" min="9" max="9" width="6.13"/>
    <col customWidth="1" min="10" max="10" width="8.5"/>
    <col customWidth="1" min="11" max="11" width="9.13"/>
    <col customWidth="1" min="12" max="12" width="11.88"/>
    <col customWidth="1" min="13" max="13" width="9.13"/>
    <col customWidth="1" hidden="1" min="14" max="20" width="8.88"/>
    <col customWidth="1" min="21" max="21" width="13.88"/>
    <col customWidth="1" min="22" max="22" width="6.5"/>
    <col customWidth="1" min="23" max="41" width="9.13"/>
    <col customWidth="1" min="42" max="42" width="57.88"/>
  </cols>
  <sheetData>
    <row r="1" ht="11.25" customHeight="1">
      <c r="A1" s="1" t="s">
        <v>0</v>
      </c>
      <c r="B1" s="2" t="s">
        <v>1</v>
      </c>
      <c r="C1" s="3"/>
      <c r="D1" s="2" t="s">
        <v>2</v>
      </c>
      <c r="E1" s="2" t="s">
        <v>3</v>
      </c>
      <c r="F1" s="2" t="s">
        <v>4</v>
      </c>
      <c r="G1" s="2" t="s">
        <v>5</v>
      </c>
      <c r="H1" s="2" t="s">
        <v>202</v>
      </c>
      <c r="I1" s="2" t="s">
        <v>203</v>
      </c>
      <c r="J1" s="2" t="s">
        <v>210</v>
      </c>
      <c r="K1" s="2" t="s">
        <v>223</v>
      </c>
      <c r="L1" s="2" t="s">
        <v>225</v>
      </c>
      <c r="M1" s="2" t="s">
        <v>212</v>
      </c>
      <c r="N1" s="35" t="s">
        <v>213</v>
      </c>
      <c r="O1" s="35" t="s">
        <v>214</v>
      </c>
      <c r="P1" s="35" t="s">
        <v>215</v>
      </c>
      <c r="Q1" s="35" t="s">
        <v>216</v>
      </c>
      <c r="R1" s="35" t="s">
        <v>217</v>
      </c>
      <c r="S1" s="35" t="s">
        <v>218</v>
      </c>
      <c r="T1" s="35" t="s">
        <v>219</v>
      </c>
      <c r="U1" s="35" t="s">
        <v>220</v>
      </c>
      <c r="V1" s="2" t="s">
        <v>961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ht="14.25" customHeight="1">
      <c r="A2" s="148">
        <v>1060.0</v>
      </c>
      <c r="B2" s="149" t="s">
        <v>962</v>
      </c>
      <c r="C2" s="150"/>
      <c r="D2" s="180" t="str">
        <f t="shared" ref="D2:D9" si="1">REPLACE(REPLACE(L2,5,1,"_"),9,1,"_")</f>
        <v>3100_601_STD</v>
      </c>
      <c r="E2" s="149" t="s">
        <v>46</v>
      </c>
      <c r="F2" s="181" t="s">
        <v>963</v>
      </c>
      <c r="G2" s="265"/>
      <c r="H2" s="265"/>
      <c r="I2" s="265">
        <v>2000.0</v>
      </c>
      <c r="J2" s="182">
        <v>0.0</v>
      </c>
      <c r="K2" s="150"/>
      <c r="L2" s="180" t="s">
        <v>964</v>
      </c>
      <c r="M2" s="182">
        <v>0.0</v>
      </c>
      <c r="N2" s="45">
        <v>1.13</v>
      </c>
      <c r="O2" s="45">
        <v>51.0</v>
      </c>
      <c r="P2" s="45">
        <f t="shared" ref="P2:P9" si="2">(100-O2)/100</f>
        <v>0.49</v>
      </c>
      <c r="Q2" s="45">
        <f t="shared" ref="Q2:Q9" si="3">M2*P2*N2</f>
        <v>0</v>
      </c>
      <c r="R2" s="45">
        <v>0.0</v>
      </c>
      <c r="S2" s="45">
        <v>1.067</v>
      </c>
      <c r="T2" s="45">
        <f t="shared" ref="T2:T9" si="4">(Q2+R2)*S2</f>
        <v>0</v>
      </c>
      <c r="U2" s="47">
        <f t="shared" ref="U2:U9" si="5">T2/0.75</f>
        <v>0</v>
      </c>
      <c r="V2" s="266"/>
      <c r="W2" s="26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</row>
    <row r="3" ht="22.5" customHeight="1">
      <c r="A3" s="148">
        <v>1060.0</v>
      </c>
      <c r="B3" s="149" t="s">
        <v>962</v>
      </c>
      <c r="C3" s="150"/>
      <c r="D3" s="180" t="str">
        <f t="shared" si="1"/>
        <v>3100_601_007</v>
      </c>
      <c r="E3" s="149" t="s">
        <v>46</v>
      </c>
      <c r="F3" s="268" t="s">
        <v>965</v>
      </c>
      <c r="G3" s="269"/>
      <c r="H3" s="152"/>
      <c r="I3" s="265">
        <v>2000.0</v>
      </c>
      <c r="J3" s="182">
        <v>0.0</v>
      </c>
      <c r="K3" s="150"/>
      <c r="L3" s="180" t="s">
        <v>966</v>
      </c>
      <c r="M3" s="183">
        <v>1220.0</v>
      </c>
      <c r="N3" s="45">
        <v>1.13</v>
      </c>
      <c r="O3" s="45">
        <v>51.0</v>
      </c>
      <c r="P3" s="45">
        <f t="shared" si="2"/>
        <v>0.49</v>
      </c>
      <c r="Q3" s="45">
        <f t="shared" si="3"/>
        <v>675.514</v>
      </c>
      <c r="R3" s="45">
        <v>0.0</v>
      </c>
      <c r="S3" s="45">
        <v>1.067</v>
      </c>
      <c r="T3" s="45">
        <f t="shared" si="4"/>
        <v>720.773438</v>
      </c>
      <c r="U3" s="47">
        <f t="shared" si="5"/>
        <v>961.0312507</v>
      </c>
      <c r="V3" s="270" t="s">
        <v>682</v>
      </c>
      <c r="W3" s="271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</row>
    <row r="4" ht="14.25" customHeight="1">
      <c r="A4" s="148">
        <v>1060.0</v>
      </c>
      <c r="B4" s="149" t="s">
        <v>962</v>
      </c>
      <c r="C4" s="150"/>
      <c r="D4" s="180" t="str">
        <f t="shared" si="1"/>
        <v>3100_601_NOC</v>
      </c>
      <c r="E4" s="149" t="s">
        <v>46</v>
      </c>
      <c r="F4" s="181" t="s">
        <v>967</v>
      </c>
      <c r="G4" s="152"/>
      <c r="H4" s="152"/>
      <c r="I4" s="265">
        <v>2000.0</v>
      </c>
      <c r="J4" s="237">
        <v>0.0</v>
      </c>
      <c r="K4" s="150"/>
      <c r="L4" s="180" t="s">
        <v>968</v>
      </c>
      <c r="M4" s="183">
        <v>-280.0</v>
      </c>
      <c r="N4" s="45">
        <v>1.13</v>
      </c>
      <c r="O4" s="45">
        <v>0.0</v>
      </c>
      <c r="P4" s="45">
        <f t="shared" si="2"/>
        <v>1</v>
      </c>
      <c r="Q4" s="45">
        <f t="shared" si="3"/>
        <v>-316.4</v>
      </c>
      <c r="R4" s="45">
        <v>0.0</v>
      </c>
      <c r="S4" s="45">
        <v>1.067</v>
      </c>
      <c r="T4" s="45">
        <f t="shared" si="4"/>
        <v>-337.5988</v>
      </c>
      <c r="U4" s="47">
        <f t="shared" si="5"/>
        <v>-450.1317333</v>
      </c>
      <c r="V4" s="272"/>
      <c r="W4" s="273"/>
      <c r="X4" s="103"/>
      <c r="Y4" s="103"/>
      <c r="Z4" s="103"/>
      <c r="AA4" s="103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</row>
    <row r="5" ht="14.25" customHeight="1">
      <c r="A5" s="179">
        <v>1060.0</v>
      </c>
      <c r="B5" s="165" t="s">
        <v>962</v>
      </c>
      <c r="C5" s="166"/>
      <c r="D5" s="187" t="str">
        <f t="shared" si="1"/>
        <v>3101_601_STD</v>
      </c>
      <c r="E5" s="165" t="s">
        <v>46</v>
      </c>
      <c r="F5" s="188" t="s">
        <v>963</v>
      </c>
      <c r="G5" s="168"/>
      <c r="H5" s="168"/>
      <c r="I5" s="274">
        <v>3000.0</v>
      </c>
      <c r="J5" s="189">
        <v>0.0</v>
      </c>
      <c r="K5" s="166"/>
      <c r="L5" s="187" t="s">
        <v>969</v>
      </c>
      <c r="M5" s="189">
        <v>0.0</v>
      </c>
      <c r="N5" s="45">
        <v>1.13</v>
      </c>
      <c r="O5" s="45">
        <v>52.0</v>
      </c>
      <c r="P5" s="45">
        <f t="shared" si="2"/>
        <v>0.48</v>
      </c>
      <c r="Q5" s="45">
        <f t="shared" si="3"/>
        <v>0</v>
      </c>
      <c r="R5" s="45">
        <v>0.0</v>
      </c>
      <c r="S5" s="45">
        <v>1.067</v>
      </c>
      <c r="T5" s="45">
        <f t="shared" si="4"/>
        <v>0</v>
      </c>
      <c r="U5" s="47">
        <f t="shared" si="5"/>
        <v>0</v>
      </c>
      <c r="V5" s="275"/>
      <c r="W5" s="276"/>
      <c r="X5" s="115"/>
      <c r="Y5" s="115"/>
      <c r="Z5" s="115"/>
      <c r="AA5" s="115"/>
      <c r="AB5" s="67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</row>
    <row r="6" ht="14.25" customHeight="1">
      <c r="A6" s="179">
        <v>1060.0</v>
      </c>
      <c r="B6" s="165" t="s">
        <v>962</v>
      </c>
      <c r="C6" s="166"/>
      <c r="D6" s="187" t="str">
        <f t="shared" si="1"/>
        <v>3101_601_008</v>
      </c>
      <c r="E6" s="165" t="s">
        <v>46</v>
      </c>
      <c r="F6" s="188" t="s">
        <v>970</v>
      </c>
      <c r="G6" s="168"/>
      <c r="H6" s="168"/>
      <c r="I6" s="274">
        <v>3000.0</v>
      </c>
      <c r="J6" s="189">
        <v>0.0</v>
      </c>
      <c r="K6" s="166"/>
      <c r="L6" s="187" t="s">
        <v>971</v>
      </c>
      <c r="M6" s="190">
        <v>1585.0</v>
      </c>
      <c r="N6" s="45">
        <v>1.13</v>
      </c>
      <c r="O6" s="45">
        <v>52.0</v>
      </c>
      <c r="P6" s="45">
        <f t="shared" si="2"/>
        <v>0.48</v>
      </c>
      <c r="Q6" s="45">
        <f t="shared" si="3"/>
        <v>859.704</v>
      </c>
      <c r="R6" s="45">
        <v>0.0</v>
      </c>
      <c r="S6" s="45">
        <v>1.067</v>
      </c>
      <c r="T6" s="45">
        <f t="shared" si="4"/>
        <v>917.304168</v>
      </c>
      <c r="U6" s="47">
        <f t="shared" si="5"/>
        <v>1223.072224</v>
      </c>
      <c r="V6" s="277" t="s">
        <v>682</v>
      </c>
      <c r="W6" s="276"/>
      <c r="X6" s="115"/>
      <c r="Y6" s="115"/>
      <c r="Z6" s="115"/>
      <c r="AA6" s="115"/>
      <c r="AB6" s="67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</row>
    <row r="7" ht="14.25" customHeight="1">
      <c r="A7" s="179">
        <v>1060.0</v>
      </c>
      <c r="B7" s="165" t="s">
        <v>962</v>
      </c>
      <c r="C7" s="166"/>
      <c r="D7" s="187" t="str">
        <f t="shared" si="1"/>
        <v>3101_601_NOC</v>
      </c>
      <c r="E7" s="165" t="s">
        <v>46</v>
      </c>
      <c r="F7" s="188" t="s">
        <v>967</v>
      </c>
      <c r="G7" s="274"/>
      <c r="H7" s="168"/>
      <c r="I7" s="274">
        <v>3000.0</v>
      </c>
      <c r="J7" s="189">
        <v>-44.092</v>
      </c>
      <c r="K7" s="166"/>
      <c r="L7" s="187" t="s">
        <v>972</v>
      </c>
      <c r="M7" s="190">
        <v>-325.0</v>
      </c>
      <c r="N7" s="45">
        <v>1.13</v>
      </c>
      <c r="O7" s="45">
        <v>0.0</v>
      </c>
      <c r="P7" s="45">
        <f t="shared" si="2"/>
        <v>1</v>
      </c>
      <c r="Q7" s="45">
        <f t="shared" si="3"/>
        <v>-367.25</v>
      </c>
      <c r="R7" s="45">
        <v>0.0</v>
      </c>
      <c r="S7" s="45">
        <v>1.067</v>
      </c>
      <c r="T7" s="45">
        <f t="shared" si="4"/>
        <v>-391.85575</v>
      </c>
      <c r="U7" s="47">
        <f t="shared" si="5"/>
        <v>-522.4743333</v>
      </c>
      <c r="V7" s="115"/>
      <c r="W7" s="115"/>
      <c r="X7" s="115"/>
      <c r="Y7" s="115"/>
      <c r="Z7" s="115"/>
      <c r="AA7" s="115"/>
      <c r="AB7" s="67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</row>
    <row r="8" ht="14.25" customHeight="1">
      <c r="A8" s="148">
        <v>1060.0</v>
      </c>
      <c r="B8" s="149" t="s">
        <v>962</v>
      </c>
      <c r="C8" s="150"/>
      <c r="D8" s="180" t="str">
        <f t="shared" si="1"/>
        <v>3109_601_STD</v>
      </c>
      <c r="E8" s="149" t="s">
        <v>46</v>
      </c>
      <c r="F8" s="181" t="s">
        <v>963</v>
      </c>
      <c r="G8" s="152"/>
      <c r="H8" s="152"/>
      <c r="I8" s="265">
        <v>5000.0</v>
      </c>
      <c r="J8" s="182">
        <v>0.0</v>
      </c>
      <c r="K8" s="150"/>
      <c r="L8" s="180" t="s">
        <v>973</v>
      </c>
      <c r="M8" s="183">
        <v>0.0</v>
      </c>
      <c r="N8" s="45">
        <v>1.13</v>
      </c>
      <c r="O8" s="45">
        <v>47.0</v>
      </c>
      <c r="P8" s="45">
        <f t="shared" si="2"/>
        <v>0.53</v>
      </c>
      <c r="Q8" s="45">
        <f t="shared" si="3"/>
        <v>0</v>
      </c>
      <c r="R8" s="45">
        <v>0.0</v>
      </c>
      <c r="S8" s="45">
        <v>1.067</v>
      </c>
      <c r="T8" s="45">
        <f t="shared" si="4"/>
        <v>0</v>
      </c>
      <c r="U8" s="47">
        <f t="shared" si="5"/>
        <v>0</v>
      </c>
      <c r="V8" s="53"/>
      <c r="W8" s="37"/>
      <c r="X8" s="37"/>
      <c r="Y8" s="37"/>
      <c r="Z8" s="37"/>
      <c r="AA8" s="37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</row>
    <row r="9" ht="14.25" customHeight="1">
      <c r="A9" s="148">
        <v>1060.0</v>
      </c>
      <c r="B9" s="149" t="s">
        <v>962</v>
      </c>
      <c r="C9" s="150"/>
      <c r="D9" s="180" t="str">
        <f t="shared" si="1"/>
        <v>3109_601_NOC</v>
      </c>
      <c r="E9" s="149" t="s">
        <v>46</v>
      </c>
      <c r="F9" s="181" t="s">
        <v>967</v>
      </c>
      <c r="G9" s="152"/>
      <c r="H9" s="152"/>
      <c r="I9" s="265">
        <v>5000.0</v>
      </c>
      <c r="J9" s="182">
        <v>0.0</v>
      </c>
      <c r="K9" s="150"/>
      <c r="L9" s="180" t="s">
        <v>974</v>
      </c>
      <c r="M9" s="183">
        <v>0.0</v>
      </c>
      <c r="N9" s="45">
        <v>1.13</v>
      </c>
      <c r="O9" s="45">
        <v>47.0</v>
      </c>
      <c r="P9" s="45">
        <f t="shared" si="2"/>
        <v>0.53</v>
      </c>
      <c r="Q9" s="45">
        <f t="shared" si="3"/>
        <v>0</v>
      </c>
      <c r="R9" s="45">
        <v>0.0</v>
      </c>
      <c r="S9" s="45">
        <v>1.067</v>
      </c>
      <c r="T9" s="45">
        <f t="shared" si="4"/>
        <v>0</v>
      </c>
      <c r="U9" s="47">
        <f t="shared" si="5"/>
        <v>0</v>
      </c>
      <c r="V9" s="67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</row>
    <row r="10" ht="13.5" customHeight="1">
      <c r="A10" s="9"/>
      <c r="B10" s="9"/>
      <c r="C10" s="37"/>
      <c r="D10" s="210"/>
      <c r="E10" s="36"/>
      <c r="F10" s="278"/>
      <c r="G10" s="36"/>
      <c r="H10" s="36"/>
      <c r="I10" s="36"/>
      <c r="J10" s="213"/>
      <c r="K10" s="37"/>
      <c r="L10" s="210"/>
      <c r="M10" s="214"/>
      <c r="N10" s="214"/>
      <c r="O10" s="214"/>
      <c r="P10" s="214"/>
      <c r="Q10" s="214"/>
      <c r="R10" s="214"/>
      <c r="S10" s="214"/>
      <c r="T10" s="214"/>
      <c r="U10" s="214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</row>
    <row r="11" ht="13.5" customHeight="1">
      <c r="A11" s="15"/>
      <c r="B11" s="15"/>
      <c r="C11" s="55"/>
      <c r="D11" s="216"/>
      <c r="E11" s="54"/>
      <c r="F11" s="279"/>
      <c r="G11" s="54"/>
      <c r="H11" s="54"/>
      <c r="I11" s="54"/>
      <c r="J11" s="219"/>
      <c r="K11" s="55"/>
      <c r="L11" s="216"/>
      <c r="M11" s="220"/>
      <c r="N11" s="220"/>
      <c r="O11" s="220"/>
      <c r="P11" s="220"/>
      <c r="Q11" s="220"/>
      <c r="R11" s="220"/>
      <c r="S11" s="220"/>
      <c r="T11" s="220"/>
      <c r="U11" s="220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</row>
    <row r="12" ht="13.5" customHeight="1">
      <c r="A12" s="15"/>
      <c r="B12" s="15"/>
      <c r="C12" s="55"/>
      <c r="D12" s="216"/>
      <c r="E12" s="54"/>
      <c r="F12" s="279"/>
      <c r="G12" s="54"/>
      <c r="H12" s="54"/>
      <c r="I12" s="54"/>
      <c r="J12" s="219"/>
      <c r="K12" s="55"/>
      <c r="L12" s="216"/>
      <c r="M12" s="220"/>
      <c r="N12" s="220"/>
      <c r="O12" s="220"/>
      <c r="P12" s="220"/>
      <c r="Q12" s="220"/>
      <c r="R12" s="220"/>
      <c r="S12" s="220"/>
      <c r="T12" s="220"/>
      <c r="U12" s="220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</row>
    <row r="13" ht="13.5" customHeight="1">
      <c r="A13" s="15"/>
      <c r="B13" s="15"/>
      <c r="C13" s="55"/>
      <c r="D13" s="216"/>
      <c r="E13" s="54"/>
      <c r="F13" s="279"/>
      <c r="G13" s="54"/>
      <c r="H13" s="54"/>
      <c r="I13" s="54"/>
      <c r="J13" s="219"/>
      <c r="K13" s="55"/>
      <c r="L13" s="216"/>
      <c r="M13" s="220"/>
      <c r="N13" s="220"/>
      <c r="O13" s="220"/>
      <c r="P13" s="220"/>
      <c r="Q13" s="220"/>
      <c r="R13" s="220"/>
      <c r="S13" s="220"/>
      <c r="T13" s="220"/>
      <c r="U13" s="220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</row>
    <row r="14" ht="13.5" customHeight="1">
      <c r="A14" s="15"/>
      <c r="B14" s="15"/>
      <c r="C14" s="55"/>
      <c r="D14" s="216"/>
      <c r="E14" s="54"/>
      <c r="F14" s="279"/>
      <c r="G14" s="54"/>
      <c r="H14" s="54"/>
      <c r="I14" s="54"/>
      <c r="J14" s="219"/>
      <c r="K14" s="55"/>
      <c r="L14" s="216"/>
      <c r="M14" s="220"/>
      <c r="N14" s="220"/>
      <c r="O14" s="220"/>
      <c r="P14" s="220"/>
      <c r="Q14" s="220"/>
      <c r="R14" s="220"/>
      <c r="S14" s="220"/>
      <c r="T14" s="220"/>
      <c r="U14" s="220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</row>
    <row r="15" ht="13.5" customHeight="1">
      <c r="A15" s="15"/>
      <c r="B15" s="15"/>
      <c r="C15" s="55"/>
      <c r="D15" s="216"/>
      <c r="E15" s="54"/>
      <c r="F15" s="217"/>
      <c r="G15" s="54"/>
      <c r="H15" s="54"/>
      <c r="I15" s="54"/>
      <c r="J15" s="219"/>
      <c r="K15" s="55"/>
      <c r="L15" s="216"/>
      <c r="M15" s="220"/>
      <c r="N15" s="220"/>
      <c r="O15" s="220"/>
      <c r="P15" s="220"/>
      <c r="Q15" s="220"/>
      <c r="R15" s="220"/>
      <c r="S15" s="220"/>
      <c r="T15" s="220"/>
      <c r="U15" s="220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</row>
    <row r="16" ht="13.5" customHeight="1">
      <c r="A16" s="15"/>
      <c r="B16" s="15"/>
      <c r="C16" s="55"/>
      <c r="D16" s="216"/>
      <c r="E16" s="54"/>
      <c r="F16" s="217"/>
      <c r="G16" s="54"/>
      <c r="H16" s="54"/>
      <c r="I16" s="54"/>
      <c r="J16" s="219"/>
      <c r="K16" s="55"/>
      <c r="L16" s="216"/>
      <c r="M16" s="220"/>
      <c r="N16" s="220"/>
      <c r="O16" s="220"/>
      <c r="P16" s="220"/>
      <c r="Q16" s="220"/>
      <c r="R16" s="220"/>
      <c r="S16" s="220"/>
      <c r="T16" s="220"/>
      <c r="U16" s="220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</row>
    <row r="17" ht="13.5" customHeight="1">
      <c r="A17" s="15"/>
      <c r="B17" s="15"/>
      <c r="C17" s="55"/>
      <c r="D17" s="216"/>
      <c r="E17" s="54"/>
      <c r="F17" s="217"/>
      <c r="G17" s="54"/>
      <c r="H17" s="54"/>
      <c r="I17" s="54"/>
      <c r="J17" s="219"/>
      <c r="K17" s="55"/>
      <c r="L17" s="216"/>
      <c r="M17" s="220"/>
      <c r="N17" s="220"/>
      <c r="O17" s="220"/>
      <c r="P17" s="220"/>
      <c r="Q17" s="220"/>
      <c r="R17" s="220"/>
      <c r="S17" s="220"/>
      <c r="T17" s="220"/>
      <c r="U17" s="220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</row>
    <row r="18" ht="13.5" customHeight="1">
      <c r="A18" s="15"/>
      <c r="B18" s="15"/>
      <c r="C18" s="55"/>
      <c r="D18" s="216"/>
      <c r="E18" s="54"/>
      <c r="F18" s="217"/>
      <c r="G18" s="54"/>
      <c r="H18" s="54"/>
      <c r="I18" s="54"/>
      <c r="J18" s="219"/>
      <c r="K18" s="55"/>
      <c r="L18" s="216"/>
      <c r="M18" s="220"/>
      <c r="N18" s="220"/>
      <c r="O18" s="220"/>
      <c r="P18" s="220"/>
      <c r="Q18" s="220"/>
      <c r="R18" s="220"/>
      <c r="S18" s="220"/>
      <c r="T18" s="220"/>
      <c r="U18" s="220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</row>
    <row r="19" ht="13.5" customHeight="1">
      <c r="A19" s="15"/>
      <c r="B19" s="15"/>
      <c r="C19" s="55"/>
      <c r="D19" s="216"/>
      <c r="E19" s="54"/>
      <c r="F19" s="217"/>
      <c r="G19" s="54"/>
      <c r="H19" s="54"/>
      <c r="I19" s="54"/>
      <c r="J19" s="219"/>
      <c r="K19" s="55"/>
      <c r="L19" s="216"/>
      <c r="M19" s="220"/>
      <c r="N19" s="220"/>
      <c r="O19" s="220"/>
      <c r="P19" s="220"/>
      <c r="Q19" s="220"/>
      <c r="R19" s="220"/>
      <c r="S19" s="220"/>
      <c r="T19" s="220"/>
      <c r="U19" s="220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</row>
    <row r="20" ht="13.5" customHeight="1">
      <c r="A20" s="15"/>
      <c r="B20" s="15"/>
      <c r="C20" s="55"/>
      <c r="D20" s="216"/>
      <c r="E20" s="54"/>
      <c r="F20" s="217"/>
      <c r="G20" s="54"/>
      <c r="H20" s="54"/>
      <c r="I20" s="54"/>
      <c r="J20" s="219"/>
      <c r="K20" s="55"/>
      <c r="L20" s="216"/>
      <c r="M20" s="220"/>
      <c r="N20" s="220"/>
      <c r="O20" s="220"/>
      <c r="P20" s="220"/>
      <c r="Q20" s="220"/>
      <c r="R20" s="220"/>
      <c r="S20" s="220"/>
      <c r="T20" s="220"/>
      <c r="U20" s="220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</row>
    <row r="21" ht="13.5" customHeight="1">
      <c r="A21" s="15"/>
      <c r="B21" s="15"/>
      <c r="C21" s="55"/>
      <c r="D21" s="216"/>
      <c r="E21" s="54"/>
      <c r="F21" s="217"/>
      <c r="G21" s="54"/>
      <c r="H21" s="54"/>
      <c r="I21" s="54"/>
      <c r="J21" s="219"/>
      <c r="K21" s="55"/>
      <c r="L21" s="216"/>
      <c r="M21" s="220"/>
      <c r="N21" s="220"/>
      <c r="O21" s="220"/>
      <c r="P21" s="220"/>
      <c r="Q21" s="220"/>
      <c r="R21" s="220"/>
      <c r="S21" s="220"/>
      <c r="T21" s="220"/>
      <c r="U21" s="220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</row>
    <row r="22" ht="13.5" customHeight="1">
      <c r="A22" s="15"/>
      <c r="B22" s="15"/>
      <c r="C22" s="55"/>
      <c r="D22" s="216"/>
      <c r="E22" s="54"/>
      <c r="F22" s="217"/>
      <c r="G22" s="54"/>
      <c r="H22" s="54"/>
      <c r="I22" s="54"/>
      <c r="J22" s="219"/>
      <c r="K22" s="55"/>
      <c r="L22" s="216"/>
      <c r="M22" s="220"/>
      <c r="N22" s="220"/>
      <c r="O22" s="220"/>
      <c r="P22" s="220"/>
      <c r="Q22" s="220"/>
      <c r="R22" s="220"/>
      <c r="S22" s="220"/>
      <c r="T22" s="220"/>
      <c r="U22" s="220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</row>
    <row r="23" ht="13.5" customHeight="1">
      <c r="A23" s="15"/>
      <c r="B23" s="15"/>
      <c r="C23" s="55"/>
      <c r="D23" s="216"/>
      <c r="E23" s="54"/>
      <c r="F23" s="217"/>
      <c r="G23" s="54"/>
      <c r="H23" s="54"/>
      <c r="I23" s="54"/>
      <c r="J23" s="219"/>
      <c r="K23" s="55"/>
      <c r="L23" s="216"/>
      <c r="M23" s="220"/>
      <c r="N23" s="220"/>
      <c r="O23" s="220"/>
      <c r="P23" s="220"/>
      <c r="Q23" s="220"/>
      <c r="R23" s="220"/>
      <c r="S23" s="220"/>
      <c r="T23" s="220"/>
      <c r="U23" s="220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</row>
    <row r="24" ht="13.5" customHeight="1">
      <c r="A24" s="15"/>
      <c r="B24" s="15"/>
      <c r="C24" s="55"/>
      <c r="D24" s="216"/>
      <c r="E24" s="54"/>
      <c r="F24" s="217"/>
      <c r="G24" s="54"/>
      <c r="H24" s="54"/>
      <c r="I24" s="54"/>
      <c r="J24" s="219"/>
      <c r="K24" s="55"/>
      <c r="L24" s="216"/>
      <c r="M24" s="220"/>
      <c r="N24" s="220"/>
      <c r="O24" s="220"/>
      <c r="P24" s="220"/>
      <c r="Q24" s="220"/>
      <c r="R24" s="220"/>
      <c r="S24" s="220"/>
      <c r="T24" s="220"/>
      <c r="U24" s="220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</row>
    <row r="25" ht="13.5" customHeight="1">
      <c r="A25" s="15"/>
      <c r="B25" s="15"/>
      <c r="C25" s="55"/>
      <c r="D25" s="216"/>
      <c r="E25" s="54"/>
      <c r="F25" s="217"/>
      <c r="G25" s="55"/>
      <c r="H25" s="54"/>
      <c r="I25" s="54"/>
      <c r="J25" s="219"/>
      <c r="K25" s="55"/>
      <c r="L25" s="216"/>
      <c r="M25" s="220"/>
      <c r="N25" s="220"/>
      <c r="O25" s="220"/>
      <c r="P25" s="220"/>
      <c r="Q25" s="220"/>
      <c r="R25" s="220"/>
      <c r="S25" s="220"/>
      <c r="T25" s="220"/>
      <c r="U25" s="220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</row>
    <row r="26" ht="12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</row>
    <row r="27" ht="12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</row>
    <row r="28" ht="12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</row>
    <row r="29" ht="12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</row>
    <row r="30" ht="12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</row>
    <row r="31" ht="12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</row>
    <row r="32" ht="12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</row>
    <row r="33" ht="12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</row>
    <row r="34" ht="12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</row>
    <row r="35" ht="12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</row>
    <row r="36" ht="12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</row>
    <row r="37" ht="12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</row>
    <row r="38" ht="12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</row>
    <row r="39" ht="12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</row>
    <row r="40" ht="12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</row>
    <row r="41" ht="12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</row>
    <row r="42" ht="12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</row>
    <row r="43" ht="12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</row>
    <row r="44" ht="12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</row>
    <row r="45" ht="12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</row>
    <row r="46" ht="12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</row>
    <row r="47" ht="12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</row>
    <row r="48" ht="12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</row>
    <row r="49" ht="12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</row>
    <row r="50" ht="12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</row>
    <row r="51" ht="12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</row>
    <row r="52" ht="12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</row>
    <row r="53" ht="12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</row>
    <row r="54" ht="12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</row>
    <row r="55" ht="12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</row>
    <row r="56" ht="12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</row>
    <row r="57" ht="12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</row>
    <row r="58" ht="12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</row>
    <row r="59" ht="12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</row>
    <row r="60" ht="12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</row>
    <row r="61" ht="12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</row>
    <row r="62" ht="12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</row>
    <row r="63" ht="12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</row>
    <row r="64" ht="12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</row>
    <row r="65" ht="12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</row>
    <row r="66" ht="12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</row>
    <row r="67" ht="12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</row>
    <row r="68" ht="12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</row>
    <row r="69" ht="12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</row>
    <row r="70" ht="12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</row>
    <row r="71" ht="12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</row>
    <row r="72" ht="12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</row>
    <row r="73" ht="12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</row>
    <row r="74" ht="12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</row>
    <row r="75" ht="12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</row>
    <row r="76" ht="12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</row>
    <row r="77" ht="12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</row>
    <row r="78" ht="12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</row>
    <row r="79" ht="12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</row>
    <row r="80" ht="12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</row>
    <row r="81" ht="12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</row>
    <row r="82" ht="12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</row>
    <row r="83" ht="12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</row>
    <row r="84" ht="12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</row>
    <row r="85" ht="12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</row>
    <row r="86" ht="12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</row>
    <row r="87" ht="12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</row>
    <row r="88" ht="12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</row>
    <row r="89" ht="12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</row>
    <row r="90" ht="12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</row>
    <row r="91" ht="12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</row>
    <row r="92" ht="12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</row>
    <row r="93" ht="12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</row>
    <row r="94" ht="12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</row>
    <row r="95" ht="12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</row>
    <row r="96" ht="12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</row>
    <row r="97" ht="12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</row>
    <row r="98" ht="12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</row>
    <row r="99" ht="12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</row>
    <row r="100" ht="12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</row>
    <row r="101" ht="12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</row>
    <row r="102" ht="12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</row>
    <row r="103" ht="12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</row>
    <row r="104" ht="12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</row>
    <row r="105" ht="12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</row>
    <row r="106" ht="12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</row>
    <row r="107" ht="12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</row>
    <row r="108" ht="12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</row>
    <row r="109" ht="12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</row>
    <row r="110" ht="12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</row>
    <row r="111" ht="12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</row>
    <row r="112" ht="12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</row>
    <row r="113" ht="12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</row>
    <row r="114" ht="12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</row>
    <row r="115" ht="12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</row>
    <row r="116" ht="12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</row>
    <row r="117" ht="12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</row>
    <row r="118" ht="12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</row>
    <row r="119" ht="12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</row>
    <row r="120" ht="12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</row>
    <row r="121" ht="12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</row>
    <row r="122" ht="12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</row>
    <row r="123" ht="12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</row>
    <row r="124" ht="12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</row>
    <row r="125" ht="12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</row>
    <row r="126" ht="12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</row>
    <row r="127" ht="12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</row>
    <row r="128" ht="12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</row>
    <row r="129" ht="12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</row>
    <row r="130" ht="12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</row>
    <row r="131" ht="12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</row>
    <row r="132" ht="12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</row>
    <row r="133" ht="12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</row>
    <row r="134" ht="12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</row>
    <row r="135" ht="12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</row>
    <row r="136" ht="12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</row>
    <row r="137" ht="12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</row>
    <row r="138" ht="12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</row>
    <row r="139" ht="12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</row>
    <row r="140" ht="12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</row>
    <row r="141" ht="12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</row>
    <row r="142" ht="12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</row>
    <row r="143" ht="12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</row>
    <row r="144" ht="12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</row>
    <row r="145" ht="12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</row>
    <row r="146" ht="12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</row>
    <row r="147" ht="12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</row>
    <row r="148" ht="12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</row>
    <row r="149" ht="12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</row>
    <row r="150" ht="12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</row>
    <row r="151" ht="12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</row>
    <row r="152" ht="12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</row>
    <row r="153" ht="12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</row>
    <row r="154" ht="12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</row>
    <row r="155" ht="12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</row>
    <row r="156" ht="12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</row>
    <row r="157" ht="12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</row>
    <row r="158" ht="12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</row>
    <row r="159" ht="12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</row>
    <row r="160" ht="12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</row>
    <row r="161" ht="12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</row>
    <row r="162" ht="12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</row>
    <row r="163" ht="12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</row>
    <row r="164" ht="12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</row>
    <row r="165" ht="12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</row>
    <row r="166" ht="12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</row>
    <row r="167" ht="12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</row>
    <row r="168" ht="12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</row>
    <row r="169" ht="12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</row>
    <row r="170" ht="12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</row>
    <row r="171" ht="12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</row>
    <row r="172" ht="12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</row>
    <row r="173" ht="12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</row>
    <row r="174" ht="12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</row>
    <row r="175" ht="12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</row>
    <row r="176" ht="12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</row>
    <row r="177" ht="12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</row>
    <row r="178" ht="12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</row>
    <row r="179" ht="12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</row>
    <row r="180" ht="12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</row>
    <row r="181" ht="12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</row>
    <row r="182" ht="12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</row>
    <row r="183" ht="12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</row>
    <row r="184" ht="12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</row>
    <row r="185" ht="12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</row>
    <row r="186" ht="12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</row>
    <row r="187" ht="12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</row>
    <row r="188" ht="12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</row>
    <row r="189" ht="12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</row>
    <row r="190" ht="12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</row>
    <row r="191" ht="12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</row>
    <row r="192" ht="12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</row>
    <row r="193" ht="12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</row>
    <row r="194" ht="12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</row>
    <row r="195" ht="12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</row>
    <row r="196" ht="12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</row>
    <row r="197" ht="12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</row>
    <row r="198" ht="12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</row>
    <row r="199" ht="12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</row>
    <row r="200" ht="12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</row>
    <row r="201" ht="12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</row>
    <row r="202" ht="12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</row>
    <row r="203" ht="12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</row>
    <row r="204" ht="12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</row>
    <row r="205" ht="12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</row>
    <row r="206" ht="12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</row>
    <row r="207" ht="12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</row>
    <row r="208" ht="12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</row>
    <row r="209" ht="12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</row>
    <row r="210" ht="12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</row>
    <row r="211" ht="12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</row>
    <row r="212" ht="12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</row>
    <row r="213" ht="12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</row>
    <row r="214" ht="12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</row>
    <row r="215" ht="12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</row>
    <row r="216" ht="12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</row>
    <row r="217" ht="12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</row>
    <row r="218" ht="12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</row>
    <row r="219" ht="12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</row>
    <row r="220" ht="12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</row>
    <row r="221" ht="12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</row>
    <row r="222" ht="12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</row>
    <row r="223" ht="12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</row>
    <row r="224" ht="12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</row>
    <row r="225" ht="12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</row>
    <row r="226" ht="12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</row>
    <row r="227" ht="12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</row>
    <row r="228" ht="12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</row>
    <row r="229" ht="12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</row>
    <row r="230" ht="12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</row>
    <row r="231" ht="12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</row>
    <row r="232" ht="12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</row>
    <row r="233" ht="12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</row>
    <row r="234" ht="12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</row>
    <row r="235" ht="12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</row>
    <row r="236" ht="12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</row>
    <row r="237" ht="12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</row>
    <row r="238" ht="12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</row>
    <row r="239" ht="12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</row>
    <row r="240" ht="12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</row>
    <row r="241" ht="12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</row>
    <row r="242" ht="12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</row>
    <row r="243" ht="12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</row>
    <row r="244" ht="12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</row>
    <row r="245" ht="12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</row>
    <row r="246" ht="12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</row>
    <row r="247" ht="12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</row>
    <row r="248" ht="12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</row>
    <row r="249" ht="12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</row>
    <row r="250" ht="12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</row>
    <row r="251" ht="12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</row>
    <row r="252" ht="12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</row>
    <row r="253" ht="12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</row>
    <row r="254" ht="12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</row>
    <row r="255" ht="12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</row>
    <row r="256" ht="12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</row>
    <row r="257" ht="12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</row>
    <row r="258" ht="12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</row>
    <row r="259" ht="12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</row>
    <row r="260" ht="12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</row>
    <row r="261" ht="12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</row>
    <row r="262" ht="12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</row>
    <row r="263" ht="12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</row>
    <row r="264" ht="12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</row>
    <row r="265" ht="12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</row>
    <row r="266" ht="12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</row>
    <row r="267" ht="12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</row>
    <row r="268" ht="12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</row>
    <row r="269" ht="12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</row>
    <row r="270" ht="12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</row>
    <row r="271" ht="12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</row>
    <row r="272" ht="12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</row>
    <row r="273" ht="12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</row>
    <row r="274" ht="12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</row>
    <row r="275" ht="12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</row>
    <row r="276" ht="12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</row>
    <row r="277" ht="12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</row>
    <row r="278" ht="12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</row>
    <row r="279" ht="12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</row>
    <row r="280" ht="12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</row>
    <row r="281" ht="12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</row>
    <row r="282" ht="12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</row>
    <row r="283" ht="12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</row>
    <row r="284" ht="12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</row>
    <row r="285" ht="12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</row>
    <row r="286" ht="12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</row>
    <row r="287" ht="12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</row>
    <row r="288" ht="12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</row>
    <row r="289" ht="12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</row>
    <row r="290" ht="12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</row>
    <row r="291" ht="12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</row>
    <row r="292" ht="12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</row>
    <row r="293" ht="12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</row>
    <row r="294" ht="12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</row>
    <row r="295" ht="12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</row>
    <row r="296" ht="12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</row>
    <row r="297" ht="12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</row>
    <row r="298" ht="12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</row>
    <row r="299" ht="12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</row>
    <row r="300" ht="12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</row>
    <row r="301" ht="12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</row>
    <row r="302" ht="12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</row>
    <row r="303" ht="12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</row>
    <row r="304" ht="12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</row>
    <row r="305" ht="12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</row>
    <row r="306" ht="12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</row>
    <row r="307" ht="12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</row>
    <row r="308" ht="12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</row>
    <row r="309" ht="12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</row>
    <row r="310" ht="12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</row>
    <row r="311" ht="12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</row>
    <row r="312" ht="12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</row>
    <row r="313" ht="12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</row>
    <row r="314" ht="12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</row>
    <row r="315" ht="12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</row>
    <row r="316" ht="12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</row>
    <row r="317" ht="12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</row>
    <row r="318" ht="12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</row>
    <row r="319" ht="12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</row>
    <row r="320" ht="12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</row>
    <row r="321" ht="12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</row>
    <row r="322" ht="12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</row>
    <row r="323" ht="12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</row>
    <row r="324" ht="12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</row>
    <row r="325" ht="12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</row>
    <row r="326" ht="12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</row>
    <row r="327" ht="12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</row>
    <row r="328" ht="12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</row>
    <row r="329" ht="12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</row>
    <row r="330" ht="12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</row>
    <row r="331" ht="12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</row>
    <row r="332" ht="12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</row>
    <row r="333" ht="12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</row>
    <row r="334" ht="12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</row>
    <row r="335" ht="12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</row>
    <row r="336" ht="12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</row>
    <row r="337" ht="12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</row>
    <row r="338" ht="12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</row>
    <row r="339" ht="12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</row>
    <row r="340" ht="12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</row>
    <row r="341" ht="12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</row>
    <row r="342" ht="12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</row>
    <row r="343" ht="12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</row>
    <row r="344" ht="12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</row>
    <row r="345" ht="12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</row>
    <row r="346" ht="12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</row>
    <row r="347" ht="12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</row>
    <row r="348" ht="12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</row>
    <row r="349" ht="12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</row>
    <row r="350" ht="12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</row>
    <row r="351" ht="12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</row>
    <row r="352" ht="12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</row>
    <row r="353" ht="12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</row>
    <row r="354" ht="12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</row>
    <row r="355" ht="12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</row>
    <row r="356" ht="12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</row>
    <row r="357" ht="12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</row>
    <row r="358" ht="12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</row>
    <row r="359" ht="12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</row>
    <row r="360" ht="12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</row>
    <row r="361" ht="12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</row>
    <row r="362" ht="12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</row>
    <row r="363" ht="12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</row>
    <row r="364" ht="12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</row>
    <row r="365" ht="12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</row>
    <row r="366" ht="12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</row>
    <row r="367" ht="12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</row>
    <row r="368" ht="12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</row>
    <row r="369" ht="12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</row>
    <row r="370" ht="12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</row>
    <row r="371" ht="12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</row>
    <row r="372" ht="12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</row>
    <row r="373" ht="12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</row>
    <row r="374" ht="12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</row>
    <row r="375" ht="12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</row>
    <row r="376" ht="12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</row>
    <row r="377" ht="12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</row>
    <row r="378" ht="12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</row>
    <row r="379" ht="12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</row>
    <row r="380" ht="12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</row>
    <row r="381" ht="12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</row>
    <row r="382" ht="12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</row>
    <row r="383" ht="12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</row>
    <row r="384" ht="12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</row>
    <row r="385" ht="12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</row>
    <row r="386" ht="12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</row>
    <row r="387" ht="12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</row>
    <row r="388" ht="12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</row>
    <row r="389" ht="12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</row>
    <row r="390" ht="12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</row>
    <row r="391" ht="12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</row>
    <row r="392" ht="12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</row>
    <row r="393" ht="12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</row>
    <row r="394" ht="12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</row>
    <row r="395" ht="12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</row>
    <row r="396" ht="12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</row>
    <row r="397" ht="12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</row>
    <row r="398" ht="12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</row>
    <row r="399" ht="12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</row>
    <row r="400" ht="12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</row>
    <row r="401" ht="12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</row>
    <row r="402" ht="12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</row>
    <row r="403" ht="12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</row>
    <row r="404" ht="12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</row>
    <row r="405" ht="12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</row>
    <row r="406" ht="12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</row>
    <row r="407" ht="12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</row>
    <row r="408" ht="12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</row>
    <row r="409" ht="12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</row>
    <row r="410" ht="12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</row>
    <row r="411" ht="12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</row>
    <row r="412" ht="12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</row>
    <row r="413" ht="12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</row>
    <row r="414" ht="12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</row>
    <row r="415" ht="12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</row>
    <row r="416" ht="12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</row>
    <row r="417" ht="12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</row>
    <row r="418" ht="12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</row>
    <row r="419" ht="12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</row>
    <row r="420" ht="12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</row>
    <row r="421" ht="12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</row>
    <row r="422" ht="12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</row>
    <row r="423" ht="12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</row>
    <row r="424" ht="12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</row>
    <row r="425" ht="12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</row>
    <row r="426" ht="12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</row>
    <row r="427" ht="12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</row>
    <row r="428" ht="12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</row>
    <row r="429" ht="12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</row>
    <row r="430" ht="12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</row>
    <row r="431" ht="12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</row>
    <row r="432" ht="12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</row>
    <row r="433" ht="12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</row>
    <row r="434" ht="12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</row>
    <row r="435" ht="12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</row>
    <row r="436" ht="12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</row>
    <row r="437" ht="12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</row>
    <row r="438" ht="12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</row>
    <row r="439" ht="12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</row>
    <row r="440" ht="12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</row>
    <row r="441" ht="12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</row>
    <row r="442" ht="12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</row>
    <row r="443" ht="12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</row>
    <row r="444" ht="12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</row>
    <row r="445" ht="12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</row>
    <row r="446" ht="12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</row>
    <row r="447" ht="12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</row>
    <row r="448" ht="12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</row>
    <row r="449" ht="12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</row>
    <row r="450" ht="12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</row>
    <row r="451" ht="12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</row>
    <row r="452" ht="12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</row>
    <row r="453" ht="12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</row>
    <row r="454" ht="12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</row>
    <row r="455" ht="12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</row>
    <row r="456" ht="12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</row>
    <row r="457" ht="12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</row>
    <row r="458" ht="12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</row>
    <row r="459" ht="12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</row>
    <row r="460" ht="12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</row>
    <row r="461" ht="12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</row>
    <row r="462" ht="12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</row>
    <row r="463" ht="12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</row>
    <row r="464" ht="12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</row>
    <row r="465" ht="12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</row>
    <row r="466" ht="12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</row>
    <row r="467" ht="12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</row>
    <row r="468" ht="12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</row>
    <row r="469" ht="12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</row>
    <row r="470" ht="12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</row>
    <row r="471" ht="12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</row>
    <row r="472" ht="12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</row>
    <row r="473" ht="12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</row>
    <row r="474" ht="12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</row>
    <row r="475" ht="12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</row>
    <row r="476" ht="12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</row>
    <row r="477" ht="12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</row>
    <row r="478" ht="12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</row>
    <row r="479" ht="12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</row>
    <row r="480" ht="12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</row>
    <row r="481" ht="12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</row>
    <row r="482" ht="12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</row>
    <row r="483" ht="12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</row>
    <row r="484" ht="12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</row>
    <row r="485" ht="12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</row>
    <row r="486" ht="12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</row>
    <row r="487" ht="12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</row>
    <row r="488" ht="12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</row>
    <row r="489" ht="12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</row>
    <row r="490" ht="12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</row>
    <row r="491" ht="12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</row>
    <row r="492" ht="12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</row>
    <row r="493" ht="12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</row>
    <row r="494" ht="12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</row>
    <row r="495" ht="12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</row>
    <row r="496" ht="12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</row>
    <row r="497" ht="12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</row>
    <row r="498" ht="12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</row>
    <row r="499" ht="12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</row>
    <row r="500" ht="12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</row>
    <row r="501" ht="12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</row>
    <row r="502" ht="12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</row>
    <row r="503" ht="12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</row>
    <row r="504" ht="12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</row>
    <row r="505" ht="12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</row>
    <row r="506" ht="12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</row>
    <row r="507" ht="12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</row>
    <row r="508" ht="12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</row>
    <row r="509" ht="12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</row>
    <row r="510" ht="12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</row>
    <row r="511" ht="12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</row>
    <row r="512" ht="12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</row>
    <row r="513" ht="12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</row>
    <row r="514" ht="12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</row>
    <row r="515" ht="12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</row>
    <row r="516" ht="12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</row>
    <row r="517" ht="12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</row>
    <row r="518" ht="12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</row>
    <row r="519" ht="12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</row>
    <row r="520" ht="12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</row>
    <row r="521" ht="12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</row>
    <row r="522" ht="12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</row>
    <row r="523" ht="12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</row>
    <row r="524" ht="12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</row>
    <row r="525" ht="12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</row>
    <row r="526" ht="12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</row>
    <row r="527" ht="12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</row>
    <row r="528" ht="12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</row>
    <row r="529" ht="12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</row>
    <row r="530" ht="12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</row>
    <row r="531" ht="12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</row>
    <row r="532" ht="12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</row>
    <row r="533" ht="12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</row>
    <row r="534" ht="12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</row>
    <row r="535" ht="12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</row>
    <row r="536" ht="12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</row>
    <row r="537" ht="12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</row>
    <row r="538" ht="12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</row>
    <row r="539" ht="12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</row>
    <row r="540" ht="12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</row>
    <row r="541" ht="12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</row>
    <row r="542" ht="12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</row>
    <row r="543" ht="12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</row>
    <row r="544" ht="12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</row>
    <row r="545" ht="12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</row>
    <row r="546" ht="12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</row>
    <row r="547" ht="12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</row>
    <row r="548" ht="12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</row>
    <row r="549" ht="12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</row>
    <row r="550" ht="12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</row>
    <row r="551" ht="12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</row>
    <row r="552" ht="12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</row>
    <row r="553" ht="12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</row>
    <row r="554" ht="12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</row>
    <row r="555" ht="12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</row>
    <row r="556" ht="12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</row>
    <row r="557" ht="12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</row>
    <row r="558" ht="12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</row>
    <row r="559" ht="12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</row>
    <row r="560" ht="12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</row>
    <row r="561" ht="12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</row>
    <row r="562" ht="12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</row>
    <row r="563" ht="12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</row>
    <row r="564" ht="12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</row>
    <row r="565" ht="12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</row>
    <row r="566" ht="12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</row>
    <row r="567" ht="12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</row>
    <row r="568" ht="12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</row>
    <row r="569" ht="12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</row>
    <row r="570" ht="12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</row>
    <row r="571" ht="12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</row>
    <row r="572" ht="12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</row>
    <row r="573" ht="12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</row>
    <row r="574" ht="12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</row>
    <row r="575" ht="12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</row>
    <row r="576" ht="12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</row>
    <row r="577" ht="12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</row>
    <row r="578" ht="12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</row>
    <row r="579" ht="12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</row>
    <row r="580" ht="12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</row>
    <row r="581" ht="12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</row>
    <row r="582" ht="12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</row>
    <row r="583" ht="12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</row>
    <row r="584" ht="12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</row>
    <row r="585" ht="12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</row>
    <row r="586" ht="12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</row>
    <row r="587" ht="12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</row>
    <row r="588" ht="12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</row>
    <row r="589" ht="12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</row>
    <row r="590" ht="12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</row>
    <row r="591" ht="12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</row>
    <row r="592" ht="12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</row>
    <row r="593" ht="12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</row>
    <row r="594" ht="12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</row>
    <row r="595" ht="12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</row>
    <row r="596" ht="12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</row>
    <row r="597" ht="12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</row>
    <row r="598" ht="12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</row>
    <row r="599" ht="12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</row>
    <row r="600" ht="12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</row>
    <row r="601" ht="12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</row>
    <row r="602" ht="12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</row>
    <row r="603" ht="12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</row>
    <row r="604" ht="12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</row>
    <row r="605" ht="12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</row>
    <row r="606" ht="12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</row>
    <row r="607" ht="12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</row>
    <row r="608" ht="12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</row>
    <row r="609" ht="12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</row>
    <row r="610" ht="12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</row>
    <row r="611" ht="12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</row>
    <row r="612" ht="12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</row>
    <row r="613" ht="12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</row>
    <row r="614" ht="12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</row>
    <row r="615" ht="12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</row>
    <row r="616" ht="12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</row>
    <row r="617" ht="12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</row>
    <row r="618" ht="12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</row>
    <row r="619" ht="12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</row>
    <row r="620" ht="12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</row>
    <row r="621" ht="12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</row>
    <row r="622" ht="12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</row>
    <row r="623" ht="12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</row>
    <row r="624" ht="12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</row>
    <row r="625" ht="12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</row>
    <row r="626" ht="12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</row>
    <row r="627" ht="12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</row>
    <row r="628" ht="12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</row>
    <row r="629" ht="12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</row>
    <row r="630" ht="12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</row>
    <row r="631" ht="12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</row>
    <row r="632" ht="12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</row>
    <row r="633" ht="12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</row>
    <row r="634" ht="12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</row>
    <row r="635" ht="12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</row>
    <row r="636" ht="12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</row>
    <row r="637" ht="12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</row>
    <row r="638" ht="12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</row>
    <row r="639" ht="12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</row>
    <row r="640" ht="12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</row>
    <row r="641" ht="12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</row>
    <row r="642" ht="12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</row>
    <row r="643" ht="12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</row>
    <row r="644" ht="12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</row>
    <row r="645" ht="12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</row>
    <row r="646" ht="12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</row>
    <row r="647" ht="12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</row>
    <row r="648" ht="12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</row>
    <row r="649" ht="12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</row>
    <row r="650" ht="12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</row>
    <row r="651" ht="12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</row>
    <row r="652" ht="12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</row>
    <row r="653" ht="12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</row>
    <row r="654" ht="12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</row>
    <row r="655" ht="12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</row>
    <row r="656" ht="12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</row>
    <row r="657" ht="12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</row>
    <row r="658" ht="12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</row>
    <row r="659" ht="12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</row>
    <row r="660" ht="12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</row>
    <row r="661" ht="12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</row>
    <row r="662" ht="12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</row>
    <row r="663" ht="12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</row>
    <row r="664" ht="12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</row>
    <row r="665" ht="12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</row>
    <row r="666" ht="12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</row>
    <row r="667" ht="12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</row>
    <row r="668" ht="12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</row>
    <row r="669" ht="12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</row>
    <row r="670" ht="12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</row>
    <row r="671" ht="12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</row>
    <row r="672" ht="12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</row>
    <row r="673" ht="12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</row>
    <row r="674" ht="12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</row>
    <row r="675" ht="12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</row>
    <row r="676" ht="12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</row>
    <row r="677" ht="12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</row>
    <row r="678" ht="12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</row>
    <row r="679" ht="12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</row>
    <row r="680" ht="12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</row>
    <row r="681" ht="12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</row>
    <row r="682" ht="12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</row>
    <row r="683" ht="12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</row>
    <row r="684" ht="12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</row>
    <row r="685" ht="12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</row>
    <row r="686" ht="12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</row>
    <row r="687" ht="12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</row>
    <row r="688" ht="12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</row>
    <row r="689" ht="12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</row>
    <row r="690" ht="12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</row>
    <row r="691" ht="12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</row>
    <row r="692" ht="12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</row>
    <row r="693" ht="12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</row>
    <row r="694" ht="12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</row>
    <row r="695" ht="12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</row>
    <row r="696" ht="12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</row>
    <row r="697" ht="12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</row>
    <row r="698" ht="12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</row>
    <row r="699" ht="12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</row>
    <row r="700" ht="12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</row>
    <row r="701" ht="12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</row>
    <row r="702" ht="12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</row>
    <row r="703" ht="12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</row>
    <row r="704" ht="12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</row>
    <row r="705" ht="12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</row>
    <row r="706" ht="12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</row>
    <row r="707" ht="12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</row>
    <row r="708" ht="12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</row>
    <row r="709" ht="12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</row>
    <row r="710" ht="12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</row>
    <row r="711" ht="12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</row>
    <row r="712" ht="12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</row>
    <row r="713" ht="12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</row>
    <row r="714" ht="12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</row>
    <row r="715" ht="12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</row>
    <row r="716" ht="12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</row>
    <row r="717" ht="12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</row>
    <row r="718" ht="12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</row>
    <row r="719" ht="12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</row>
    <row r="720" ht="12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</row>
    <row r="721" ht="12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</row>
    <row r="722" ht="12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</row>
    <row r="723" ht="12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</row>
    <row r="724" ht="12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</row>
    <row r="725" ht="12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</row>
    <row r="726" ht="12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</row>
    <row r="727" ht="12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</row>
    <row r="728" ht="12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</row>
    <row r="729" ht="12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</row>
    <row r="730" ht="12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</row>
    <row r="731" ht="12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</row>
    <row r="732" ht="12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</row>
    <row r="733" ht="12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</row>
    <row r="734" ht="12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</row>
    <row r="735" ht="12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</row>
    <row r="736" ht="12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</row>
    <row r="737" ht="12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</row>
    <row r="738" ht="12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</row>
    <row r="739" ht="12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</row>
    <row r="740" ht="12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</row>
    <row r="741" ht="12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</row>
    <row r="742" ht="12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</row>
    <row r="743" ht="12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</row>
    <row r="744" ht="12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</row>
    <row r="745" ht="12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</row>
    <row r="746" ht="12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</row>
    <row r="747" ht="12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</row>
    <row r="748" ht="12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</row>
    <row r="749" ht="12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</row>
    <row r="750" ht="12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</row>
    <row r="751" ht="12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</row>
    <row r="752" ht="12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</row>
    <row r="753" ht="12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</row>
    <row r="754" ht="12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</row>
    <row r="755" ht="12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</row>
    <row r="756" ht="12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</row>
    <row r="757" ht="12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</row>
    <row r="758" ht="12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</row>
    <row r="759" ht="12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</row>
    <row r="760" ht="12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</row>
    <row r="761" ht="12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</row>
    <row r="762" ht="12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</row>
    <row r="763" ht="12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</row>
    <row r="764" ht="12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</row>
    <row r="765" ht="12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</row>
    <row r="766" ht="12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</row>
    <row r="767" ht="12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</row>
    <row r="768" ht="12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</row>
    <row r="769" ht="12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</row>
    <row r="770" ht="12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</row>
    <row r="771" ht="12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</row>
    <row r="772" ht="12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</row>
    <row r="773" ht="12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</row>
    <row r="774" ht="12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</row>
    <row r="775" ht="12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</row>
    <row r="776" ht="12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</row>
    <row r="777" ht="12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</row>
    <row r="778" ht="12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</row>
    <row r="779" ht="12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</row>
    <row r="780" ht="12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</row>
    <row r="781" ht="12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</row>
    <row r="782" ht="12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</row>
    <row r="783" ht="12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</row>
    <row r="784" ht="12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</row>
    <row r="785" ht="12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</row>
    <row r="786" ht="12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</row>
    <row r="787" ht="12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</row>
    <row r="788" ht="12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</row>
    <row r="789" ht="12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</row>
    <row r="790" ht="12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</row>
    <row r="791" ht="12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</row>
    <row r="792" ht="12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</row>
    <row r="793" ht="12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</row>
    <row r="794" ht="12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</row>
    <row r="795" ht="12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</row>
    <row r="796" ht="12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</row>
    <row r="797" ht="12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</row>
    <row r="798" ht="12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</row>
    <row r="799" ht="12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</row>
    <row r="800" ht="12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</row>
    <row r="801" ht="12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</row>
    <row r="802" ht="12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</row>
    <row r="803" ht="12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</row>
    <row r="804" ht="12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</row>
    <row r="805" ht="12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</row>
    <row r="806" ht="12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</row>
    <row r="807" ht="12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</row>
    <row r="808" ht="12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</row>
    <row r="809" ht="12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</row>
    <row r="810" ht="12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</row>
    <row r="811" ht="12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</row>
    <row r="812" ht="12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</row>
    <row r="813" ht="12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</row>
    <row r="814" ht="12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</row>
    <row r="815" ht="12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</row>
    <row r="816" ht="12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</row>
    <row r="817" ht="12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</row>
    <row r="818" ht="12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</row>
    <row r="819" ht="12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</row>
    <row r="820" ht="12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</row>
    <row r="821" ht="12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</row>
    <row r="822" ht="12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</row>
    <row r="823" ht="12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</row>
    <row r="824" ht="12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</row>
    <row r="825" ht="12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</row>
    <row r="826" ht="12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</row>
    <row r="827" ht="12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</row>
    <row r="828" ht="12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</row>
    <row r="829" ht="12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</row>
    <row r="830" ht="12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</row>
    <row r="831" ht="12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</row>
    <row r="832" ht="12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</row>
    <row r="833" ht="12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</row>
    <row r="834" ht="12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</row>
    <row r="835" ht="12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</row>
    <row r="836" ht="12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</row>
    <row r="837" ht="12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</row>
    <row r="838" ht="12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</row>
    <row r="839" ht="12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</row>
    <row r="840" ht="12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</row>
    <row r="841" ht="12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</row>
    <row r="842" ht="12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</row>
    <row r="843" ht="12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</row>
    <row r="844" ht="12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</row>
    <row r="845" ht="12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</row>
    <row r="846" ht="12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</row>
    <row r="847" ht="12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</row>
    <row r="848" ht="12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</row>
    <row r="849" ht="12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</row>
    <row r="850" ht="12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</row>
    <row r="851" ht="12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</row>
    <row r="852" ht="12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</row>
    <row r="853" ht="12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</row>
    <row r="854" ht="12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</row>
    <row r="855" ht="12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</row>
    <row r="856" ht="12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</row>
    <row r="857" ht="12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</row>
    <row r="858" ht="12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</row>
    <row r="859" ht="12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</row>
    <row r="860" ht="12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</row>
    <row r="861" ht="12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</row>
    <row r="862" ht="12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</row>
    <row r="863" ht="12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</row>
    <row r="864" ht="12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</row>
    <row r="865" ht="12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</row>
    <row r="866" ht="12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</row>
    <row r="867" ht="12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</row>
    <row r="868" ht="12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</row>
    <row r="869" ht="12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</row>
    <row r="870" ht="12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</row>
    <row r="871" ht="12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</row>
    <row r="872" ht="12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</row>
    <row r="873" ht="12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</row>
    <row r="874" ht="12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</row>
    <row r="875" ht="12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</row>
    <row r="876" ht="12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</row>
    <row r="877" ht="12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</row>
    <row r="878" ht="12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</row>
    <row r="879" ht="12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</row>
    <row r="880" ht="12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</row>
    <row r="881" ht="12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</row>
    <row r="882" ht="12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</row>
    <row r="883" ht="12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</row>
    <row r="884" ht="12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</row>
    <row r="885" ht="12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</row>
    <row r="886" ht="12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</row>
    <row r="887" ht="12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</row>
    <row r="888" ht="12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</row>
    <row r="889" ht="12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</row>
    <row r="890" ht="12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</row>
    <row r="891" ht="12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</row>
    <row r="892" ht="12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</row>
    <row r="893" ht="12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</row>
    <row r="894" ht="12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</row>
    <row r="895" ht="12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</row>
    <row r="896" ht="12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</row>
    <row r="897" ht="12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</row>
    <row r="898" ht="12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</row>
    <row r="899" ht="12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</row>
    <row r="900" ht="12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</row>
    <row r="901" ht="12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</row>
    <row r="902" ht="12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</row>
    <row r="903" ht="12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</row>
    <row r="904" ht="12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</row>
    <row r="905" ht="12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</row>
    <row r="906" ht="12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</row>
    <row r="907" ht="12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</row>
    <row r="908" ht="12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</row>
    <row r="909" ht="12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</row>
    <row r="910" ht="12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</row>
    <row r="911" ht="12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</row>
    <row r="912" ht="12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</row>
    <row r="913" ht="12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</row>
    <row r="914" ht="12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</row>
    <row r="915" ht="12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</row>
    <row r="916" ht="12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</row>
    <row r="917" ht="12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</row>
    <row r="918" ht="12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</row>
    <row r="919" ht="12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</row>
    <row r="920" ht="12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</row>
    <row r="921" ht="12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</row>
    <row r="922" ht="12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</row>
    <row r="923" ht="12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</row>
    <row r="924" ht="12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</row>
    <row r="925" ht="12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</row>
    <row r="926" ht="12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</row>
    <row r="927" ht="12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</row>
    <row r="928" ht="12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</row>
    <row r="929" ht="12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</row>
    <row r="930" ht="12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</row>
    <row r="931" ht="12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</row>
    <row r="932" ht="12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</row>
    <row r="933" ht="12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</row>
    <row r="934" ht="12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</row>
    <row r="935" ht="12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</row>
    <row r="936" ht="12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</row>
    <row r="937" ht="12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</row>
    <row r="938" ht="12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</row>
    <row r="939" ht="12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</row>
    <row r="940" ht="12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</row>
    <row r="941" ht="12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</row>
    <row r="942" ht="12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</row>
    <row r="943" ht="12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</row>
    <row r="944" ht="12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</row>
    <row r="945" ht="12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</row>
    <row r="946" ht="12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</row>
    <row r="947" ht="12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</row>
    <row r="948" ht="12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</row>
    <row r="949" ht="12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</row>
    <row r="950" ht="12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</row>
    <row r="951" ht="12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</row>
    <row r="952" ht="12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</row>
    <row r="953" ht="12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</row>
    <row r="954" ht="12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</row>
    <row r="955" ht="12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</row>
    <row r="956" ht="12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</row>
    <row r="957" ht="12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</row>
    <row r="958" ht="12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</row>
    <row r="959" ht="12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</row>
    <row r="960" ht="12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</row>
    <row r="961" ht="12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</row>
    <row r="962" ht="12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</row>
    <row r="963" ht="12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</row>
    <row r="964" ht="12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</row>
    <row r="965" ht="12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</row>
    <row r="966" ht="12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</row>
    <row r="967" ht="12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</row>
    <row r="968" ht="12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</row>
    <row r="969" ht="12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</row>
    <row r="970" ht="12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</row>
    <row r="971" ht="12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</row>
    <row r="972" ht="12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</row>
    <row r="973" ht="12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</row>
    <row r="974" ht="12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</row>
    <row r="975" ht="12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</row>
    <row r="976" ht="12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</row>
    <row r="977" ht="12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</row>
    <row r="978" ht="12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</row>
    <row r="979" ht="12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</row>
    <row r="980" ht="12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</row>
    <row r="981" ht="12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</row>
    <row r="982" ht="12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</row>
    <row r="983" ht="12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</row>
    <row r="984" ht="12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</row>
    <row r="985" ht="12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</row>
    <row r="986" ht="12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</row>
    <row r="987" ht="12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</row>
    <row r="988" ht="12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</row>
    <row r="989" ht="12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</row>
    <row r="990" ht="12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</row>
    <row r="991" ht="12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</row>
    <row r="992" ht="12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</row>
  </sheetData>
  <printOptions/>
  <pageMargins bottom="1.0" footer="0.0" header="0.0" left="0.75" right="0.75" top="1.0"/>
  <pageSetup orientation="portrait"/>
  <headerFooter>
    <oddHeader>&amp;L000000ZF Confidential#</oddHeader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7.5"/>
    <col customWidth="1" min="2" max="2" width="15.5"/>
    <col customWidth="1" min="3" max="3" width="13.5"/>
    <col customWidth="1" min="4" max="4" width="13.13"/>
    <col customWidth="1" min="5" max="5" width="12.5"/>
    <col customWidth="1" min="6" max="6" width="48.5"/>
    <col customWidth="1" hidden="1" min="7" max="8" width="8.88"/>
    <col customWidth="1" min="9" max="9" width="6.5"/>
    <col customWidth="1" min="10" max="10" width="8.5"/>
    <col customWidth="1" min="11" max="11" width="5.88"/>
    <col customWidth="1" min="12" max="12" width="10.88"/>
    <col customWidth="1" min="13" max="13" width="9.13"/>
    <col customWidth="1" hidden="1" min="14" max="20" width="8.88"/>
    <col customWidth="1" min="21" max="21" width="12.5"/>
    <col customWidth="1" min="22" max="24" width="11.13"/>
    <col customWidth="1" min="25" max="25" width="8.5"/>
    <col customWidth="1" min="26" max="26" width="11.13"/>
    <col customWidth="1" min="27" max="27" width="54.5"/>
    <col customWidth="1" min="28" max="42" width="9.13"/>
    <col customWidth="1" min="43" max="43" width="57.88"/>
    <col customWidth="1" min="44" max="45" width="8.88"/>
    <col customWidth="1" min="46" max="46" width="63.5"/>
    <col customWidth="1" min="47" max="47" width="8.88"/>
  </cols>
  <sheetData>
    <row r="1" ht="11.25" customHeight="1">
      <c r="A1" s="1" t="s">
        <v>0</v>
      </c>
      <c r="B1" s="2" t="s">
        <v>1</v>
      </c>
      <c r="C1" s="3"/>
      <c r="D1" s="2" t="s">
        <v>2</v>
      </c>
      <c r="E1" s="2" t="s">
        <v>3</v>
      </c>
      <c r="F1" s="2" t="s">
        <v>4</v>
      </c>
      <c r="G1" s="2" t="s">
        <v>5</v>
      </c>
      <c r="H1" s="2" t="s">
        <v>202</v>
      </c>
      <c r="I1" s="2" t="s">
        <v>203</v>
      </c>
      <c r="J1" s="2" t="s">
        <v>210</v>
      </c>
      <c r="K1" s="2" t="s">
        <v>223</v>
      </c>
      <c r="L1" s="2" t="s">
        <v>225</v>
      </c>
      <c r="M1" s="2" t="s">
        <v>212</v>
      </c>
      <c r="N1" s="35" t="s">
        <v>213</v>
      </c>
      <c r="O1" s="35" t="s">
        <v>214</v>
      </c>
      <c r="P1" s="35" t="s">
        <v>215</v>
      </c>
      <c r="Q1" s="35" t="s">
        <v>216</v>
      </c>
      <c r="R1" s="35" t="s">
        <v>217</v>
      </c>
      <c r="S1" s="35" t="s">
        <v>218</v>
      </c>
      <c r="T1" s="35" t="s">
        <v>219</v>
      </c>
      <c r="U1" s="35" t="s">
        <v>220</v>
      </c>
      <c r="V1" s="2" t="s">
        <v>975</v>
      </c>
      <c r="W1" s="2" t="s">
        <v>976</v>
      </c>
      <c r="X1" s="2" t="s">
        <v>977</v>
      </c>
      <c r="Y1" s="2" t="s">
        <v>745</v>
      </c>
      <c r="Z1" s="2" t="s">
        <v>978</v>
      </c>
      <c r="AA1" s="2" t="s">
        <v>820</v>
      </c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ht="14.25" customHeight="1">
      <c r="A2" s="148">
        <v>1070.0</v>
      </c>
      <c r="B2" s="149" t="s">
        <v>979</v>
      </c>
      <c r="C2" s="150"/>
      <c r="D2" s="180" t="str">
        <f t="shared" ref="D2:D25" si="1">REPLACE(REPLACE(L2,5,1,"_"),9,1,"_")</f>
        <v>3100_680_206</v>
      </c>
      <c r="E2" s="149" t="s">
        <v>46</v>
      </c>
      <c r="F2" s="181" t="s">
        <v>980</v>
      </c>
      <c r="G2" s="265"/>
      <c r="H2" s="265"/>
      <c r="I2" s="265">
        <v>2000.0</v>
      </c>
      <c r="J2" s="182">
        <v>105.8208</v>
      </c>
      <c r="K2" s="182"/>
      <c r="L2" s="180" t="s">
        <v>981</v>
      </c>
      <c r="M2" s="183">
        <v>1175.0</v>
      </c>
      <c r="N2" s="45">
        <v>1.13</v>
      </c>
      <c r="O2" s="45">
        <v>0.0</v>
      </c>
      <c r="P2" s="45">
        <f t="shared" ref="P2:P25" si="2">(100-O2)/100</f>
        <v>1</v>
      </c>
      <c r="Q2" s="184">
        <f t="shared" ref="Q2:Q25" si="3">M2*P2*N2</f>
        <v>1327.75</v>
      </c>
      <c r="R2" s="45">
        <v>0.0</v>
      </c>
      <c r="S2" s="45">
        <v>1.067</v>
      </c>
      <c r="T2" s="184">
        <f t="shared" ref="T2:T25" si="4">(Q2+R2)*S2</f>
        <v>1416.70925</v>
      </c>
      <c r="U2" s="47">
        <f t="shared" ref="U2:U25" si="5">T2/0.75</f>
        <v>1888.945667</v>
      </c>
      <c r="V2" s="226" t="s">
        <v>682</v>
      </c>
      <c r="W2" s="158"/>
      <c r="X2" s="158"/>
      <c r="Y2" s="158"/>
      <c r="Z2" s="158"/>
      <c r="AA2" s="227" t="s">
        <v>980</v>
      </c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7"/>
      <c r="AS2" s="7"/>
      <c r="AT2" s="37"/>
      <c r="AU2" s="7"/>
    </row>
    <row r="3" ht="14.25" customHeight="1">
      <c r="A3" s="148">
        <v>1070.0</v>
      </c>
      <c r="B3" s="149" t="s">
        <v>979</v>
      </c>
      <c r="C3" s="150"/>
      <c r="D3" s="180" t="str">
        <f t="shared" si="1"/>
        <v>3100_680_205</v>
      </c>
      <c r="E3" s="149" t="s">
        <v>46</v>
      </c>
      <c r="F3" s="181" t="s">
        <v>982</v>
      </c>
      <c r="G3" s="265"/>
      <c r="H3" s="265"/>
      <c r="I3" s="265">
        <v>2000.0</v>
      </c>
      <c r="J3" s="182">
        <v>119.0484</v>
      </c>
      <c r="K3" s="182"/>
      <c r="L3" s="180" t="s">
        <v>983</v>
      </c>
      <c r="M3" s="183">
        <v>1235.0</v>
      </c>
      <c r="N3" s="45">
        <v>1.13</v>
      </c>
      <c r="O3" s="45">
        <v>0.0</v>
      </c>
      <c r="P3" s="45">
        <f t="shared" si="2"/>
        <v>1</v>
      </c>
      <c r="Q3" s="184">
        <f t="shared" si="3"/>
        <v>1395.55</v>
      </c>
      <c r="R3" s="45">
        <v>0.0</v>
      </c>
      <c r="S3" s="45">
        <v>1.067</v>
      </c>
      <c r="T3" s="184">
        <f t="shared" si="4"/>
        <v>1489.05185</v>
      </c>
      <c r="U3" s="47">
        <f t="shared" si="5"/>
        <v>1985.402467</v>
      </c>
      <c r="V3" s="159" t="s">
        <v>682</v>
      </c>
      <c r="W3" s="160"/>
      <c r="X3" s="160"/>
      <c r="Y3" s="160"/>
      <c r="Z3" s="160"/>
      <c r="AA3" s="228" t="s">
        <v>984</v>
      </c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13"/>
      <c r="AS3" s="13"/>
      <c r="AT3" s="55"/>
      <c r="AU3" s="13"/>
    </row>
    <row r="4" ht="14.25" customHeight="1">
      <c r="A4" s="148">
        <v>1070.0</v>
      </c>
      <c r="B4" s="149" t="s">
        <v>979</v>
      </c>
      <c r="C4" s="150"/>
      <c r="D4" s="180" t="str">
        <f t="shared" si="1"/>
        <v>3100_680_112</v>
      </c>
      <c r="E4" s="149" t="s">
        <v>46</v>
      </c>
      <c r="F4" s="233" t="s">
        <v>985</v>
      </c>
      <c r="G4" s="265"/>
      <c r="H4" s="265"/>
      <c r="I4" s="265">
        <v>2000.0</v>
      </c>
      <c r="J4" s="182">
        <v>152.1174</v>
      </c>
      <c r="K4" s="182"/>
      <c r="L4" s="180" t="s">
        <v>986</v>
      </c>
      <c r="M4" s="183">
        <v>1235.0</v>
      </c>
      <c r="N4" s="45">
        <v>1.13</v>
      </c>
      <c r="O4" s="45">
        <v>0.0</v>
      </c>
      <c r="P4" s="45">
        <f t="shared" si="2"/>
        <v>1</v>
      </c>
      <c r="Q4" s="184">
        <f t="shared" si="3"/>
        <v>1395.55</v>
      </c>
      <c r="R4" s="45">
        <v>0.0</v>
      </c>
      <c r="S4" s="45">
        <v>1.067</v>
      </c>
      <c r="T4" s="184">
        <f t="shared" si="4"/>
        <v>1489.05185</v>
      </c>
      <c r="U4" s="47">
        <f t="shared" si="5"/>
        <v>1985.402467</v>
      </c>
      <c r="V4" s="159" t="s">
        <v>682</v>
      </c>
      <c r="W4" s="160"/>
      <c r="X4" s="160"/>
      <c r="Y4" s="162" t="s">
        <v>682</v>
      </c>
      <c r="Z4" s="160"/>
      <c r="AA4" s="280" t="s">
        <v>985</v>
      </c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13"/>
      <c r="AS4" s="13"/>
      <c r="AT4" s="55"/>
      <c r="AU4" s="13"/>
    </row>
    <row r="5" ht="14.25" customHeight="1">
      <c r="A5" s="148">
        <v>1070.0</v>
      </c>
      <c r="B5" s="149" t="s">
        <v>979</v>
      </c>
      <c r="C5" s="150"/>
      <c r="D5" s="180" t="str">
        <f t="shared" si="1"/>
        <v>3100_680_049</v>
      </c>
      <c r="E5" s="149" t="s">
        <v>46</v>
      </c>
      <c r="F5" s="181" t="s">
        <v>987</v>
      </c>
      <c r="G5" s="265"/>
      <c r="H5" s="265"/>
      <c r="I5" s="265">
        <v>2000.0</v>
      </c>
      <c r="J5" s="182">
        <v>125.6622</v>
      </c>
      <c r="K5" s="182"/>
      <c r="L5" s="180" t="s">
        <v>988</v>
      </c>
      <c r="M5" s="183">
        <v>1190.0</v>
      </c>
      <c r="N5" s="45">
        <v>1.13</v>
      </c>
      <c r="O5" s="45">
        <v>0.0</v>
      </c>
      <c r="P5" s="45">
        <f t="shared" si="2"/>
        <v>1</v>
      </c>
      <c r="Q5" s="184">
        <f t="shared" si="3"/>
        <v>1344.7</v>
      </c>
      <c r="R5" s="45">
        <v>0.0</v>
      </c>
      <c r="S5" s="45">
        <v>1.067</v>
      </c>
      <c r="T5" s="184">
        <f t="shared" si="4"/>
        <v>1434.7949</v>
      </c>
      <c r="U5" s="47">
        <f t="shared" si="5"/>
        <v>1913.059867</v>
      </c>
      <c r="V5" s="159" t="s">
        <v>682</v>
      </c>
      <c r="W5" s="160"/>
      <c r="X5" s="160"/>
      <c r="Y5" s="160"/>
      <c r="Z5" s="160"/>
      <c r="AA5" s="228" t="s">
        <v>987</v>
      </c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13"/>
      <c r="AS5" s="13"/>
      <c r="AT5" s="55"/>
      <c r="AU5" s="13"/>
    </row>
    <row r="6" ht="14.25" customHeight="1">
      <c r="A6" s="148">
        <v>1070.0</v>
      </c>
      <c r="B6" s="149" t="s">
        <v>979</v>
      </c>
      <c r="C6" s="150"/>
      <c r="D6" s="180" t="str">
        <f t="shared" si="1"/>
        <v>3100_680_028</v>
      </c>
      <c r="E6" s="149" t="s">
        <v>46</v>
      </c>
      <c r="F6" s="181" t="s">
        <v>989</v>
      </c>
      <c r="G6" s="265"/>
      <c r="H6" s="265"/>
      <c r="I6" s="265">
        <v>2000.0</v>
      </c>
      <c r="J6" s="182">
        <v>146.16498</v>
      </c>
      <c r="K6" s="182"/>
      <c r="L6" s="180" t="s">
        <v>990</v>
      </c>
      <c r="M6" s="183">
        <v>1285.0</v>
      </c>
      <c r="N6" s="45">
        <v>1.13</v>
      </c>
      <c r="O6" s="45">
        <v>0.0</v>
      </c>
      <c r="P6" s="45">
        <f t="shared" si="2"/>
        <v>1</v>
      </c>
      <c r="Q6" s="184">
        <f t="shared" si="3"/>
        <v>1452.05</v>
      </c>
      <c r="R6" s="45">
        <v>0.0</v>
      </c>
      <c r="S6" s="45">
        <v>1.067</v>
      </c>
      <c r="T6" s="184">
        <f t="shared" si="4"/>
        <v>1549.33735</v>
      </c>
      <c r="U6" s="47">
        <f t="shared" si="5"/>
        <v>2065.783133</v>
      </c>
      <c r="V6" s="161"/>
      <c r="W6" s="162" t="s">
        <v>682</v>
      </c>
      <c r="X6" s="160"/>
      <c r="Y6" s="160"/>
      <c r="Z6" s="160"/>
      <c r="AA6" s="228" t="s">
        <v>991</v>
      </c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13"/>
      <c r="AS6" s="13"/>
      <c r="AT6" s="55"/>
      <c r="AU6" s="13"/>
    </row>
    <row r="7" ht="14.25" customHeight="1">
      <c r="A7" s="148">
        <v>1070.0</v>
      </c>
      <c r="B7" s="149" t="s">
        <v>979</v>
      </c>
      <c r="C7" s="150"/>
      <c r="D7" s="180" t="str">
        <f t="shared" si="1"/>
        <v>3100_680_108</v>
      </c>
      <c r="E7" s="149" t="s">
        <v>46</v>
      </c>
      <c r="F7" s="233" t="s">
        <v>992</v>
      </c>
      <c r="G7" s="265"/>
      <c r="H7" s="265"/>
      <c r="I7" s="265">
        <v>2000.0</v>
      </c>
      <c r="J7" s="182">
        <v>187.391</v>
      </c>
      <c r="K7" s="182"/>
      <c r="L7" s="180" t="s">
        <v>993</v>
      </c>
      <c r="M7" s="183">
        <v>1285.0</v>
      </c>
      <c r="N7" s="45">
        <v>1.13</v>
      </c>
      <c r="O7" s="45">
        <v>0.0</v>
      </c>
      <c r="P7" s="45">
        <f t="shared" si="2"/>
        <v>1</v>
      </c>
      <c r="Q7" s="184">
        <f t="shared" si="3"/>
        <v>1452.05</v>
      </c>
      <c r="R7" s="45">
        <v>0.0</v>
      </c>
      <c r="S7" s="45">
        <v>1.067</v>
      </c>
      <c r="T7" s="184">
        <f t="shared" si="4"/>
        <v>1549.33735</v>
      </c>
      <c r="U7" s="47">
        <f t="shared" si="5"/>
        <v>2065.783133</v>
      </c>
      <c r="V7" s="161"/>
      <c r="W7" s="162" t="s">
        <v>682</v>
      </c>
      <c r="X7" s="160"/>
      <c r="Y7" s="162" t="s">
        <v>682</v>
      </c>
      <c r="Z7" s="160"/>
      <c r="AA7" s="280" t="s">
        <v>992</v>
      </c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13"/>
      <c r="AS7" s="13"/>
      <c r="AT7" s="55"/>
      <c r="AU7" s="13"/>
    </row>
    <row r="8" ht="14.25" customHeight="1">
      <c r="A8" s="148">
        <v>1070.0</v>
      </c>
      <c r="B8" s="149" t="s">
        <v>979</v>
      </c>
      <c r="C8" s="150"/>
      <c r="D8" s="180" t="str">
        <f t="shared" si="1"/>
        <v>3100_680_077</v>
      </c>
      <c r="E8" s="149" t="s">
        <v>46</v>
      </c>
      <c r="F8" s="181" t="s">
        <v>994</v>
      </c>
      <c r="G8" s="265"/>
      <c r="H8" s="265"/>
      <c r="I8" s="265">
        <v>2000.0</v>
      </c>
      <c r="J8" s="182">
        <v>167.5496</v>
      </c>
      <c r="K8" s="182"/>
      <c r="L8" s="180" t="s">
        <v>995</v>
      </c>
      <c r="M8" s="183">
        <v>1275.0</v>
      </c>
      <c r="N8" s="45">
        <v>1.13</v>
      </c>
      <c r="O8" s="45">
        <v>0.0</v>
      </c>
      <c r="P8" s="45">
        <f t="shared" si="2"/>
        <v>1</v>
      </c>
      <c r="Q8" s="184">
        <f t="shared" si="3"/>
        <v>1440.75</v>
      </c>
      <c r="R8" s="45">
        <v>0.0</v>
      </c>
      <c r="S8" s="45">
        <v>1.067</v>
      </c>
      <c r="T8" s="184">
        <f t="shared" si="4"/>
        <v>1537.28025</v>
      </c>
      <c r="U8" s="47">
        <f t="shared" si="5"/>
        <v>2049.707</v>
      </c>
      <c r="V8" s="163"/>
      <c r="W8" s="186" t="s">
        <v>682</v>
      </c>
      <c r="X8" s="164"/>
      <c r="Y8" s="164"/>
      <c r="Z8" s="164"/>
      <c r="AA8" s="240" t="s">
        <v>994</v>
      </c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13"/>
      <c r="AS8" s="13"/>
      <c r="AT8" s="55"/>
      <c r="AU8" s="13"/>
    </row>
    <row r="9" ht="14.25" customHeight="1">
      <c r="A9" s="179">
        <v>1070.0</v>
      </c>
      <c r="B9" s="165" t="s">
        <v>979</v>
      </c>
      <c r="C9" s="166"/>
      <c r="D9" s="187" t="str">
        <f t="shared" si="1"/>
        <v>3101_680_227</v>
      </c>
      <c r="E9" s="165" t="s">
        <v>46</v>
      </c>
      <c r="F9" s="188" t="s">
        <v>996</v>
      </c>
      <c r="G9" s="274"/>
      <c r="H9" s="274"/>
      <c r="I9" s="274">
        <v>3000.0</v>
      </c>
      <c r="J9" s="189">
        <v>83.7748</v>
      </c>
      <c r="K9" s="189"/>
      <c r="L9" s="187" t="s">
        <v>997</v>
      </c>
      <c r="M9" s="190">
        <v>1235.0</v>
      </c>
      <c r="N9" s="45">
        <v>1.13</v>
      </c>
      <c r="O9" s="45">
        <v>0.0</v>
      </c>
      <c r="P9" s="45">
        <f t="shared" si="2"/>
        <v>1</v>
      </c>
      <c r="Q9" s="184">
        <f t="shared" si="3"/>
        <v>1395.55</v>
      </c>
      <c r="R9" s="45">
        <v>0.0</v>
      </c>
      <c r="S9" s="45">
        <v>1.067</v>
      </c>
      <c r="T9" s="184">
        <f t="shared" si="4"/>
        <v>1489.05185</v>
      </c>
      <c r="U9" s="47">
        <f t="shared" si="5"/>
        <v>1985.402467</v>
      </c>
      <c r="V9" s="174" t="s">
        <v>682</v>
      </c>
      <c r="W9" s="173"/>
      <c r="X9" s="173"/>
      <c r="Y9" s="173"/>
      <c r="Z9" s="173"/>
      <c r="AA9" s="244" t="s">
        <v>996</v>
      </c>
      <c r="AB9" s="67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13"/>
      <c r="AS9" s="13"/>
      <c r="AT9" s="55"/>
      <c r="AU9" s="13"/>
    </row>
    <row r="10" ht="14.25" customHeight="1">
      <c r="A10" s="179">
        <v>1070.0</v>
      </c>
      <c r="B10" s="165" t="s">
        <v>979</v>
      </c>
      <c r="C10" s="166"/>
      <c r="D10" s="187" t="str">
        <f t="shared" si="1"/>
        <v>3101_680_228</v>
      </c>
      <c r="E10" s="165" t="s">
        <v>46</v>
      </c>
      <c r="F10" s="188" t="s">
        <v>998</v>
      </c>
      <c r="G10" s="274"/>
      <c r="H10" s="274"/>
      <c r="I10" s="274">
        <v>3000.0</v>
      </c>
      <c r="J10" s="189">
        <v>130.73278</v>
      </c>
      <c r="K10" s="189"/>
      <c r="L10" s="187" t="s">
        <v>999</v>
      </c>
      <c r="M10" s="190">
        <v>1190.0</v>
      </c>
      <c r="N10" s="45">
        <v>1.13</v>
      </c>
      <c r="O10" s="45">
        <v>0.0</v>
      </c>
      <c r="P10" s="45">
        <f t="shared" si="2"/>
        <v>1</v>
      </c>
      <c r="Q10" s="184">
        <f t="shared" si="3"/>
        <v>1344.7</v>
      </c>
      <c r="R10" s="45">
        <v>0.0</v>
      </c>
      <c r="S10" s="45">
        <v>1.067</v>
      </c>
      <c r="T10" s="184">
        <f t="shared" si="4"/>
        <v>1434.7949</v>
      </c>
      <c r="U10" s="47">
        <f t="shared" si="5"/>
        <v>1913.059867</v>
      </c>
      <c r="V10" s="174" t="s">
        <v>682</v>
      </c>
      <c r="W10" s="173"/>
      <c r="X10" s="173"/>
      <c r="Y10" s="173"/>
      <c r="Z10" s="173"/>
      <c r="AA10" s="244" t="s">
        <v>998</v>
      </c>
      <c r="AB10" s="67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13"/>
      <c r="AS10" s="13"/>
      <c r="AT10" s="55"/>
      <c r="AU10" s="13"/>
    </row>
    <row r="11" ht="14.25" customHeight="1">
      <c r="A11" s="179">
        <v>1070.0</v>
      </c>
      <c r="B11" s="165" t="s">
        <v>979</v>
      </c>
      <c r="C11" s="166"/>
      <c r="D11" s="187" t="str">
        <f t="shared" si="1"/>
        <v>3101_680_213</v>
      </c>
      <c r="E11" s="165" t="s">
        <v>46</v>
      </c>
      <c r="F11" s="188" t="s">
        <v>1000</v>
      </c>
      <c r="G11" s="274"/>
      <c r="H11" s="274"/>
      <c r="I11" s="274">
        <v>3000.0</v>
      </c>
      <c r="J11" s="189">
        <v>138.8898</v>
      </c>
      <c r="K11" s="189"/>
      <c r="L11" s="187" t="s">
        <v>1001</v>
      </c>
      <c r="M11" s="190">
        <v>1285.0</v>
      </c>
      <c r="N11" s="45">
        <v>1.13</v>
      </c>
      <c r="O11" s="45">
        <v>0.0</v>
      </c>
      <c r="P11" s="45">
        <f t="shared" si="2"/>
        <v>1</v>
      </c>
      <c r="Q11" s="184">
        <f t="shared" si="3"/>
        <v>1452.05</v>
      </c>
      <c r="R11" s="45">
        <v>0.0</v>
      </c>
      <c r="S11" s="45">
        <v>1.067</v>
      </c>
      <c r="T11" s="184">
        <f t="shared" si="4"/>
        <v>1549.33735</v>
      </c>
      <c r="U11" s="47">
        <f t="shared" si="5"/>
        <v>2065.783133</v>
      </c>
      <c r="V11" s="173"/>
      <c r="W11" s="174" t="s">
        <v>682</v>
      </c>
      <c r="X11" s="173"/>
      <c r="Y11" s="173"/>
      <c r="Z11" s="173"/>
      <c r="AA11" s="244" t="s">
        <v>1000</v>
      </c>
      <c r="AB11" s="67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13"/>
      <c r="AS11" s="13"/>
      <c r="AT11" s="55"/>
      <c r="AU11" s="13"/>
    </row>
    <row r="12" ht="14.25" customHeight="1">
      <c r="A12" s="179">
        <v>1070.0</v>
      </c>
      <c r="B12" s="165" t="s">
        <v>979</v>
      </c>
      <c r="C12" s="166"/>
      <c r="D12" s="187" t="str">
        <f t="shared" si="1"/>
        <v>3101_680_028</v>
      </c>
      <c r="E12" s="165" t="s">
        <v>46</v>
      </c>
      <c r="F12" s="188" t="s">
        <v>1002</v>
      </c>
      <c r="G12" s="274"/>
      <c r="H12" s="274"/>
      <c r="I12" s="274">
        <v>3000.0</v>
      </c>
      <c r="J12" s="189">
        <v>166.00638</v>
      </c>
      <c r="K12" s="189"/>
      <c r="L12" s="187" t="s">
        <v>1003</v>
      </c>
      <c r="M12" s="190">
        <v>1275.0</v>
      </c>
      <c r="N12" s="45">
        <v>1.13</v>
      </c>
      <c r="O12" s="45">
        <v>0.0</v>
      </c>
      <c r="P12" s="45">
        <f t="shared" si="2"/>
        <v>1</v>
      </c>
      <c r="Q12" s="184">
        <f t="shared" si="3"/>
        <v>1440.75</v>
      </c>
      <c r="R12" s="45">
        <v>0.0</v>
      </c>
      <c r="S12" s="45">
        <v>1.067</v>
      </c>
      <c r="T12" s="184">
        <f t="shared" si="4"/>
        <v>1537.28025</v>
      </c>
      <c r="U12" s="47">
        <f t="shared" si="5"/>
        <v>2049.707</v>
      </c>
      <c r="V12" s="173"/>
      <c r="W12" s="174" t="s">
        <v>682</v>
      </c>
      <c r="X12" s="173"/>
      <c r="Y12" s="173"/>
      <c r="Z12" s="173"/>
      <c r="AA12" s="244" t="s">
        <v>1002</v>
      </c>
      <c r="AB12" s="67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13"/>
      <c r="AS12" s="13"/>
      <c r="AT12" s="55"/>
      <c r="AU12" s="13"/>
    </row>
    <row r="13" ht="14.25" customHeight="1">
      <c r="A13" s="179">
        <v>1070.0</v>
      </c>
      <c r="B13" s="165" t="s">
        <v>979</v>
      </c>
      <c r="C13" s="166"/>
      <c r="D13" s="187" t="str">
        <f t="shared" si="1"/>
        <v>3101_680_034</v>
      </c>
      <c r="E13" s="165" t="s">
        <v>46</v>
      </c>
      <c r="F13" s="188" t="s">
        <v>1004</v>
      </c>
      <c r="G13" s="274"/>
      <c r="H13" s="274"/>
      <c r="I13" s="274">
        <v>3000.0</v>
      </c>
      <c r="J13" s="189">
        <v>238.0968</v>
      </c>
      <c r="K13" s="189"/>
      <c r="L13" s="187" t="s">
        <v>1005</v>
      </c>
      <c r="M13" s="190">
        <v>1595.0</v>
      </c>
      <c r="N13" s="45">
        <v>1.13</v>
      </c>
      <c r="O13" s="45">
        <v>0.0</v>
      </c>
      <c r="P13" s="45">
        <f t="shared" si="2"/>
        <v>1</v>
      </c>
      <c r="Q13" s="184">
        <f t="shared" si="3"/>
        <v>1802.35</v>
      </c>
      <c r="R13" s="45">
        <v>0.0</v>
      </c>
      <c r="S13" s="45">
        <v>1.067</v>
      </c>
      <c r="T13" s="184">
        <f t="shared" si="4"/>
        <v>1923.10745</v>
      </c>
      <c r="U13" s="47">
        <f t="shared" si="5"/>
        <v>2564.143267</v>
      </c>
      <c r="V13" s="173"/>
      <c r="W13" s="174" t="s">
        <v>682</v>
      </c>
      <c r="X13" s="173"/>
      <c r="Y13" s="173"/>
      <c r="Z13" s="173"/>
      <c r="AA13" s="244" t="s">
        <v>1004</v>
      </c>
      <c r="AB13" s="67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13"/>
      <c r="AS13" s="13"/>
      <c r="AT13" s="55"/>
      <c r="AU13" s="13"/>
    </row>
    <row r="14" ht="14.25" customHeight="1">
      <c r="A14" s="179">
        <v>1070.0</v>
      </c>
      <c r="B14" s="165" t="s">
        <v>979</v>
      </c>
      <c r="C14" s="166"/>
      <c r="D14" s="187" t="str">
        <f t="shared" si="1"/>
        <v>3101_680_086</v>
      </c>
      <c r="E14" s="165" t="s">
        <v>46</v>
      </c>
      <c r="F14" s="188" t="s">
        <v>1006</v>
      </c>
      <c r="G14" s="274"/>
      <c r="H14" s="274"/>
      <c r="I14" s="274">
        <v>3000.0</v>
      </c>
      <c r="J14" s="189">
        <v>317.90332</v>
      </c>
      <c r="K14" s="189"/>
      <c r="L14" s="187" t="s">
        <v>1007</v>
      </c>
      <c r="M14" s="190">
        <v>1595.0</v>
      </c>
      <c r="N14" s="45">
        <v>1.13</v>
      </c>
      <c r="O14" s="45">
        <v>0.0</v>
      </c>
      <c r="P14" s="45">
        <f t="shared" si="2"/>
        <v>1</v>
      </c>
      <c r="Q14" s="184">
        <f t="shared" si="3"/>
        <v>1802.35</v>
      </c>
      <c r="R14" s="45">
        <v>0.0</v>
      </c>
      <c r="S14" s="45">
        <v>1.067</v>
      </c>
      <c r="T14" s="184">
        <f t="shared" si="4"/>
        <v>1923.10745</v>
      </c>
      <c r="U14" s="47">
        <f t="shared" si="5"/>
        <v>2564.143267</v>
      </c>
      <c r="V14" s="173"/>
      <c r="W14" s="174" t="s">
        <v>682</v>
      </c>
      <c r="X14" s="173"/>
      <c r="Y14" s="173"/>
      <c r="Z14" s="173"/>
      <c r="AA14" s="244" t="s">
        <v>1006</v>
      </c>
      <c r="AB14" s="67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13"/>
      <c r="AS14" s="13"/>
      <c r="AT14" s="55"/>
      <c r="AU14" s="13"/>
    </row>
    <row r="15" ht="14.25" customHeight="1">
      <c r="A15" s="179">
        <v>1070.0</v>
      </c>
      <c r="B15" s="165" t="s">
        <v>979</v>
      </c>
      <c r="C15" s="166"/>
      <c r="D15" s="187" t="str">
        <f t="shared" si="1"/>
        <v>3101_680_092</v>
      </c>
      <c r="E15" s="165" t="s">
        <v>46</v>
      </c>
      <c r="F15" s="281" t="s">
        <v>1008</v>
      </c>
      <c r="G15" s="274"/>
      <c r="H15" s="274"/>
      <c r="I15" s="274">
        <v>3000.0</v>
      </c>
      <c r="J15" s="189">
        <v>341.713</v>
      </c>
      <c r="K15" s="189"/>
      <c r="L15" s="187" t="s">
        <v>1009</v>
      </c>
      <c r="M15" s="190">
        <v>4100.0</v>
      </c>
      <c r="N15" s="45">
        <v>1.13</v>
      </c>
      <c r="O15" s="45">
        <v>0.0</v>
      </c>
      <c r="P15" s="45">
        <f t="shared" si="2"/>
        <v>1</v>
      </c>
      <c r="Q15" s="184">
        <f t="shared" si="3"/>
        <v>4633</v>
      </c>
      <c r="R15" s="45">
        <v>0.0</v>
      </c>
      <c r="S15" s="45">
        <v>1.067</v>
      </c>
      <c r="T15" s="184">
        <f t="shared" si="4"/>
        <v>4943.411</v>
      </c>
      <c r="U15" s="47">
        <f t="shared" si="5"/>
        <v>6591.214667</v>
      </c>
      <c r="V15" s="173"/>
      <c r="W15" s="174" t="s">
        <v>682</v>
      </c>
      <c r="X15" s="173"/>
      <c r="Y15" s="173"/>
      <c r="Z15" s="173"/>
      <c r="AA15" s="282" t="s">
        <v>1010</v>
      </c>
      <c r="AB15" s="67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13"/>
      <c r="AS15" s="13"/>
      <c r="AT15" s="55"/>
      <c r="AU15" s="13"/>
    </row>
    <row r="16" ht="14.25" customHeight="1">
      <c r="A16" s="179">
        <v>1070.0</v>
      </c>
      <c r="B16" s="165" t="s">
        <v>979</v>
      </c>
      <c r="C16" s="166"/>
      <c r="D16" s="187" t="str">
        <f t="shared" si="1"/>
        <v>3101_680_136</v>
      </c>
      <c r="E16" s="165" t="s">
        <v>46</v>
      </c>
      <c r="F16" s="188" t="s">
        <v>1011</v>
      </c>
      <c r="G16" s="274"/>
      <c r="H16" s="274"/>
      <c r="I16" s="274">
        <v>3000.0</v>
      </c>
      <c r="J16" s="189">
        <v>207.2324</v>
      </c>
      <c r="K16" s="189"/>
      <c r="L16" s="187" t="s">
        <v>1012</v>
      </c>
      <c r="M16" s="190">
        <v>2765.0</v>
      </c>
      <c r="N16" s="45">
        <v>1.13</v>
      </c>
      <c r="O16" s="45">
        <v>0.0</v>
      </c>
      <c r="P16" s="45">
        <f t="shared" si="2"/>
        <v>1</v>
      </c>
      <c r="Q16" s="184">
        <f t="shared" si="3"/>
        <v>3124.45</v>
      </c>
      <c r="R16" s="45">
        <v>0.0</v>
      </c>
      <c r="S16" s="45">
        <v>1.067</v>
      </c>
      <c r="T16" s="184">
        <f t="shared" si="4"/>
        <v>3333.78815</v>
      </c>
      <c r="U16" s="47">
        <f t="shared" si="5"/>
        <v>4445.050867</v>
      </c>
      <c r="V16" s="173"/>
      <c r="W16" s="174" t="s">
        <v>682</v>
      </c>
      <c r="X16" s="173"/>
      <c r="Y16" s="173"/>
      <c r="Z16" s="173"/>
      <c r="AA16" s="244" t="s">
        <v>1011</v>
      </c>
      <c r="AB16" s="67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13"/>
      <c r="AS16" s="13"/>
      <c r="AT16" s="55"/>
      <c r="AU16" s="13"/>
    </row>
    <row r="17" ht="14.25" customHeight="1">
      <c r="A17" s="179">
        <v>1070.0</v>
      </c>
      <c r="B17" s="165" t="s">
        <v>979</v>
      </c>
      <c r="C17" s="166"/>
      <c r="D17" s="187" t="str">
        <f t="shared" si="1"/>
        <v>0501_222_780</v>
      </c>
      <c r="E17" s="165" t="s">
        <v>46</v>
      </c>
      <c r="F17" s="188" t="s">
        <v>1013</v>
      </c>
      <c r="G17" s="274"/>
      <c r="H17" s="274"/>
      <c r="I17" s="274">
        <v>3000.0</v>
      </c>
      <c r="J17" s="189">
        <v>158.7</v>
      </c>
      <c r="K17" s="189"/>
      <c r="L17" s="187" t="s">
        <v>1014</v>
      </c>
      <c r="M17" s="190">
        <v>1730.0</v>
      </c>
      <c r="N17" s="45">
        <v>1.13</v>
      </c>
      <c r="O17" s="45">
        <v>0.0</v>
      </c>
      <c r="P17" s="45">
        <f t="shared" si="2"/>
        <v>1</v>
      </c>
      <c r="Q17" s="184">
        <f t="shared" si="3"/>
        <v>1954.9</v>
      </c>
      <c r="R17" s="45">
        <v>0.0</v>
      </c>
      <c r="S17" s="45">
        <v>1.067</v>
      </c>
      <c r="T17" s="184">
        <f t="shared" si="4"/>
        <v>2085.8783</v>
      </c>
      <c r="U17" s="47">
        <f t="shared" si="5"/>
        <v>2781.171067</v>
      </c>
      <c r="V17" s="173"/>
      <c r="W17" s="173"/>
      <c r="X17" s="174" t="s">
        <v>682</v>
      </c>
      <c r="Y17" s="173"/>
      <c r="Z17" s="173"/>
      <c r="AA17" s="244" t="s">
        <v>1013</v>
      </c>
      <c r="AB17" s="67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13"/>
      <c r="AS17" s="13"/>
      <c r="AT17" s="55"/>
      <c r="AU17" s="13"/>
    </row>
    <row r="18" ht="14.25" customHeight="1">
      <c r="A18" s="148">
        <v>1070.0</v>
      </c>
      <c r="B18" s="149" t="s">
        <v>979</v>
      </c>
      <c r="C18" s="150"/>
      <c r="D18" s="180" t="str">
        <f t="shared" si="1"/>
        <v>3109_680_101</v>
      </c>
      <c r="E18" s="149" t="s">
        <v>46</v>
      </c>
      <c r="F18" s="181" t="s">
        <v>1015</v>
      </c>
      <c r="G18" s="265"/>
      <c r="H18" s="265"/>
      <c r="I18" s="265">
        <v>5000.0</v>
      </c>
      <c r="J18" s="182">
        <v>92.5932</v>
      </c>
      <c r="K18" s="182"/>
      <c r="L18" s="180" t="s">
        <v>1016</v>
      </c>
      <c r="M18" s="183">
        <v>1805.0</v>
      </c>
      <c r="N18" s="45">
        <v>1.13</v>
      </c>
      <c r="O18" s="45">
        <v>0.0</v>
      </c>
      <c r="P18" s="45">
        <f t="shared" si="2"/>
        <v>1</v>
      </c>
      <c r="Q18" s="184">
        <f t="shared" si="3"/>
        <v>2039.65</v>
      </c>
      <c r="R18" s="45">
        <v>0.0</v>
      </c>
      <c r="S18" s="45">
        <v>1.067</v>
      </c>
      <c r="T18" s="184">
        <f t="shared" si="4"/>
        <v>2176.30655</v>
      </c>
      <c r="U18" s="47">
        <f t="shared" si="5"/>
        <v>2901.742067</v>
      </c>
      <c r="V18" s="283"/>
      <c r="W18" s="284" t="s">
        <v>682</v>
      </c>
      <c r="X18" s="283"/>
      <c r="Y18" s="283"/>
      <c r="Z18" s="283"/>
      <c r="AA18" s="285" t="s">
        <v>1015</v>
      </c>
      <c r="AB18" s="67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13"/>
      <c r="AS18" s="13"/>
      <c r="AT18" s="55"/>
      <c r="AU18" s="13"/>
    </row>
    <row r="19" ht="14.25" customHeight="1">
      <c r="A19" s="148">
        <v>1070.0</v>
      </c>
      <c r="B19" s="149" t="s">
        <v>979</v>
      </c>
      <c r="C19" s="150"/>
      <c r="D19" s="180" t="str">
        <f t="shared" si="1"/>
        <v>3109_680_037</v>
      </c>
      <c r="E19" s="149" t="s">
        <v>46</v>
      </c>
      <c r="F19" s="181" t="s">
        <v>1017</v>
      </c>
      <c r="G19" s="265"/>
      <c r="H19" s="265"/>
      <c r="I19" s="265">
        <v>5000.0</v>
      </c>
      <c r="J19" s="182">
        <v>136.6852</v>
      </c>
      <c r="K19" s="182"/>
      <c r="L19" s="180" t="s">
        <v>1018</v>
      </c>
      <c r="M19" s="183">
        <v>2130.0</v>
      </c>
      <c r="N19" s="45">
        <v>1.13</v>
      </c>
      <c r="O19" s="45">
        <v>0.0</v>
      </c>
      <c r="P19" s="45">
        <f t="shared" si="2"/>
        <v>1</v>
      </c>
      <c r="Q19" s="184">
        <f t="shared" si="3"/>
        <v>2406.9</v>
      </c>
      <c r="R19" s="45">
        <v>0.0</v>
      </c>
      <c r="S19" s="45">
        <v>1.067</v>
      </c>
      <c r="T19" s="184">
        <f t="shared" si="4"/>
        <v>2568.1623</v>
      </c>
      <c r="U19" s="47">
        <f t="shared" si="5"/>
        <v>3424.2164</v>
      </c>
      <c r="V19" s="283"/>
      <c r="W19" s="284" t="s">
        <v>682</v>
      </c>
      <c r="X19" s="283"/>
      <c r="Y19" s="283"/>
      <c r="Z19" s="283"/>
      <c r="AA19" s="285" t="s">
        <v>1017</v>
      </c>
      <c r="AB19" s="67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13"/>
      <c r="AS19" s="13"/>
      <c r="AT19" s="55"/>
      <c r="AU19" s="13"/>
    </row>
    <row r="20" ht="14.25" customHeight="1">
      <c r="A20" s="148">
        <v>1070.0</v>
      </c>
      <c r="B20" s="149" t="s">
        <v>979</v>
      </c>
      <c r="C20" s="150"/>
      <c r="D20" s="180" t="str">
        <f t="shared" si="1"/>
        <v>3109_680_253</v>
      </c>
      <c r="E20" s="149" t="s">
        <v>46</v>
      </c>
      <c r="F20" s="181" t="s">
        <v>1019</v>
      </c>
      <c r="G20" s="265"/>
      <c r="H20" s="265"/>
      <c r="I20" s="265">
        <v>5000.0</v>
      </c>
      <c r="J20" s="182">
        <f>89*2.2046</f>
        <v>196.2094</v>
      </c>
      <c r="K20" s="182"/>
      <c r="L20" s="180" t="s">
        <v>1020</v>
      </c>
      <c r="M20" s="183">
        <v>4775.0</v>
      </c>
      <c r="N20" s="45">
        <v>1.13</v>
      </c>
      <c r="O20" s="45">
        <v>0.0</v>
      </c>
      <c r="P20" s="45">
        <f t="shared" si="2"/>
        <v>1</v>
      </c>
      <c r="Q20" s="184">
        <f t="shared" si="3"/>
        <v>5395.75</v>
      </c>
      <c r="R20" s="45">
        <v>0.0</v>
      </c>
      <c r="S20" s="45">
        <v>1.067</v>
      </c>
      <c r="T20" s="184">
        <f t="shared" si="4"/>
        <v>5757.26525</v>
      </c>
      <c r="U20" s="47">
        <f t="shared" si="5"/>
        <v>7676.353667</v>
      </c>
      <c r="V20" s="283"/>
      <c r="W20" s="284" t="s">
        <v>682</v>
      </c>
      <c r="X20" s="283"/>
      <c r="Y20" s="283"/>
      <c r="Z20" s="283"/>
      <c r="AA20" s="285" t="s">
        <v>1021</v>
      </c>
      <c r="AB20" s="67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13"/>
      <c r="AS20" s="13"/>
      <c r="AT20" s="55"/>
      <c r="AU20" s="13"/>
    </row>
    <row r="21" ht="14.25" customHeight="1">
      <c r="A21" s="148">
        <v>1070.0</v>
      </c>
      <c r="B21" s="149" t="s">
        <v>979</v>
      </c>
      <c r="C21" s="150"/>
      <c r="D21" s="180" t="str">
        <f t="shared" si="1"/>
        <v>3109_680_039</v>
      </c>
      <c r="E21" s="149" t="s">
        <v>46</v>
      </c>
      <c r="F21" s="181" t="s">
        <v>1022</v>
      </c>
      <c r="G21" s="265"/>
      <c r="H21" s="265"/>
      <c r="I21" s="265">
        <v>5000.0</v>
      </c>
      <c r="J21" s="182">
        <v>154.322</v>
      </c>
      <c r="K21" s="182"/>
      <c r="L21" s="180" t="s">
        <v>1023</v>
      </c>
      <c r="M21" s="183">
        <v>2905.0</v>
      </c>
      <c r="N21" s="45">
        <v>1.13</v>
      </c>
      <c r="O21" s="45">
        <v>0.0</v>
      </c>
      <c r="P21" s="45">
        <f t="shared" si="2"/>
        <v>1</v>
      </c>
      <c r="Q21" s="184">
        <f t="shared" si="3"/>
        <v>3282.65</v>
      </c>
      <c r="R21" s="45">
        <v>0.0</v>
      </c>
      <c r="S21" s="45">
        <v>1.067</v>
      </c>
      <c r="T21" s="184">
        <f t="shared" si="4"/>
        <v>3502.58755</v>
      </c>
      <c r="U21" s="47">
        <f t="shared" si="5"/>
        <v>4670.116733</v>
      </c>
      <c r="V21" s="283"/>
      <c r="W21" s="284" t="s">
        <v>682</v>
      </c>
      <c r="X21" s="283"/>
      <c r="Y21" s="283"/>
      <c r="Z21" s="283"/>
      <c r="AA21" s="285" t="s">
        <v>1022</v>
      </c>
      <c r="AB21" s="67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13"/>
      <c r="AS21" s="13"/>
      <c r="AT21" s="55"/>
      <c r="AU21" s="13"/>
    </row>
    <row r="22" ht="14.25" customHeight="1">
      <c r="A22" s="148">
        <v>1070.0</v>
      </c>
      <c r="B22" s="149" t="s">
        <v>979</v>
      </c>
      <c r="C22" s="150"/>
      <c r="D22" s="180" t="str">
        <f t="shared" si="1"/>
        <v>3109_680_038</v>
      </c>
      <c r="E22" s="149" t="s">
        <v>46</v>
      </c>
      <c r="F22" s="181" t="s">
        <v>1024</v>
      </c>
      <c r="G22" s="265"/>
      <c r="H22" s="265"/>
      <c r="I22" s="265">
        <v>5000.0</v>
      </c>
      <c r="J22" s="182">
        <v>152.1174</v>
      </c>
      <c r="K22" s="182"/>
      <c r="L22" s="180" t="s">
        <v>1025</v>
      </c>
      <c r="M22" s="183">
        <v>2420.0</v>
      </c>
      <c r="N22" s="45">
        <v>1.13</v>
      </c>
      <c r="O22" s="45">
        <v>0.0</v>
      </c>
      <c r="P22" s="45">
        <f t="shared" si="2"/>
        <v>1</v>
      </c>
      <c r="Q22" s="184">
        <f t="shared" si="3"/>
        <v>2734.6</v>
      </c>
      <c r="R22" s="45">
        <v>0.0</v>
      </c>
      <c r="S22" s="45">
        <v>1.067</v>
      </c>
      <c r="T22" s="184">
        <f t="shared" si="4"/>
        <v>2917.8182</v>
      </c>
      <c r="U22" s="47">
        <f t="shared" si="5"/>
        <v>3890.424267</v>
      </c>
      <c r="V22" s="283"/>
      <c r="W22" s="283"/>
      <c r="X22" s="284" t="s">
        <v>682</v>
      </c>
      <c r="Y22" s="283"/>
      <c r="Z22" s="283"/>
      <c r="AA22" s="285" t="s">
        <v>1024</v>
      </c>
      <c r="AB22" s="67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13"/>
      <c r="AS22" s="13"/>
      <c r="AT22" s="55"/>
      <c r="AU22" s="13"/>
    </row>
    <row r="23" ht="14.25" customHeight="1">
      <c r="A23" s="148">
        <v>1070.0</v>
      </c>
      <c r="B23" s="149" t="s">
        <v>979</v>
      </c>
      <c r="C23" s="150"/>
      <c r="D23" s="180" t="str">
        <f t="shared" si="1"/>
        <v>3109_680_214</v>
      </c>
      <c r="E23" s="149" t="s">
        <v>46</v>
      </c>
      <c r="F23" s="181" t="s">
        <v>1026</v>
      </c>
      <c r="G23" s="265"/>
      <c r="H23" s="265"/>
      <c r="I23" s="265">
        <v>5000.0</v>
      </c>
      <c r="J23" s="182">
        <v>246.9152</v>
      </c>
      <c r="K23" s="182"/>
      <c r="L23" s="180" t="s">
        <v>1027</v>
      </c>
      <c r="M23" s="183">
        <v>5420.0</v>
      </c>
      <c r="N23" s="45">
        <v>1.13</v>
      </c>
      <c r="O23" s="45">
        <v>0.0</v>
      </c>
      <c r="P23" s="45">
        <f t="shared" si="2"/>
        <v>1</v>
      </c>
      <c r="Q23" s="184">
        <f t="shared" si="3"/>
        <v>6124.6</v>
      </c>
      <c r="R23" s="45">
        <v>0.0</v>
      </c>
      <c r="S23" s="45">
        <v>1.067</v>
      </c>
      <c r="T23" s="184">
        <f t="shared" si="4"/>
        <v>6534.9482</v>
      </c>
      <c r="U23" s="47">
        <f t="shared" si="5"/>
        <v>8713.264267</v>
      </c>
      <c r="V23" s="283"/>
      <c r="W23" s="283"/>
      <c r="X23" s="284" t="s">
        <v>682</v>
      </c>
      <c r="Y23" s="283"/>
      <c r="Z23" s="283"/>
      <c r="AA23" s="286" t="s">
        <v>1028</v>
      </c>
      <c r="AB23" s="67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13"/>
      <c r="AS23" s="13"/>
      <c r="AT23" s="55"/>
      <c r="AU23" s="13"/>
    </row>
    <row r="24" ht="14.25" customHeight="1">
      <c r="A24" s="148">
        <v>1070.0</v>
      </c>
      <c r="B24" s="149" t="s">
        <v>979</v>
      </c>
      <c r="C24" s="150"/>
      <c r="D24" s="180" t="str">
        <f t="shared" si="1"/>
        <v>3109_680_040</v>
      </c>
      <c r="E24" s="149" t="s">
        <v>46</v>
      </c>
      <c r="F24" s="181" t="s">
        <v>1029</v>
      </c>
      <c r="G24" s="265"/>
      <c r="H24" s="265"/>
      <c r="I24" s="265">
        <v>5000.0</v>
      </c>
      <c r="J24" s="182">
        <v>169.7542</v>
      </c>
      <c r="K24" s="182"/>
      <c r="L24" s="180" t="s">
        <v>1030</v>
      </c>
      <c r="M24" s="183">
        <v>4070.0</v>
      </c>
      <c r="N24" s="45">
        <v>1.13</v>
      </c>
      <c r="O24" s="45">
        <v>0.0</v>
      </c>
      <c r="P24" s="45">
        <f t="shared" si="2"/>
        <v>1</v>
      </c>
      <c r="Q24" s="184">
        <f t="shared" si="3"/>
        <v>4599.1</v>
      </c>
      <c r="R24" s="45">
        <v>0.0</v>
      </c>
      <c r="S24" s="45">
        <v>1.067</v>
      </c>
      <c r="T24" s="184">
        <f t="shared" si="4"/>
        <v>4907.2397</v>
      </c>
      <c r="U24" s="47">
        <f t="shared" si="5"/>
        <v>6542.986267</v>
      </c>
      <c r="V24" s="283"/>
      <c r="W24" s="283"/>
      <c r="X24" s="284" t="s">
        <v>682</v>
      </c>
      <c r="Y24" s="283"/>
      <c r="Z24" s="283"/>
      <c r="AA24" s="285" t="s">
        <v>1029</v>
      </c>
      <c r="AB24" s="67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13"/>
      <c r="AS24" s="13"/>
      <c r="AT24" s="55"/>
      <c r="AU24" s="13"/>
    </row>
    <row r="25" ht="14.25" customHeight="1">
      <c r="A25" s="148">
        <v>1070.0</v>
      </c>
      <c r="B25" s="149" t="s">
        <v>979</v>
      </c>
      <c r="C25" s="150"/>
      <c r="D25" s="180" t="str">
        <f t="shared" si="1"/>
        <v>3109_680_041</v>
      </c>
      <c r="E25" s="149" t="s">
        <v>46</v>
      </c>
      <c r="F25" s="181" t="s">
        <v>1031</v>
      </c>
      <c r="G25" s="265"/>
      <c r="H25" s="265"/>
      <c r="I25" s="265">
        <v>5000.0</v>
      </c>
      <c r="J25" s="182">
        <v>205.0278</v>
      </c>
      <c r="K25" s="182"/>
      <c r="L25" s="180" t="s">
        <v>1032</v>
      </c>
      <c r="M25" s="183">
        <v>4340.0</v>
      </c>
      <c r="N25" s="45">
        <v>1.13</v>
      </c>
      <c r="O25" s="45">
        <v>0.0</v>
      </c>
      <c r="P25" s="45">
        <f t="shared" si="2"/>
        <v>1</v>
      </c>
      <c r="Q25" s="184">
        <f t="shared" si="3"/>
        <v>4904.2</v>
      </c>
      <c r="R25" s="45">
        <v>0.0</v>
      </c>
      <c r="S25" s="45">
        <v>1.067</v>
      </c>
      <c r="T25" s="184">
        <f t="shared" si="4"/>
        <v>5232.7814</v>
      </c>
      <c r="U25" s="47">
        <f t="shared" si="5"/>
        <v>6977.041867</v>
      </c>
      <c r="V25" s="283"/>
      <c r="W25" s="283"/>
      <c r="X25" s="284" t="s">
        <v>682</v>
      </c>
      <c r="Y25" s="283"/>
      <c r="Z25" s="283"/>
      <c r="AA25" s="285" t="s">
        <v>1031</v>
      </c>
      <c r="AB25" s="67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13"/>
      <c r="AS25" s="13"/>
      <c r="AT25" s="55"/>
      <c r="AU25" s="13"/>
    </row>
    <row r="26" ht="13.5" customHeight="1">
      <c r="A26" s="36"/>
      <c r="B26" s="36"/>
      <c r="C26" s="37"/>
      <c r="D26" s="210"/>
      <c r="E26" s="36"/>
      <c r="F26" s="211"/>
      <c r="G26" s="37"/>
      <c r="H26" s="37"/>
      <c r="I26" s="211"/>
      <c r="J26" s="213"/>
      <c r="K26" s="213"/>
      <c r="L26" s="210"/>
      <c r="M26" s="37"/>
      <c r="N26" s="214"/>
      <c r="O26" s="214"/>
      <c r="P26" s="214"/>
      <c r="Q26" s="214"/>
      <c r="R26" s="214"/>
      <c r="S26" s="214"/>
      <c r="T26" s="214"/>
      <c r="U26" s="214"/>
      <c r="V26" s="158"/>
      <c r="W26" s="158"/>
      <c r="X26" s="158"/>
      <c r="Y26" s="158"/>
      <c r="Z26" s="158"/>
      <c r="AA26" s="211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13"/>
      <c r="AS26" s="13"/>
      <c r="AT26" s="55"/>
      <c r="AU26" s="13"/>
    </row>
    <row r="27" ht="13.5" customHeight="1">
      <c r="A27" s="55"/>
      <c r="B27" s="55"/>
      <c r="C27" s="55"/>
      <c r="D27" s="55"/>
      <c r="E27" s="55"/>
      <c r="F27" s="55"/>
      <c r="G27" s="55"/>
      <c r="H27" s="55"/>
      <c r="I27" s="55"/>
      <c r="J27" s="219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13"/>
      <c r="AS27" s="13"/>
      <c r="AT27" s="55"/>
      <c r="AU27" s="13"/>
    </row>
    <row r="28" ht="12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</row>
    <row r="29" ht="12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</row>
    <row r="30" ht="12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</row>
    <row r="31" ht="12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</row>
    <row r="32" ht="12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</row>
    <row r="33" ht="12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</row>
    <row r="34" ht="12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</row>
    <row r="35" ht="12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</row>
    <row r="36" ht="12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</row>
    <row r="37" ht="12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</row>
    <row r="38" ht="12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</row>
    <row r="39" ht="12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</row>
    <row r="40" ht="12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</row>
    <row r="41" ht="12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</row>
    <row r="42" ht="12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</row>
    <row r="43" ht="12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</row>
    <row r="44" ht="12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</row>
    <row r="45" ht="12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</row>
    <row r="46" ht="12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</row>
    <row r="47" ht="12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</row>
    <row r="48" ht="12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</row>
    <row r="49" ht="12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</row>
    <row r="50" ht="12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</row>
    <row r="51" ht="12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</row>
    <row r="52" ht="12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</row>
    <row r="53" ht="12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</row>
    <row r="54" ht="12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</row>
    <row r="55" ht="12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</row>
    <row r="56" ht="12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</row>
    <row r="57" ht="12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</row>
    <row r="58" ht="12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</row>
    <row r="59" ht="12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</row>
    <row r="60" ht="12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</row>
    <row r="61" ht="12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</row>
    <row r="62" ht="12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</row>
    <row r="63" ht="12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</row>
    <row r="64" ht="12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</row>
    <row r="65" ht="12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</row>
    <row r="66" ht="12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</row>
    <row r="67" ht="12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</row>
    <row r="68" ht="12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</row>
    <row r="69" ht="12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</row>
    <row r="70" ht="12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</row>
    <row r="71" ht="12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</row>
    <row r="72" ht="12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</row>
    <row r="73" ht="12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</row>
    <row r="74" ht="12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</row>
    <row r="75" ht="12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</row>
    <row r="76" ht="12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</row>
    <row r="77" ht="12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</row>
    <row r="78" ht="12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</row>
    <row r="79" ht="12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</row>
    <row r="80" ht="12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</row>
    <row r="81" ht="12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</row>
    <row r="82" ht="12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</row>
    <row r="83" ht="12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</row>
    <row r="84" ht="12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</row>
    <row r="85" ht="12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</row>
    <row r="86" ht="12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</row>
    <row r="87" ht="12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</row>
    <row r="88" ht="12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</row>
    <row r="89" ht="12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</row>
    <row r="90" ht="12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</row>
    <row r="91" ht="12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</row>
    <row r="92" ht="12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</row>
    <row r="93" ht="12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</row>
    <row r="94" ht="12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</row>
    <row r="95" ht="12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</row>
    <row r="96" ht="12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</row>
    <row r="97" ht="12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</row>
    <row r="98" ht="12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</row>
    <row r="99" ht="12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</row>
    <row r="100" ht="12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</row>
    <row r="101" ht="12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</row>
    <row r="102" ht="12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</row>
    <row r="103" ht="12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</row>
    <row r="104" ht="12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</row>
    <row r="105" ht="12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</row>
    <row r="106" ht="12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</row>
    <row r="107" ht="12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</row>
    <row r="108" ht="12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</row>
    <row r="109" ht="12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</row>
    <row r="110" ht="12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</row>
    <row r="111" ht="12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</row>
    <row r="112" ht="12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</row>
    <row r="113" ht="12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</row>
    <row r="114" ht="12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</row>
    <row r="115" ht="12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</row>
    <row r="116" ht="12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</row>
    <row r="117" ht="12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</row>
    <row r="118" ht="12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</row>
    <row r="119" ht="12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</row>
    <row r="120" ht="12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</row>
    <row r="121" ht="12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</row>
    <row r="122" ht="12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</row>
    <row r="123" ht="12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</row>
    <row r="124" ht="12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</row>
    <row r="125" ht="12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</row>
    <row r="126" ht="12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</row>
    <row r="127" ht="12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</row>
    <row r="128" ht="12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</row>
    <row r="129" ht="12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</row>
    <row r="130" ht="12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</row>
    <row r="131" ht="12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</row>
    <row r="132" ht="12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</row>
    <row r="133" ht="12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</row>
    <row r="134" ht="12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</row>
    <row r="135" ht="12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</row>
    <row r="136" ht="12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</row>
    <row r="137" ht="12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</row>
    <row r="138" ht="12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</row>
    <row r="139" ht="12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</row>
    <row r="140" ht="12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</row>
    <row r="141" ht="12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</row>
    <row r="142" ht="12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</row>
    <row r="143" ht="12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</row>
    <row r="144" ht="12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</row>
    <row r="145" ht="12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</row>
    <row r="146" ht="12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</row>
    <row r="147" ht="12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</row>
    <row r="148" ht="12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</row>
    <row r="149" ht="12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</row>
    <row r="150" ht="12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</row>
    <row r="151" ht="12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</row>
    <row r="152" ht="12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</row>
    <row r="153" ht="12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</row>
    <row r="154" ht="12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</row>
    <row r="155" ht="12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</row>
    <row r="156" ht="12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</row>
    <row r="157" ht="12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</row>
    <row r="158" ht="12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</row>
    <row r="159" ht="12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</row>
    <row r="160" ht="12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</row>
    <row r="161" ht="12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</row>
    <row r="162" ht="12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</row>
    <row r="163" ht="12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</row>
    <row r="164" ht="12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</row>
    <row r="165" ht="12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</row>
    <row r="166" ht="12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</row>
    <row r="167" ht="12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</row>
    <row r="168" ht="12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</row>
    <row r="169" ht="12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</row>
    <row r="170" ht="12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</row>
    <row r="171" ht="12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</row>
    <row r="172" ht="12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</row>
    <row r="173" ht="12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</row>
    <row r="174" ht="12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</row>
    <row r="175" ht="12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</row>
    <row r="176" ht="12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</row>
    <row r="177" ht="12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</row>
    <row r="178" ht="12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</row>
    <row r="179" ht="12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</row>
    <row r="180" ht="12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</row>
    <row r="181" ht="12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</row>
    <row r="182" ht="12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</row>
    <row r="183" ht="12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</row>
    <row r="184" ht="12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</row>
    <row r="185" ht="12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</row>
    <row r="186" ht="12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</row>
    <row r="187" ht="12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</row>
    <row r="188" ht="12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</row>
    <row r="189" ht="12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</row>
    <row r="190" ht="12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</row>
    <row r="191" ht="12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</row>
    <row r="192" ht="12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</row>
    <row r="193" ht="12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</row>
    <row r="194" ht="12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</row>
    <row r="195" ht="12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</row>
    <row r="196" ht="12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</row>
    <row r="197" ht="12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</row>
    <row r="198" ht="12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</row>
    <row r="199" ht="12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</row>
    <row r="200" ht="12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</row>
    <row r="201" ht="12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</row>
    <row r="202" ht="12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</row>
    <row r="203" ht="12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</row>
    <row r="204" ht="12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</row>
    <row r="205" ht="12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</row>
    <row r="206" ht="12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</row>
    <row r="207" ht="12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</row>
    <row r="208" ht="12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</row>
    <row r="209" ht="12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</row>
    <row r="210" ht="12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</row>
    <row r="211" ht="12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</row>
    <row r="212" ht="12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</row>
    <row r="213" ht="12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</row>
    <row r="214" ht="12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</row>
    <row r="215" ht="12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</row>
    <row r="216" ht="12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</row>
    <row r="217" ht="12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</row>
    <row r="218" ht="12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</row>
    <row r="219" ht="12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</row>
    <row r="220" ht="12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</row>
    <row r="221" ht="12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</row>
    <row r="222" ht="12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</row>
    <row r="223" ht="12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</row>
    <row r="224" ht="12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</row>
    <row r="225" ht="12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</row>
    <row r="226" ht="12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</row>
    <row r="227" ht="12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</row>
    <row r="228" ht="12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</row>
    <row r="229" ht="12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</row>
    <row r="230" ht="12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</row>
    <row r="231" ht="12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</row>
    <row r="232" ht="12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</row>
    <row r="233" ht="12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</row>
    <row r="234" ht="12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</row>
    <row r="235" ht="12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</row>
    <row r="236" ht="12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</row>
    <row r="237" ht="12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</row>
    <row r="238" ht="12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</row>
    <row r="239" ht="12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</row>
    <row r="240" ht="12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</row>
    <row r="241" ht="12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</row>
    <row r="242" ht="12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</row>
    <row r="243" ht="12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</row>
    <row r="244" ht="12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</row>
    <row r="245" ht="12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</row>
    <row r="246" ht="12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</row>
    <row r="247" ht="12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</row>
    <row r="248" ht="12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</row>
    <row r="249" ht="12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</row>
    <row r="250" ht="12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</row>
    <row r="251" ht="12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</row>
    <row r="252" ht="12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</row>
    <row r="253" ht="12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</row>
    <row r="254" ht="12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</row>
    <row r="255" ht="12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</row>
    <row r="256" ht="12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</row>
    <row r="257" ht="12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</row>
    <row r="258" ht="12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</row>
    <row r="259" ht="12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</row>
    <row r="260" ht="12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</row>
    <row r="261" ht="12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</row>
    <row r="262" ht="12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</row>
    <row r="263" ht="12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</row>
    <row r="264" ht="12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</row>
    <row r="265" ht="12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</row>
    <row r="266" ht="12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</row>
    <row r="267" ht="12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</row>
    <row r="268" ht="12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</row>
    <row r="269" ht="12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</row>
    <row r="270" ht="12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</row>
    <row r="271" ht="12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</row>
    <row r="272" ht="12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</row>
    <row r="273" ht="12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</row>
    <row r="274" ht="12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</row>
    <row r="275" ht="12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</row>
    <row r="276" ht="12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</row>
    <row r="277" ht="12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</row>
    <row r="278" ht="12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</row>
    <row r="279" ht="12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</row>
    <row r="280" ht="12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</row>
    <row r="281" ht="12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</row>
    <row r="282" ht="12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</row>
    <row r="283" ht="12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</row>
    <row r="284" ht="12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</row>
    <row r="285" ht="12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</row>
    <row r="286" ht="12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</row>
    <row r="287" ht="12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</row>
    <row r="288" ht="12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</row>
    <row r="289" ht="12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</row>
    <row r="290" ht="12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</row>
    <row r="291" ht="12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</row>
    <row r="292" ht="12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</row>
    <row r="293" ht="12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</row>
    <row r="294" ht="12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</row>
    <row r="295" ht="12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</row>
    <row r="296" ht="12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</row>
    <row r="297" ht="12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</row>
    <row r="298" ht="12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</row>
    <row r="299" ht="12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</row>
    <row r="300" ht="12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</row>
    <row r="301" ht="12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</row>
    <row r="302" ht="12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</row>
    <row r="303" ht="12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</row>
    <row r="304" ht="12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</row>
    <row r="305" ht="12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</row>
    <row r="306" ht="12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</row>
    <row r="307" ht="12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</row>
    <row r="308" ht="12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</row>
    <row r="309" ht="12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</row>
    <row r="310" ht="12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</row>
    <row r="311" ht="12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</row>
    <row r="312" ht="12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</row>
    <row r="313" ht="12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</row>
    <row r="314" ht="12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</row>
    <row r="315" ht="12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</row>
    <row r="316" ht="12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</row>
    <row r="317" ht="12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</row>
    <row r="318" ht="12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</row>
    <row r="319" ht="12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</row>
    <row r="320" ht="12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</row>
    <row r="321" ht="12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</row>
    <row r="322" ht="12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</row>
    <row r="323" ht="12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</row>
    <row r="324" ht="12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</row>
    <row r="325" ht="12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</row>
    <row r="326" ht="12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</row>
    <row r="327" ht="12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</row>
    <row r="328" ht="12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</row>
    <row r="329" ht="12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</row>
    <row r="330" ht="12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</row>
    <row r="331" ht="12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</row>
    <row r="332" ht="12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</row>
    <row r="333" ht="12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</row>
    <row r="334" ht="12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</row>
    <row r="335" ht="12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</row>
    <row r="336" ht="12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</row>
    <row r="337" ht="12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</row>
    <row r="338" ht="12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</row>
    <row r="339" ht="12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</row>
    <row r="340" ht="12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</row>
    <row r="341" ht="12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</row>
    <row r="342" ht="12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</row>
    <row r="343" ht="12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</row>
    <row r="344" ht="12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</row>
    <row r="345" ht="12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</row>
    <row r="346" ht="12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</row>
    <row r="347" ht="12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</row>
    <row r="348" ht="12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</row>
    <row r="349" ht="12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</row>
    <row r="350" ht="12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</row>
    <row r="351" ht="12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</row>
    <row r="352" ht="12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</row>
    <row r="353" ht="12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</row>
    <row r="354" ht="12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</row>
    <row r="355" ht="12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</row>
    <row r="356" ht="12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</row>
    <row r="357" ht="12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</row>
    <row r="358" ht="12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</row>
    <row r="359" ht="12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</row>
    <row r="360" ht="12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</row>
    <row r="361" ht="12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</row>
    <row r="362" ht="12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</row>
    <row r="363" ht="12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</row>
    <row r="364" ht="12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</row>
    <row r="365" ht="12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</row>
    <row r="366" ht="12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</row>
    <row r="367" ht="12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</row>
    <row r="368" ht="12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</row>
    <row r="369" ht="12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</row>
    <row r="370" ht="12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</row>
    <row r="371" ht="12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</row>
    <row r="372" ht="12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</row>
    <row r="373" ht="12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</row>
    <row r="374" ht="12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</row>
    <row r="375" ht="12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</row>
    <row r="376" ht="12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</row>
    <row r="377" ht="12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</row>
    <row r="378" ht="12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</row>
    <row r="379" ht="12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</row>
    <row r="380" ht="12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</row>
    <row r="381" ht="12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</row>
    <row r="382" ht="12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</row>
    <row r="383" ht="12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</row>
    <row r="384" ht="12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</row>
    <row r="385" ht="12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</row>
    <row r="386" ht="12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</row>
    <row r="387" ht="12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</row>
    <row r="388" ht="12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</row>
    <row r="389" ht="12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</row>
    <row r="390" ht="12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</row>
    <row r="391" ht="12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</row>
    <row r="392" ht="12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</row>
    <row r="393" ht="12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</row>
    <row r="394" ht="12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</row>
    <row r="395" ht="12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</row>
    <row r="396" ht="12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</row>
    <row r="397" ht="12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</row>
    <row r="398" ht="12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</row>
    <row r="399" ht="12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</row>
    <row r="400" ht="12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</row>
    <row r="401" ht="12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</row>
    <row r="402" ht="12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</row>
    <row r="403" ht="12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</row>
    <row r="404" ht="12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</row>
    <row r="405" ht="12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</row>
    <row r="406" ht="12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</row>
    <row r="407" ht="12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</row>
    <row r="408" ht="12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</row>
    <row r="409" ht="12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</row>
    <row r="410" ht="12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</row>
    <row r="411" ht="12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</row>
    <row r="412" ht="12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</row>
    <row r="413" ht="12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</row>
    <row r="414" ht="12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</row>
    <row r="415" ht="12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</row>
    <row r="416" ht="12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</row>
    <row r="417" ht="12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</row>
    <row r="418" ht="12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</row>
    <row r="419" ht="12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</row>
    <row r="420" ht="12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</row>
    <row r="421" ht="12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</row>
    <row r="422" ht="12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</row>
    <row r="423" ht="12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</row>
    <row r="424" ht="12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</row>
    <row r="425" ht="12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</row>
    <row r="426" ht="12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</row>
    <row r="427" ht="12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</row>
    <row r="428" ht="12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</row>
    <row r="429" ht="12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</row>
    <row r="430" ht="12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</row>
    <row r="431" ht="12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</row>
    <row r="432" ht="12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</row>
    <row r="433" ht="12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</row>
    <row r="434" ht="12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</row>
    <row r="435" ht="12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</row>
    <row r="436" ht="12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</row>
    <row r="437" ht="12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</row>
    <row r="438" ht="12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</row>
    <row r="439" ht="12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</row>
    <row r="440" ht="12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</row>
    <row r="441" ht="12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</row>
    <row r="442" ht="12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</row>
    <row r="443" ht="12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</row>
    <row r="444" ht="12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</row>
    <row r="445" ht="12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</row>
    <row r="446" ht="12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</row>
    <row r="447" ht="12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</row>
    <row r="448" ht="12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</row>
    <row r="449" ht="12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</row>
    <row r="450" ht="12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</row>
    <row r="451" ht="12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</row>
    <row r="452" ht="12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</row>
    <row r="453" ht="12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</row>
    <row r="454" ht="12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</row>
    <row r="455" ht="12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</row>
    <row r="456" ht="12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</row>
    <row r="457" ht="12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</row>
    <row r="458" ht="12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</row>
    <row r="459" ht="12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</row>
    <row r="460" ht="12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</row>
    <row r="461" ht="12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</row>
    <row r="462" ht="12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</row>
    <row r="463" ht="12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</row>
    <row r="464" ht="12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</row>
    <row r="465" ht="12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</row>
    <row r="466" ht="12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</row>
    <row r="467" ht="12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</row>
    <row r="468" ht="12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</row>
    <row r="469" ht="12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</row>
    <row r="470" ht="12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</row>
    <row r="471" ht="12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</row>
    <row r="472" ht="12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</row>
    <row r="473" ht="12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</row>
    <row r="474" ht="12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</row>
    <row r="475" ht="12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</row>
    <row r="476" ht="12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</row>
    <row r="477" ht="12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</row>
    <row r="478" ht="12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</row>
    <row r="479" ht="12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</row>
    <row r="480" ht="12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</row>
    <row r="481" ht="12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</row>
    <row r="482" ht="12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</row>
    <row r="483" ht="12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</row>
    <row r="484" ht="12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</row>
    <row r="485" ht="12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</row>
    <row r="486" ht="12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</row>
    <row r="487" ht="12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</row>
    <row r="488" ht="12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</row>
    <row r="489" ht="12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</row>
    <row r="490" ht="12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</row>
    <row r="491" ht="12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</row>
    <row r="492" ht="12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</row>
    <row r="493" ht="12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</row>
    <row r="494" ht="12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</row>
    <row r="495" ht="12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</row>
    <row r="496" ht="12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</row>
    <row r="497" ht="12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</row>
    <row r="498" ht="12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</row>
    <row r="499" ht="12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</row>
    <row r="500" ht="12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</row>
    <row r="501" ht="12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</row>
    <row r="502" ht="12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</row>
    <row r="503" ht="12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</row>
    <row r="504" ht="12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</row>
    <row r="505" ht="12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</row>
    <row r="506" ht="12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</row>
    <row r="507" ht="12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</row>
    <row r="508" ht="12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</row>
    <row r="509" ht="12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</row>
    <row r="510" ht="12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</row>
    <row r="511" ht="12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</row>
    <row r="512" ht="12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</row>
    <row r="513" ht="12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</row>
    <row r="514" ht="12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</row>
    <row r="515" ht="12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</row>
    <row r="516" ht="12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</row>
    <row r="517" ht="12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</row>
    <row r="518" ht="12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</row>
    <row r="519" ht="12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</row>
    <row r="520" ht="12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</row>
    <row r="521" ht="12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</row>
    <row r="522" ht="12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</row>
    <row r="523" ht="12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</row>
    <row r="524" ht="12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</row>
    <row r="525" ht="12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</row>
    <row r="526" ht="12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</row>
    <row r="527" ht="12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</row>
    <row r="528" ht="12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</row>
    <row r="529" ht="12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</row>
    <row r="530" ht="12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</row>
    <row r="531" ht="12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</row>
    <row r="532" ht="12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</row>
    <row r="533" ht="12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</row>
    <row r="534" ht="12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</row>
    <row r="535" ht="12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</row>
    <row r="536" ht="12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</row>
    <row r="537" ht="12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</row>
    <row r="538" ht="12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</row>
    <row r="539" ht="12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</row>
    <row r="540" ht="12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</row>
    <row r="541" ht="12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</row>
    <row r="542" ht="12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</row>
    <row r="543" ht="12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</row>
    <row r="544" ht="12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</row>
    <row r="545" ht="12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</row>
    <row r="546" ht="12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</row>
    <row r="547" ht="12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</row>
    <row r="548" ht="12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</row>
    <row r="549" ht="12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</row>
    <row r="550" ht="12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</row>
    <row r="551" ht="12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</row>
    <row r="552" ht="12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</row>
    <row r="553" ht="12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</row>
    <row r="554" ht="12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</row>
    <row r="555" ht="12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</row>
    <row r="556" ht="12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</row>
    <row r="557" ht="12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</row>
    <row r="558" ht="12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</row>
    <row r="559" ht="12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</row>
    <row r="560" ht="12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</row>
    <row r="561" ht="12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</row>
    <row r="562" ht="12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</row>
    <row r="563" ht="12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</row>
    <row r="564" ht="12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</row>
    <row r="565" ht="12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</row>
    <row r="566" ht="12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</row>
    <row r="567" ht="12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</row>
    <row r="568" ht="12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</row>
    <row r="569" ht="12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</row>
    <row r="570" ht="12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</row>
    <row r="571" ht="12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</row>
    <row r="572" ht="12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</row>
    <row r="573" ht="12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</row>
    <row r="574" ht="12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</row>
    <row r="575" ht="12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</row>
    <row r="576" ht="12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</row>
    <row r="577" ht="12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</row>
    <row r="578" ht="12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</row>
    <row r="579" ht="12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</row>
    <row r="580" ht="12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</row>
    <row r="581" ht="12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</row>
    <row r="582" ht="12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</row>
    <row r="583" ht="12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</row>
    <row r="584" ht="12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</row>
    <row r="585" ht="12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</row>
    <row r="586" ht="12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</row>
    <row r="587" ht="12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</row>
    <row r="588" ht="12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</row>
    <row r="589" ht="12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</row>
    <row r="590" ht="12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</row>
    <row r="591" ht="12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</row>
    <row r="592" ht="12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</row>
    <row r="593" ht="12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</row>
    <row r="594" ht="12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</row>
    <row r="595" ht="12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</row>
    <row r="596" ht="12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</row>
    <row r="597" ht="12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</row>
    <row r="598" ht="12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</row>
    <row r="599" ht="12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</row>
    <row r="600" ht="12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</row>
    <row r="601" ht="12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</row>
    <row r="602" ht="12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</row>
    <row r="603" ht="12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</row>
    <row r="604" ht="12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</row>
    <row r="605" ht="12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</row>
    <row r="606" ht="12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</row>
    <row r="607" ht="12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</row>
    <row r="608" ht="12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</row>
    <row r="609" ht="12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</row>
    <row r="610" ht="12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</row>
    <row r="611" ht="12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</row>
    <row r="612" ht="12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</row>
    <row r="613" ht="12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</row>
    <row r="614" ht="12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</row>
    <row r="615" ht="12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</row>
    <row r="616" ht="12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</row>
    <row r="617" ht="12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</row>
    <row r="618" ht="12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</row>
    <row r="619" ht="12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</row>
    <row r="620" ht="12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</row>
    <row r="621" ht="12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</row>
    <row r="622" ht="12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</row>
    <row r="623" ht="12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</row>
    <row r="624" ht="12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</row>
    <row r="625" ht="12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</row>
    <row r="626" ht="12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</row>
    <row r="627" ht="12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</row>
    <row r="628" ht="12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</row>
    <row r="629" ht="12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</row>
    <row r="630" ht="12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</row>
    <row r="631" ht="12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</row>
    <row r="632" ht="12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</row>
    <row r="633" ht="12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</row>
    <row r="634" ht="12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</row>
    <row r="635" ht="12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</row>
    <row r="636" ht="12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</row>
    <row r="637" ht="12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</row>
    <row r="638" ht="12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</row>
    <row r="639" ht="12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</row>
    <row r="640" ht="12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</row>
    <row r="641" ht="12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</row>
    <row r="642" ht="12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</row>
    <row r="643" ht="12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</row>
    <row r="644" ht="12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</row>
    <row r="645" ht="12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</row>
    <row r="646" ht="12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</row>
    <row r="647" ht="12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</row>
    <row r="648" ht="12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</row>
    <row r="649" ht="12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</row>
    <row r="650" ht="12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</row>
    <row r="651" ht="12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</row>
    <row r="652" ht="12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</row>
    <row r="653" ht="12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</row>
    <row r="654" ht="12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</row>
    <row r="655" ht="12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</row>
    <row r="656" ht="12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</row>
    <row r="657" ht="12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</row>
    <row r="658" ht="12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</row>
    <row r="659" ht="12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</row>
    <row r="660" ht="12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</row>
    <row r="661" ht="12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</row>
    <row r="662" ht="12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</row>
    <row r="663" ht="12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</row>
    <row r="664" ht="12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</row>
    <row r="665" ht="12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</row>
    <row r="666" ht="12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</row>
    <row r="667" ht="12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</row>
    <row r="668" ht="12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</row>
    <row r="669" ht="12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</row>
    <row r="670" ht="12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</row>
    <row r="671" ht="12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</row>
    <row r="672" ht="12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</row>
    <row r="673" ht="12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</row>
    <row r="674" ht="12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</row>
    <row r="675" ht="12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</row>
    <row r="676" ht="12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</row>
    <row r="677" ht="12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</row>
    <row r="678" ht="12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</row>
    <row r="679" ht="12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</row>
    <row r="680" ht="12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</row>
    <row r="681" ht="12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</row>
    <row r="682" ht="12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</row>
    <row r="683" ht="12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</row>
    <row r="684" ht="12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</row>
    <row r="685" ht="12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</row>
    <row r="686" ht="12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</row>
    <row r="687" ht="12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</row>
    <row r="688" ht="12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</row>
    <row r="689" ht="12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</row>
    <row r="690" ht="12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</row>
    <row r="691" ht="12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</row>
    <row r="692" ht="12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</row>
    <row r="693" ht="12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</row>
    <row r="694" ht="12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</row>
    <row r="695" ht="12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</row>
    <row r="696" ht="12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</row>
    <row r="697" ht="12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</row>
    <row r="698" ht="12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</row>
    <row r="699" ht="12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</row>
    <row r="700" ht="12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</row>
    <row r="701" ht="12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</row>
    <row r="702" ht="12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</row>
    <row r="703" ht="12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</row>
    <row r="704" ht="12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</row>
    <row r="705" ht="12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</row>
    <row r="706" ht="12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</row>
    <row r="707" ht="12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</row>
    <row r="708" ht="12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</row>
    <row r="709" ht="12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</row>
    <row r="710" ht="12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</row>
    <row r="711" ht="12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</row>
    <row r="712" ht="12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</row>
    <row r="713" ht="12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</row>
    <row r="714" ht="12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</row>
    <row r="715" ht="12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</row>
    <row r="716" ht="12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</row>
    <row r="717" ht="12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</row>
    <row r="718" ht="12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</row>
    <row r="719" ht="12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</row>
    <row r="720" ht="12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</row>
    <row r="721" ht="12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</row>
    <row r="722" ht="12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</row>
    <row r="723" ht="12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</row>
    <row r="724" ht="12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</row>
    <row r="725" ht="12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</row>
    <row r="726" ht="12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</row>
    <row r="727" ht="12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</row>
    <row r="728" ht="12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</row>
    <row r="729" ht="12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</row>
    <row r="730" ht="12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</row>
    <row r="731" ht="12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</row>
    <row r="732" ht="12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</row>
    <row r="733" ht="12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</row>
    <row r="734" ht="12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</row>
    <row r="735" ht="12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</row>
    <row r="736" ht="12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</row>
    <row r="737" ht="12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</row>
    <row r="738" ht="12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</row>
    <row r="739" ht="12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</row>
    <row r="740" ht="12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</row>
    <row r="741" ht="12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</row>
    <row r="742" ht="12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</row>
    <row r="743" ht="12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</row>
    <row r="744" ht="12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</row>
    <row r="745" ht="12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</row>
    <row r="746" ht="12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</row>
    <row r="747" ht="12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</row>
    <row r="748" ht="12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</row>
    <row r="749" ht="12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</row>
    <row r="750" ht="12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</row>
    <row r="751" ht="12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</row>
    <row r="752" ht="12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</row>
    <row r="753" ht="12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</row>
    <row r="754" ht="12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</row>
    <row r="755" ht="12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</row>
    <row r="756" ht="12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</row>
    <row r="757" ht="12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</row>
    <row r="758" ht="12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</row>
    <row r="759" ht="12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</row>
    <row r="760" ht="12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</row>
    <row r="761" ht="12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</row>
    <row r="762" ht="12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</row>
    <row r="763" ht="12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</row>
    <row r="764" ht="12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</row>
    <row r="765" ht="12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</row>
    <row r="766" ht="12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</row>
    <row r="767" ht="12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</row>
    <row r="768" ht="12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</row>
    <row r="769" ht="12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</row>
    <row r="770" ht="12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</row>
    <row r="771" ht="12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</row>
    <row r="772" ht="12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</row>
    <row r="773" ht="12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</row>
    <row r="774" ht="12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</row>
    <row r="775" ht="12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</row>
    <row r="776" ht="12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</row>
    <row r="777" ht="12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</row>
    <row r="778" ht="12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</row>
    <row r="779" ht="12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</row>
    <row r="780" ht="12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</row>
    <row r="781" ht="12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</row>
    <row r="782" ht="12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</row>
    <row r="783" ht="12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</row>
    <row r="784" ht="12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</row>
    <row r="785" ht="12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</row>
    <row r="786" ht="12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</row>
    <row r="787" ht="12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</row>
    <row r="788" ht="12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</row>
    <row r="789" ht="12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</row>
    <row r="790" ht="12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</row>
    <row r="791" ht="12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</row>
    <row r="792" ht="12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</row>
    <row r="793" ht="12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</row>
    <row r="794" ht="12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</row>
    <row r="795" ht="12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</row>
    <row r="796" ht="12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</row>
    <row r="797" ht="12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</row>
    <row r="798" ht="12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</row>
    <row r="799" ht="12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</row>
    <row r="800" ht="12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</row>
    <row r="801" ht="12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</row>
    <row r="802" ht="12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</row>
    <row r="803" ht="12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</row>
    <row r="804" ht="12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</row>
    <row r="805" ht="12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</row>
    <row r="806" ht="12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</row>
    <row r="807" ht="12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</row>
    <row r="808" ht="12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</row>
    <row r="809" ht="12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</row>
    <row r="810" ht="12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</row>
    <row r="811" ht="12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</row>
    <row r="812" ht="12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</row>
    <row r="813" ht="12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</row>
    <row r="814" ht="12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</row>
    <row r="815" ht="12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</row>
    <row r="816" ht="12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</row>
    <row r="817" ht="12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</row>
    <row r="818" ht="12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</row>
    <row r="819" ht="12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</row>
    <row r="820" ht="12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</row>
    <row r="821" ht="12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</row>
    <row r="822" ht="12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</row>
    <row r="823" ht="12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</row>
    <row r="824" ht="12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</row>
    <row r="825" ht="12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</row>
    <row r="826" ht="12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</row>
    <row r="827" ht="12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</row>
    <row r="828" ht="12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</row>
    <row r="829" ht="12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</row>
    <row r="830" ht="12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</row>
    <row r="831" ht="12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</row>
    <row r="832" ht="12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</row>
    <row r="833" ht="12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</row>
    <row r="834" ht="12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</row>
    <row r="835" ht="12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</row>
    <row r="836" ht="12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</row>
    <row r="837" ht="12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</row>
    <row r="838" ht="12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</row>
    <row r="839" ht="12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</row>
    <row r="840" ht="12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</row>
    <row r="841" ht="12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</row>
    <row r="842" ht="12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</row>
    <row r="843" ht="12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</row>
    <row r="844" ht="12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</row>
    <row r="845" ht="12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</row>
    <row r="846" ht="12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</row>
    <row r="847" ht="12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</row>
    <row r="848" ht="12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</row>
    <row r="849" ht="12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</row>
    <row r="850" ht="12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</row>
    <row r="851" ht="12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</row>
    <row r="852" ht="12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</row>
    <row r="853" ht="12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</row>
    <row r="854" ht="12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</row>
    <row r="855" ht="12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</row>
    <row r="856" ht="12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</row>
    <row r="857" ht="12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</row>
    <row r="858" ht="12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</row>
    <row r="859" ht="12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</row>
    <row r="860" ht="12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</row>
    <row r="861" ht="12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</row>
    <row r="862" ht="12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</row>
    <row r="863" ht="12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</row>
    <row r="864" ht="12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</row>
    <row r="865" ht="12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</row>
    <row r="866" ht="12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</row>
    <row r="867" ht="12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</row>
    <row r="868" ht="12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</row>
    <row r="869" ht="12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</row>
    <row r="870" ht="12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</row>
    <row r="871" ht="12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</row>
    <row r="872" ht="12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</row>
    <row r="873" ht="12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</row>
    <row r="874" ht="12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</row>
    <row r="875" ht="12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</row>
    <row r="876" ht="12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</row>
    <row r="877" ht="12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</row>
    <row r="878" ht="12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</row>
    <row r="879" ht="12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</row>
    <row r="880" ht="12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</row>
    <row r="881" ht="12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</row>
    <row r="882" ht="12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</row>
    <row r="883" ht="12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</row>
    <row r="884" ht="12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</row>
    <row r="885" ht="12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</row>
    <row r="886" ht="12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</row>
    <row r="887" ht="12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</row>
    <row r="888" ht="12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</row>
    <row r="889" ht="12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</row>
    <row r="890" ht="12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</row>
    <row r="891" ht="12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</row>
    <row r="892" ht="12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</row>
    <row r="893" ht="12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</row>
    <row r="894" ht="12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</row>
    <row r="895" ht="12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</row>
    <row r="896" ht="12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</row>
    <row r="897" ht="12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</row>
    <row r="898" ht="12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</row>
    <row r="899" ht="12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</row>
    <row r="900" ht="12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</row>
    <row r="901" ht="12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</row>
    <row r="902" ht="12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</row>
    <row r="903" ht="12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</row>
    <row r="904" ht="12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</row>
    <row r="905" ht="12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</row>
    <row r="906" ht="12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</row>
    <row r="907" ht="12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</row>
    <row r="908" ht="12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</row>
    <row r="909" ht="12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</row>
    <row r="910" ht="12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</row>
    <row r="911" ht="12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</row>
    <row r="912" ht="12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</row>
    <row r="913" ht="12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</row>
    <row r="914" ht="12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</row>
    <row r="915" ht="12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</row>
    <row r="916" ht="12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</row>
    <row r="917" ht="12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</row>
    <row r="918" ht="12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</row>
    <row r="919" ht="12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</row>
    <row r="920" ht="12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</row>
    <row r="921" ht="12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</row>
    <row r="922" ht="12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</row>
    <row r="923" ht="12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</row>
    <row r="924" ht="12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</row>
    <row r="925" ht="12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</row>
    <row r="926" ht="12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</row>
    <row r="927" ht="12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</row>
    <row r="928" ht="12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</row>
    <row r="929" ht="12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</row>
    <row r="930" ht="12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</row>
    <row r="931" ht="12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</row>
    <row r="932" ht="12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</row>
    <row r="933" ht="12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</row>
    <row r="934" ht="12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</row>
    <row r="935" ht="12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</row>
    <row r="936" ht="12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</row>
    <row r="937" ht="12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</row>
    <row r="938" ht="12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</row>
    <row r="939" ht="12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</row>
    <row r="940" ht="12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</row>
    <row r="941" ht="12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</row>
    <row r="942" ht="12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</row>
    <row r="943" ht="12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</row>
    <row r="944" ht="12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</row>
    <row r="945" ht="12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</row>
    <row r="946" ht="12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</row>
    <row r="947" ht="12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</row>
    <row r="948" ht="12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</row>
    <row r="949" ht="12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</row>
    <row r="950" ht="12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</row>
    <row r="951" ht="12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</row>
    <row r="952" ht="12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</row>
    <row r="953" ht="12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</row>
    <row r="954" ht="12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</row>
    <row r="955" ht="12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</row>
    <row r="956" ht="12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</row>
    <row r="957" ht="12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</row>
    <row r="958" ht="12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</row>
    <row r="959" ht="12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</row>
    <row r="960" ht="12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</row>
    <row r="961" ht="12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</row>
    <row r="962" ht="12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</row>
    <row r="963" ht="12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</row>
    <row r="964" ht="12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</row>
    <row r="965" ht="12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</row>
    <row r="966" ht="12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</row>
    <row r="967" ht="12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</row>
    <row r="968" ht="12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</row>
    <row r="969" ht="12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</row>
    <row r="970" ht="12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</row>
    <row r="971" ht="12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</row>
    <row r="972" ht="12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</row>
    <row r="973" ht="12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</row>
    <row r="974" ht="12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</row>
    <row r="975" ht="12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</row>
    <row r="976" ht="12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</row>
    <row r="977" ht="12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</row>
    <row r="978" ht="12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</row>
    <row r="979" ht="12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</row>
    <row r="980" ht="12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</row>
    <row r="981" ht="12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</row>
    <row r="982" ht="12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</row>
    <row r="983" ht="12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</row>
    <row r="984" ht="12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</row>
    <row r="985" ht="12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</row>
    <row r="986" ht="12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</row>
    <row r="987" ht="12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</row>
    <row r="988" ht="12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</row>
    <row r="989" ht="12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</row>
    <row r="990" ht="12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</row>
    <row r="991" ht="12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</row>
    <row r="992" ht="12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</row>
  </sheetData>
  <printOptions/>
  <pageMargins bottom="1.0" footer="0.0" header="0.0" left="0.75" right="0.75" top="1.0"/>
  <pageSetup orientation="portrait"/>
  <headerFooter>
    <oddHeader>&amp;L000000ZF Confidential#</oddHeader>
    <oddFooter>&amp;C000000&amp;P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7.5"/>
    <col customWidth="1" min="2" max="2" width="10.5"/>
    <col customWidth="1" min="3" max="4" width="13.5"/>
    <col customWidth="1" min="5" max="5" width="12.5"/>
    <col customWidth="1" min="6" max="6" width="35.88"/>
    <col customWidth="1" min="7" max="7" width="8.0"/>
    <col customWidth="1" min="8" max="8" width="10.5"/>
    <col customWidth="1" min="9" max="9" width="5.88"/>
    <col customWidth="1" min="10" max="10" width="8.13"/>
    <col customWidth="1" min="11" max="11" width="9.13"/>
    <col customWidth="1" min="12" max="12" width="11.13"/>
    <col customWidth="1" min="13" max="13" width="10.5"/>
    <col customWidth="1" hidden="1" min="14" max="20" width="8.88"/>
    <col customWidth="1" min="21" max="21" width="12.88"/>
    <col customWidth="1" min="22" max="23" width="15.13"/>
    <col customWidth="1" min="24" max="25" width="9.13"/>
    <col customWidth="1" min="26" max="26" width="65.0"/>
    <col customWidth="1" min="27" max="37" width="9.13"/>
    <col customWidth="1" min="38" max="38" width="57.88"/>
    <col customWidth="1" min="39" max="40" width="8.88"/>
    <col customWidth="1" min="41" max="41" width="63.5"/>
    <col customWidth="1" min="42" max="44" width="8.88"/>
  </cols>
  <sheetData>
    <row r="1" ht="11.25" customHeight="1">
      <c r="A1" s="1" t="s">
        <v>0</v>
      </c>
      <c r="B1" s="2" t="s">
        <v>1</v>
      </c>
      <c r="C1" s="3"/>
      <c r="D1" s="2" t="s">
        <v>2</v>
      </c>
      <c r="E1" s="2" t="s">
        <v>3</v>
      </c>
      <c r="F1" s="2" t="s">
        <v>4</v>
      </c>
      <c r="G1" s="2" t="s">
        <v>5</v>
      </c>
      <c r="H1" s="2" t="s">
        <v>202</v>
      </c>
      <c r="I1" s="2" t="s">
        <v>203</v>
      </c>
      <c r="J1" s="2" t="s">
        <v>210</v>
      </c>
      <c r="K1" s="2" t="s">
        <v>223</v>
      </c>
      <c r="L1" s="2" t="s">
        <v>225</v>
      </c>
      <c r="M1" s="2" t="s">
        <v>212</v>
      </c>
      <c r="N1" s="35" t="s">
        <v>213</v>
      </c>
      <c r="O1" s="35" t="s">
        <v>214</v>
      </c>
      <c r="P1" s="35" t="s">
        <v>215</v>
      </c>
      <c r="Q1" s="35" t="s">
        <v>216</v>
      </c>
      <c r="R1" s="35" t="s">
        <v>217</v>
      </c>
      <c r="S1" s="35" t="s">
        <v>218</v>
      </c>
      <c r="T1" s="35" t="s">
        <v>219</v>
      </c>
      <c r="U1" s="35" t="s">
        <v>220</v>
      </c>
      <c r="V1" s="2" t="s">
        <v>253</v>
      </c>
      <c r="W1" s="2" t="s">
        <v>1033</v>
      </c>
      <c r="X1" s="2" t="s">
        <v>1034</v>
      </c>
      <c r="Y1" s="2" t="s">
        <v>1035</v>
      </c>
      <c r="Z1" s="2" t="s">
        <v>1036</v>
      </c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</row>
    <row r="2" ht="14.25" customHeight="1">
      <c r="A2" s="148">
        <v>1080.0</v>
      </c>
      <c r="B2" s="149" t="s">
        <v>1037</v>
      </c>
      <c r="C2" s="150"/>
      <c r="D2" s="180" t="str">
        <f t="shared" ref="D2:D100" si="1">REPLACE(REPLACE(L2,5,1,"_"),9,1,"_")</f>
        <v>3100_680_007</v>
      </c>
      <c r="E2" s="149" t="s">
        <v>46</v>
      </c>
      <c r="F2" s="181" t="s">
        <v>1038</v>
      </c>
      <c r="G2" s="152"/>
      <c r="H2" s="152"/>
      <c r="I2" s="150">
        <v>2000.0</v>
      </c>
      <c r="J2" s="182">
        <v>0.44092</v>
      </c>
      <c r="K2" s="150"/>
      <c r="L2" s="180" t="s">
        <v>1039</v>
      </c>
      <c r="M2" s="183">
        <v>955.0</v>
      </c>
      <c r="N2" s="45">
        <v>1.13</v>
      </c>
      <c r="O2" s="45">
        <v>51.0</v>
      </c>
      <c r="P2" s="45">
        <f t="shared" ref="P2:P100" si="2">(100-O2)/100</f>
        <v>0.49</v>
      </c>
      <c r="Q2" s="45">
        <f t="shared" ref="Q2:Q100" si="3">M2*P2*N2</f>
        <v>528.7835</v>
      </c>
      <c r="R2" s="45">
        <v>0.0</v>
      </c>
      <c r="S2" s="45">
        <v>1.067</v>
      </c>
      <c r="T2" s="45">
        <f t="shared" ref="T2:T100" si="4">(Q2+R2)*S2</f>
        <v>564.2119945</v>
      </c>
      <c r="U2" s="47">
        <f t="shared" ref="U2:U100" si="5">T2/0.75</f>
        <v>752.2826593</v>
      </c>
      <c r="V2" s="157"/>
      <c r="W2" s="158"/>
      <c r="X2" s="158"/>
      <c r="Y2" s="158"/>
      <c r="Z2" s="227" t="s">
        <v>1040</v>
      </c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7"/>
      <c r="AN2" s="7"/>
      <c r="AO2" s="37"/>
      <c r="AP2" s="7"/>
      <c r="AQ2" s="7"/>
      <c r="AR2" s="7"/>
    </row>
    <row r="3" ht="14.25" customHeight="1">
      <c r="A3" s="148">
        <v>1080.0</v>
      </c>
      <c r="B3" s="149" t="s">
        <v>1037</v>
      </c>
      <c r="C3" s="150"/>
      <c r="D3" s="180" t="str">
        <f t="shared" si="1"/>
        <v>3100_680_008</v>
      </c>
      <c r="E3" s="149" t="s">
        <v>46</v>
      </c>
      <c r="F3" s="181" t="s">
        <v>1038</v>
      </c>
      <c r="G3" s="152"/>
      <c r="H3" s="152"/>
      <c r="I3" s="150">
        <v>2000.0</v>
      </c>
      <c r="J3" s="182">
        <v>0.44092</v>
      </c>
      <c r="K3" s="150"/>
      <c r="L3" s="180" t="s">
        <v>1041</v>
      </c>
      <c r="M3" s="183">
        <v>955.0</v>
      </c>
      <c r="N3" s="45">
        <v>1.13</v>
      </c>
      <c r="O3" s="45">
        <v>51.0</v>
      </c>
      <c r="P3" s="45">
        <f t="shared" si="2"/>
        <v>0.49</v>
      </c>
      <c r="Q3" s="45">
        <f t="shared" si="3"/>
        <v>528.7835</v>
      </c>
      <c r="R3" s="45">
        <v>0.0</v>
      </c>
      <c r="S3" s="45">
        <v>1.067</v>
      </c>
      <c r="T3" s="45">
        <f t="shared" si="4"/>
        <v>564.2119945</v>
      </c>
      <c r="U3" s="47">
        <f t="shared" si="5"/>
        <v>752.2826593</v>
      </c>
      <c r="V3" s="159" t="s">
        <v>682</v>
      </c>
      <c r="W3" s="160"/>
      <c r="X3" s="160"/>
      <c r="Y3" s="160"/>
      <c r="Z3" s="228" t="s">
        <v>1042</v>
      </c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13"/>
      <c r="AN3" s="13"/>
      <c r="AO3" s="55"/>
      <c r="AP3" s="13"/>
      <c r="AQ3" s="13"/>
      <c r="AR3" s="13"/>
    </row>
    <row r="4" ht="14.25" customHeight="1">
      <c r="A4" s="148">
        <v>1080.0</v>
      </c>
      <c r="B4" s="149" t="s">
        <v>1037</v>
      </c>
      <c r="C4" s="150"/>
      <c r="D4" s="180" t="str">
        <f t="shared" si="1"/>
        <v>3100_680_062</v>
      </c>
      <c r="E4" s="149" t="s">
        <v>46</v>
      </c>
      <c r="F4" s="181" t="s">
        <v>1043</v>
      </c>
      <c r="G4" s="152"/>
      <c r="H4" s="152"/>
      <c r="I4" s="150">
        <v>2000.0</v>
      </c>
      <c r="J4" s="182">
        <v>17.6368</v>
      </c>
      <c r="K4" s="150"/>
      <c r="L4" s="180" t="s">
        <v>1044</v>
      </c>
      <c r="M4" s="183">
        <v>2065.0</v>
      </c>
      <c r="N4" s="45">
        <v>1.13</v>
      </c>
      <c r="O4" s="45">
        <v>51.0</v>
      </c>
      <c r="P4" s="45">
        <f t="shared" si="2"/>
        <v>0.49</v>
      </c>
      <c r="Q4" s="45">
        <f t="shared" si="3"/>
        <v>1143.3905</v>
      </c>
      <c r="R4" s="45">
        <v>0.0</v>
      </c>
      <c r="S4" s="45">
        <v>1.067</v>
      </c>
      <c r="T4" s="45">
        <f t="shared" si="4"/>
        <v>1219.997664</v>
      </c>
      <c r="U4" s="47">
        <f t="shared" si="5"/>
        <v>1626.663551</v>
      </c>
      <c r="V4" s="161"/>
      <c r="W4" s="160"/>
      <c r="X4" s="160"/>
      <c r="Y4" s="160"/>
      <c r="Z4" s="228" t="s">
        <v>1045</v>
      </c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13"/>
      <c r="AN4" s="13"/>
      <c r="AO4" s="55"/>
      <c r="AP4" s="13"/>
      <c r="AQ4" s="13"/>
      <c r="AR4" s="13"/>
    </row>
    <row r="5" ht="14.25" customHeight="1">
      <c r="A5" s="148">
        <v>1080.0</v>
      </c>
      <c r="B5" s="149" t="s">
        <v>1037</v>
      </c>
      <c r="C5" s="150"/>
      <c r="D5" s="180" t="str">
        <f t="shared" si="1"/>
        <v>3100_680_002</v>
      </c>
      <c r="E5" s="149" t="s">
        <v>46</v>
      </c>
      <c r="F5" s="181" t="s">
        <v>1046</v>
      </c>
      <c r="G5" s="152"/>
      <c r="H5" s="152"/>
      <c r="I5" s="150">
        <v>2000.0</v>
      </c>
      <c r="J5" s="182">
        <v>17.6368</v>
      </c>
      <c r="K5" s="150"/>
      <c r="L5" s="180" t="s">
        <v>1047</v>
      </c>
      <c r="M5" s="183">
        <v>2065.0</v>
      </c>
      <c r="N5" s="45">
        <v>1.13</v>
      </c>
      <c r="O5" s="45">
        <v>51.0</v>
      </c>
      <c r="P5" s="45">
        <f t="shared" si="2"/>
        <v>0.49</v>
      </c>
      <c r="Q5" s="45">
        <f t="shared" si="3"/>
        <v>1143.3905</v>
      </c>
      <c r="R5" s="45">
        <v>0.0</v>
      </c>
      <c r="S5" s="45">
        <v>1.067</v>
      </c>
      <c r="T5" s="45">
        <f t="shared" si="4"/>
        <v>1219.997664</v>
      </c>
      <c r="U5" s="47">
        <f t="shared" si="5"/>
        <v>1626.663551</v>
      </c>
      <c r="V5" s="161"/>
      <c r="W5" s="160"/>
      <c r="X5" s="160"/>
      <c r="Y5" s="160"/>
      <c r="Z5" s="228" t="s">
        <v>1048</v>
      </c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13"/>
      <c r="AN5" s="13"/>
      <c r="AO5" s="55"/>
      <c r="AP5" s="13"/>
      <c r="AQ5" s="13"/>
      <c r="AR5" s="13"/>
    </row>
    <row r="6" ht="14.25" customHeight="1">
      <c r="A6" s="148">
        <v>1080.0</v>
      </c>
      <c r="B6" s="149" t="s">
        <v>1037</v>
      </c>
      <c r="C6" s="150"/>
      <c r="D6" s="180" t="str">
        <f t="shared" si="1"/>
        <v>3100_680_003</v>
      </c>
      <c r="E6" s="149" t="s">
        <v>46</v>
      </c>
      <c r="F6" s="181" t="s">
        <v>1049</v>
      </c>
      <c r="G6" s="152"/>
      <c r="H6" s="152"/>
      <c r="I6" s="150">
        <v>2000.0</v>
      </c>
      <c r="J6" s="182">
        <v>17.6368</v>
      </c>
      <c r="K6" s="150"/>
      <c r="L6" s="180" t="s">
        <v>1050</v>
      </c>
      <c r="M6" s="183">
        <v>2065.0</v>
      </c>
      <c r="N6" s="45">
        <v>1.13</v>
      </c>
      <c r="O6" s="45">
        <v>51.0</v>
      </c>
      <c r="P6" s="45">
        <f t="shared" si="2"/>
        <v>0.49</v>
      </c>
      <c r="Q6" s="45">
        <f t="shared" si="3"/>
        <v>1143.3905</v>
      </c>
      <c r="R6" s="45">
        <v>0.0</v>
      </c>
      <c r="S6" s="45">
        <v>1.067</v>
      </c>
      <c r="T6" s="45">
        <f t="shared" si="4"/>
        <v>1219.997664</v>
      </c>
      <c r="U6" s="47">
        <f t="shared" si="5"/>
        <v>1626.663551</v>
      </c>
      <c r="V6" s="161"/>
      <c r="W6" s="160"/>
      <c r="X6" s="160"/>
      <c r="Y6" s="160"/>
      <c r="Z6" s="228" t="s">
        <v>1051</v>
      </c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13"/>
      <c r="AN6" s="13"/>
      <c r="AO6" s="55"/>
      <c r="AP6" s="13"/>
      <c r="AQ6" s="13"/>
      <c r="AR6" s="13"/>
    </row>
    <row r="7" ht="14.25" customHeight="1">
      <c r="A7" s="148">
        <v>1080.0</v>
      </c>
      <c r="B7" s="149" t="s">
        <v>1037</v>
      </c>
      <c r="C7" s="150"/>
      <c r="D7" s="180" t="str">
        <f t="shared" si="1"/>
        <v>3100_680_004</v>
      </c>
      <c r="E7" s="149" t="s">
        <v>46</v>
      </c>
      <c r="F7" s="181" t="s">
        <v>1052</v>
      </c>
      <c r="G7" s="152"/>
      <c r="H7" s="152"/>
      <c r="I7" s="150">
        <v>2000.0</v>
      </c>
      <c r="J7" s="182">
        <v>17.6368</v>
      </c>
      <c r="K7" s="150"/>
      <c r="L7" s="180" t="s">
        <v>1053</v>
      </c>
      <c r="M7" s="183">
        <v>2065.0</v>
      </c>
      <c r="N7" s="45">
        <v>1.13</v>
      </c>
      <c r="O7" s="45">
        <v>51.0</v>
      </c>
      <c r="P7" s="45">
        <f t="shared" si="2"/>
        <v>0.49</v>
      </c>
      <c r="Q7" s="45">
        <f t="shared" si="3"/>
        <v>1143.3905</v>
      </c>
      <c r="R7" s="45">
        <v>0.0</v>
      </c>
      <c r="S7" s="45">
        <v>1.067</v>
      </c>
      <c r="T7" s="45">
        <f t="shared" si="4"/>
        <v>1219.997664</v>
      </c>
      <c r="U7" s="47">
        <f t="shared" si="5"/>
        <v>1626.663551</v>
      </c>
      <c r="V7" s="161"/>
      <c r="W7" s="160"/>
      <c r="X7" s="160"/>
      <c r="Y7" s="160"/>
      <c r="Z7" s="228" t="s">
        <v>1054</v>
      </c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13"/>
      <c r="AN7" s="13"/>
      <c r="AO7" s="55"/>
      <c r="AP7" s="13"/>
      <c r="AQ7" s="13"/>
      <c r="AR7" s="13"/>
    </row>
    <row r="8" ht="14.25" customHeight="1">
      <c r="A8" s="148">
        <v>1080.0</v>
      </c>
      <c r="B8" s="149" t="s">
        <v>1037</v>
      </c>
      <c r="C8" s="150"/>
      <c r="D8" s="180" t="str">
        <f t="shared" si="1"/>
        <v>3100_680_099</v>
      </c>
      <c r="E8" s="149" t="s">
        <v>46</v>
      </c>
      <c r="F8" s="181" t="s">
        <v>1055</v>
      </c>
      <c r="G8" s="152"/>
      <c r="H8" s="152"/>
      <c r="I8" s="150">
        <v>2000.0</v>
      </c>
      <c r="J8" s="182">
        <v>19.8414</v>
      </c>
      <c r="K8" s="150"/>
      <c r="L8" s="180" t="s">
        <v>1056</v>
      </c>
      <c r="M8" s="183">
        <v>2065.0</v>
      </c>
      <c r="N8" s="45">
        <v>1.13</v>
      </c>
      <c r="O8" s="45">
        <v>51.0</v>
      </c>
      <c r="P8" s="45">
        <f t="shared" si="2"/>
        <v>0.49</v>
      </c>
      <c r="Q8" s="45">
        <f t="shared" si="3"/>
        <v>1143.3905</v>
      </c>
      <c r="R8" s="45">
        <v>0.0</v>
      </c>
      <c r="S8" s="45">
        <v>1.067</v>
      </c>
      <c r="T8" s="45">
        <f t="shared" si="4"/>
        <v>1219.997664</v>
      </c>
      <c r="U8" s="47">
        <f t="shared" si="5"/>
        <v>1626.663551</v>
      </c>
      <c r="V8" s="161"/>
      <c r="W8" s="160"/>
      <c r="X8" s="160"/>
      <c r="Y8" s="160"/>
      <c r="Z8" s="228" t="s">
        <v>1057</v>
      </c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13"/>
      <c r="AN8" s="13"/>
      <c r="AO8" s="55"/>
      <c r="AP8" s="13"/>
      <c r="AQ8" s="13"/>
      <c r="AR8" s="13"/>
    </row>
    <row r="9" ht="14.25" customHeight="1">
      <c r="A9" s="148">
        <v>1080.0</v>
      </c>
      <c r="B9" s="149" t="s">
        <v>1037</v>
      </c>
      <c r="C9" s="150"/>
      <c r="D9" s="180" t="str">
        <f t="shared" si="1"/>
        <v>3100_680_063</v>
      </c>
      <c r="E9" s="149" t="s">
        <v>46</v>
      </c>
      <c r="F9" s="181" t="s">
        <v>1058</v>
      </c>
      <c r="G9" s="152"/>
      <c r="H9" s="152"/>
      <c r="I9" s="150">
        <v>2000.0</v>
      </c>
      <c r="J9" s="182">
        <v>69.4449</v>
      </c>
      <c r="K9" s="150"/>
      <c r="L9" s="180" t="s">
        <v>1059</v>
      </c>
      <c r="M9" s="183">
        <v>4835.0</v>
      </c>
      <c r="N9" s="45">
        <v>1.13</v>
      </c>
      <c r="O9" s="45">
        <v>51.0</v>
      </c>
      <c r="P9" s="45">
        <f t="shared" si="2"/>
        <v>0.49</v>
      </c>
      <c r="Q9" s="45">
        <f t="shared" si="3"/>
        <v>2677.1395</v>
      </c>
      <c r="R9" s="45">
        <v>0.0</v>
      </c>
      <c r="S9" s="45">
        <v>1.067</v>
      </c>
      <c r="T9" s="45">
        <f t="shared" si="4"/>
        <v>2856.507847</v>
      </c>
      <c r="U9" s="47">
        <f t="shared" si="5"/>
        <v>3808.677129</v>
      </c>
      <c r="V9" s="159" t="s">
        <v>682</v>
      </c>
      <c r="W9" s="160"/>
      <c r="X9" s="160"/>
      <c r="Y9" s="160"/>
      <c r="Z9" s="228" t="s">
        <v>1060</v>
      </c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13"/>
      <c r="AN9" s="13"/>
      <c r="AO9" s="55"/>
      <c r="AP9" s="13"/>
      <c r="AQ9" s="13"/>
      <c r="AR9" s="13"/>
    </row>
    <row r="10" ht="14.25" customHeight="1">
      <c r="A10" s="148">
        <v>1080.0</v>
      </c>
      <c r="B10" s="149" t="s">
        <v>1037</v>
      </c>
      <c r="C10" s="150"/>
      <c r="D10" s="180" t="str">
        <f t="shared" si="1"/>
        <v>3100_680_010</v>
      </c>
      <c r="E10" s="149" t="s">
        <v>46</v>
      </c>
      <c r="F10" s="181" t="s">
        <v>1061</v>
      </c>
      <c r="G10" s="152"/>
      <c r="H10" s="152"/>
      <c r="I10" s="150">
        <v>2000.0</v>
      </c>
      <c r="J10" s="182">
        <v>69.4449</v>
      </c>
      <c r="K10" s="150"/>
      <c r="L10" s="180" t="s">
        <v>1062</v>
      </c>
      <c r="M10" s="183">
        <v>4835.0</v>
      </c>
      <c r="N10" s="45">
        <v>1.13</v>
      </c>
      <c r="O10" s="45">
        <v>51.0</v>
      </c>
      <c r="P10" s="45">
        <f t="shared" si="2"/>
        <v>0.49</v>
      </c>
      <c r="Q10" s="45">
        <f t="shared" si="3"/>
        <v>2677.1395</v>
      </c>
      <c r="R10" s="45">
        <v>0.0</v>
      </c>
      <c r="S10" s="45">
        <v>1.067</v>
      </c>
      <c r="T10" s="45">
        <f t="shared" si="4"/>
        <v>2856.507847</v>
      </c>
      <c r="U10" s="47">
        <f t="shared" si="5"/>
        <v>3808.677129</v>
      </c>
      <c r="V10" s="159" t="s">
        <v>682</v>
      </c>
      <c r="W10" s="160"/>
      <c r="X10" s="160"/>
      <c r="Y10" s="160"/>
      <c r="Z10" s="228" t="s">
        <v>1063</v>
      </c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13"/>
      <c r="AN10" s="13"/>
      <c r="AO10" s="55"/>
      <c r="AP10" s="13"/>
      <c r="AQ10" s="13"/>
      <c r="AR10" s="13"/>
    </row>
    <row r="11" ht="14.25" customHeight="1">
      <c r="A11" s="148">
        <v>1080.0</v>
      </c>
      <c r="B11" s="149" t="s">
        <v>1037</v>
      </c>
      <c r="C11" s="150"/>
      <c r="D11" s="180" t="str">
        <f t="shared" si="1"/>
        <v>3100_680_011</v>
      </c>
      <c r="E11" s="149" t="s">
        <v>46</v>
      </c>
      <c r="F11" s="181" t="s">
        <v>1064</v>
      </c>
      <c r="G11" s="152"/>
      <c r="H11" s="152"/>
      <c r="I11" s="150">
        <v>2000.0</v>
      </c>
      <c r="J11" s="182">
        <v>69.4449</v>
      </c>
      <c r="K11" s="150"/>
      <c r="L11" s="180" t="s">
        <v>1065</v>
      </c>
      <c r="M11" s="183">
        <v>4835.0</v>
      </c>
      <c r="N11" s="45">
        <v>1.13</v>
      </c>
      <c r="O11" s="45">
        <v>51.0</v>
      </c>
      <c r="P11" s="45">
        <f t="shared" si="2"/>
        <v>0.49</v>
      </c>
      <c r="Q11" s="45">
        <f t="shared" si="3"/>
        <v>2677.1395</v>
      </c>
      <c r="R11" s="45">
        <v>0.0</v>
      </c>
      <c r="S11" s="45">
        <v>1.067</v>
      </c>
      <c r="T11" s="45">
        <f t="shared" si="4"/>
        <v>2856.507847</v>
      </c>
      <c r="U11" s="47">
        <f t="shared" si="5"/>
        <v>3808.677129</v>
      </c>
      <c r="V11" s="159" t="s">
        <v>682</v>
      </c>
      <c r="W11" s="160"/>
      <c r="X11" s="160"/>
      <c r="Y11" s="160"/>
      <c r="Z11" s="228" t="s">
        <v>1066</v>
      </c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13"/>
      <c r="AN11" s="13"/>
      <c r="AO11" s="55"/>
      <c r="AP11" s="13"/>
      <c r="AQ11" s="13"/>
      <c r="AR11" s="13"/>
    </row>
    <row r="12" ht="14.25" customHeight="1">
      <c r="A12" s="148">
        <v>1080.0</v>
      </c>
      <c r="B12" s="149" t="s">
        <v>1037</v>
      </c>
      <c r="C12" s="150"/>
      <c r="D12" s="180" t="str">
        <f t="shared" si="1"/>
        <v>3100_680_012</v>
      </c>
      <c r="E12" s="149" t="s">
        <v>46</v>
      </c>
      <c r="F12" s="181" t="s">
        <v>1067</v>
      </c>
      <c r="G12" s="152"/>
      <c r="H12" s="152"/>
      <c r="I12" s="150">
        <v>2000.0</v>
      </c>
      <c r="J12" s="182">
        <v>69.4449</v>
      </c>
      <c r="K12" s="150"/>
      <c r="L12" s="180" t="s">
        <v>1068</v>
      </c>
      <c r="M12" s="183">
        <v>4835.0</v>
      </c>
      <c r="N12" s="45">
        <v>1.13</v>
      </c>
      <c r="O12" s="45">
        <v>51.0</v>
      </c>
      <c r="P12" s="45">
        <f t="shared" si="2"/>
        <v>0.49</v>
      </c>
      <c r="Q12" s="45">
        <f t="shared" si="3"/>
        <v>2677.1395</v>
      </c>
      <c r="R12" s="45">
        <v>0.0</v>
      </c>
      <c r="S12" s="45">
        <v>1.067</v>
      </c>
      <c r="T12" s="45">
        <f t="shared" si="4"/>
        <v>2856.507847</v>
      </c>
      <c r="U12" s="47">
        <f t="shared" si="5"/>
        <v>3808.677129</v>
      </c>
      <c r="V12" s="159" t="s">
        <v>682</v>
      </c>
      <c r="W12" s="160"/>
      <c r="X12" s="160"/>
      <c r="Y12" s="160"/>
      <c r="Z12" s="228" t="s">
        <v>1069</v>
      </c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13"/>
      <c r="AN12" s="13"/>
      <c r="AO12" s="55"/>
      <c r="AP12" s="13"/>
      <c r="AQ12" s="13"/>
      <c r="AR12" s="13"/>
    </row>
    <row r="13" ht="14.25" customHeight="1">
      <c r="A13" s="148">
        <v>1080.0</v>
      </c>
      <c r="B13" s="149" t="s">
        <v>1037</v>
      </c>
      <c r="C13" s="150"/>
      <c r="D13" s="180" t="str">
        <f t="shared" si="1"/>
        <v>3100_680_107</v>
      </c>
      <c r="E13" s="149" t="s">
        <v>46</v>
      </c>
      <c r="F13" s="181" t="s">
        <v>1070</v>
      </c>
      <c r="G13" s="152"/>
      <c r="H13" s="152"/>
      <c r="I13" s="150">
        <v>2000.0</v>
      </c>
      <c r="J13" s="182">
        <v>71.6495</v>
      </c>
      <c r="K13" s="150"/>
      <c r="L13" s="180" t="s">
        <v>1071</v>
      </c>
      <c r="M13" s="183">
        <v>4835.0</v>
      </c>
      <c r="N13" s="45">
        <v>1.13</v>
      </c>
      <c r="O13" s="45">
        <v>51.0</v>
      </c>
      <c r="P13" s="45">
        <f t="shared" si="2"/>
        <v>0.49</v>
      </c>
      <c r="Q13" s="45">
        <f t="shared" si="3"/>
        <v>2677.1395</v>
      </c>
      <c r="R13" s="45">
        <v>0.0</v>
      </c>
      <c r="S13" s="45">
        <v>1.067</v>
      </c>
      <c r="T13" s="45">
        <f t="shared" si="4"/>
        <v>2856.507847</v>
      </c>
      <c r="U13" s="47">
        <f t="shared" si="5"/>
        <v>3808.677129</v>
      </c>
      <c r="V13" s="159" t="s">
        <v>682</v>
      </c>
      <c r="W13" s="160"/>
      <c r="X13" s="160"/>
      <c r="Y13" s="160"/>
      <c r="Z13" s="228" t="s">
        <v>1072</v>
      </c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13"/>
      <c r="AN13" s="13"/>
      <c r="AO13" s="55"/>
      <c r="AP13" s="13"/>
      <c r="AQ13" s="13"/>
      <c r="AR13" s="13"/>
    </row>
    <row r="14" ht="14.25" customHeight="1">
      <c r="A14" s="229">
        <v>1080.0</v>
      </c>
      <c r="B14" s="230" t="s">
        <v>1037</v>
      </c>
      <c r="C14" s="231"/>
      <c r="D14" s="232" t="str">
        <f t="shared" si="1"/>
        <v>3100_680_224</v>
      </c>
      <c r="E14" s="230" t="s">
        <v>46</v>
      </c>
      <c r="F14" s="233" t="s">
        <v>1073</v>
      </c>
      <c r="G14" s="287"/>
      <c r="H14" s="287"/>
      <c r="I14" s="231">
        <v>2000.0</v>
      </c>
      <c r="J14" s="237">
        <f>13*2.2046</f>
        <v>28.6598</v>
      </c>
      <c r="K14" s="231"/>
      <c r="L14" s="232" t="s">
        <v>1074</v>
      </c>
      <c r="M14" s="238">
        <v>7100.0</v>
      </c>
      <c r="N14" s="82">
        <v>1.13</v>
      </c>
      <c r="O14" s="82">
        <v>0.0</v>
      </c>
      <c r="P14" s="82">
        <f t="shared" si="2"/>
        <v>1</v>
      </c>
      <c r="Q14" s="288">
        <f t="shared" si="3"/>
        <v>8023</v>
      </c>
      <c r="R14" s="82">
        <v>0.0</v>
      </c>
      <c r="S14" s="82">
        <v>1.067</v>
      </c>
      <c r="T14" s="288">
        <f t="shared" si="4"/>
        <v>8560.541</v>
      </c>
      <c r="U14" s="83">
        <f t="shared" si="5"/>
        <v>11414.05467</v>
      </c>
      <c r="V14" s="289" t="s">
        <v>682</v>
      </c>
      <c r="W14" s="160"/>
      <c r="X14" s="160"/>
      <c r="Y14" s="160"/>
      <c r="Z14" s="217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13"/>
      <c r="AN14" s="13"/>
      <c r="AO14" s="55"/>
      <c r="AP14" s="13"/>
      <c r="AQ14" s="13"/>
      <c r="AR14" s="13"/>
    </row>
    <row r="15" ht="14.25" customHeight="1">
      <c r="A15" s="229">
        <v>1080.0</v>
      </c>
      <c r="B15" s="230" t="s">
        <v>1037</v>
      </c>
      <c r="C15" s="231"/>
      <c r="D15" s="232" t="str">
        <f t="shared" si="1"/>
        <v>3100_680_225</v>
      </c>
      <c r="E15" s="230" t="s">
        <v>46</v>
      </c>
      <c r="F15" s="233" t="s">
        <v>1075</v>
      </c>
      <c r="G15" s="287"/>
      <c r="H15" s="287"/>
      <c r="I15" s="231">
        <v>2000.0</v>
      </c>
      <c r="J15" s="237">
        <f>24*2.2046</f>
        <v>52.9104</v>
      </c>
      <c r="K15" s="231"/>
      <c r="L15" s="232" t="s">
        <v>1076</v>
      </c>
      <c r="M15" s="238">
        <v>8500.0</v>
      </c>
      <c r="N15" s="82">
        <v>1.13</v>
      </c>
      <c r="O15" s="82">
        <v>0.0</v>
      </c>
      <c r="P15" s="82">
        <f t="shared" si="2"/>
        <v>1</v>
      </c>
      <c r="Q15" s="288">
        <f t="shared" si="3"/>
        <v>9605</v>
      </c>
      <c r="R15" s="82">
        <v>0.0</v>
      </c>
      <c r="S15" s="82">
        <v>1.067</v>
      </c>
      <c r="T15" s="288">
        <f t="shared" si="4"/>
        <v>10248.535</v>
      </c>
      <c r="U15" s="83">
        <f t="shared" si="5"/>
        <v>13664.71333</v>
      </c>
      <c r="V15" s="290" t="s">
        <v>682</v>
      </c>
      <c r="W15" s="164"/>
      <c r="X15" s="164"/>
      <c r="Y15" s="164"/>
      <c r="Z15" s="291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13"/>
      <c r="AN15" s="13"/>
      <c r="AO15" s="55"/>
      <c r="AP15" s="13"/>
      <c r="AQ15" s="13"/>
      <c r="AR15" s="13"/>
    </row>
    <row r="16" ht="14.25" customHeight="1">
      <c r="A16" s="179">
        <v>1080.0</v>
      </c>
      <c r="B16" s="165" t="s">
        <v>1037</v>
      </c>
      <c r="C16" s="166"/>
      <c r="D16" s="187" t="str">
        <f t="shared" si="1"/>
        <v>3101_680_039</v>
      </c>
      <c r="E16" s="165" t="s">
        <v>46</v>
      </c>
      <c r="F16" s="188" t="s">
        <v>1043</v>
      </c>
      <c r="G16" s="168"/>
      <c r="H16" s="168"/>
      <c r="I16" s="166">
        <v>3000.0</v>
      </c>
      <c r="J16" s="189">
        <v>17.6368</v>
      </c>
      <c r="K16" s="166"/>
      <c r="L16" s="187" t="s">
        <v>1077</v>
      </c>
      <c r="M16" s="190">
        <v>2360.0</v>
      </c>
      <c r="N16" s="45">
        <v>1.13</v>
      </c>
      <c r="O16" s="45">
        <v>52.0</v>
      </c>
      <c r="P16" s="45">
        <f t="shared" si="2"/>
        <v>0.48</v>
      </c>
      <c r="Q16" s="45">
        <f t="shared" si="3"/>
        <v>1280.064</v>
      </c>
      <c r="R16" s="45">
        <v>0.0</v>
      </c>
      <c r="S16" s="45">
        <v>1.067</v>
      </c>
      <c r="T16" s="45">
        <f t="shared" si="4"/>
        <v>1365.828288</v>
      </c>
      <c r="U16" s="47">
        <f t="shared" si="5"/>
        <v>1821.104384</v>
      </c>
      <c r="V16" s="173"/>
      <c r="W16" s="173"/>
      <c r="X16" s="173"/>
      <c r="Y16" s="173"/>
      <c r="Z16" s="244" t="s">
        <v>1045</v>
      </c>
      <c r="AA16" s="67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13"/>
      <c r="AN16" s="13"/>
      <c r="AO16" s="55"/>
      <c r="AP16" s="13"/>
      <c r="AQ16" s="13"/>
      <c r="AR16" s="13"/>
    </row>
    <row r="17" ht="14.25" customHeight="1">
      <c r="A17" s="179">
        <v>1080.0</v>
      </c>
      <c r="B17" s="165" t="s">
        <v>1037</v>
      </c>
      <c r="C17" s="166"/>
      <c r="D17" s="187" t="str">
        <f t="shared" si="1"/>
        <v>3101_680_014</v>
      </c>
      <c r="E17" s="165" t="s">
        <v>46</v>
      </c>
      <c r="F17" s="188" t="s">
        <v>1046</v>
      </c>
      <c r="G17" s="168"/>
      <c r="H17" s="168"/>
      <c r="I17" s="166">
        <v>3000.0</v>
      </c>
      <c r="J17" s="189">
        <v>17.6368</v>
      </c>
      <c r="K17" s="166"/>
      <c r="L17" s="187" t="s">
        <v>1078</v>
      </c>
      <c r="M17" s="190">
        <v>2360.0</v>
      </c>
      <c r="N17" s="45">
        <v>1.13</v>
      </c>
      <c r="O17" s="45">
        <v>52.0</v>
      </c>
      <c r="P17" s="45">
        <f t="shared" si="2"/>
        <v>0.48</v>
      </c>
      <c r="Q17" s="45">
        <f t="shared" si="3"/>
        <v>1280.064</v>
      </c>
      <c r="R17" s="45">
        <v>0.0</v>
      </c>
      <c r="S17" s="45">
        <v>1.067</v>
      </c>
      <c r="T17" s="45">
        <f t="shared" si="4"/>
        <v>1365.828288</v>
      </c>
      <c r="U17" s="47">
        <f t="shared" si="5"/>
        <v>1821.104384</v>
      </c>
      <c r="V17" s="173"/>
      <c r="W17" s="173"/>
      <c r="X17" s="173"/>
      <c r="Y17" s="173"/>
      <c r="Z17" s="244" t="s">
        <v>1048</v>
      </c>
      <c r="AA17" s="67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13"/>
      <c r="AN17" s="13"/>
      <c r="AO17" s="55"/>
      <c r="AP17" s="13"/>
      <c r="AQ17" s="13"/>
      <c r="AR17" s="13"/>
    </row>
    <row r="18" ht="14.25" customHeight="1">
      <c r="A18" s="179">
        <v>1080.0</v>
      </c>
      <c r="B18" s="165" t="s">
        <v>1037</v>
      </c>
      <c r="C18" s="166"/>
      <c r="D18" s="187" t="str">
        <f t="shared" si="1"/>
        <v>3101_680_015</v>
      </c>
      <c r="E18" s="165" t="s">
        <v>46</v>
      </c>
      <c r="F18" s="188" t="s">
        <v>1049</v>
      </c>
      <c r="G18" s="168"/>
      <c r="H18" s="168"/>
      <c r="I18" s="166">
        <v>3000.0</v>
      </c>
      <c r="J18" s="189">
        <v>17.6368</v>
      </c>
      <c r="K18" s="166"/>
      <c r="L18" s="187" t="s">
        <v>1079</v>
      </c>
      <c r="M18" s="190">
        <v>2360.0</v>
      </c>
      <c r="N18" s="45">
        <v>1.13</v>
      </c>
      <c r="O18" s="45">
        <v>52.0</v>
      </c>
      <c r="P18" s="45">
        <f t="shared" si="2"/>
        <v>0.48</v>
      </c>
      <c r="Q18" s="45">
        <f t="shared" si="3"/>
        <v>1280.064</v>
      </c>
      <c r="R18" s="45">
        <v>0.0</v>
      </c>
      <c r="S18" s="45">
        <v>1.067</v>
      </c>
      <c r="T18" s="45">
        <f t="shared" si="4"/>
        <v>1365.828288</v>
      </c>
      <c r="U18" s="47">
        <f t="shared" si="5"/>
        <v>1821.104384</v>
      </c>
      <c r="V18" s="173"/>
      <c r="W18" s="173"/>
      <c r="X18" s="173"/>
      <c r="Y18" s="173"/>
      <c r="Z18" s="244" t="s">
        <v>1051</v>
      </c>
      <c r="AA18" s="67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13"/>
      <c r="AN18" s="13"/>
      <c r="AO18" s="55"/>
      <c r="AP18" s="13"/>
      <c r="AQ18" s="13"/>
      <c r="AR18" s="13"/>
    </row>
    <row r="19" ht="14.25" customHeight="1">
      <c r="A19" s="179">
        <v>1080.0</v>
      </c>
      <c r="B19" s="165" t="s">
        <v>1037</v>
      </c>
      <c r="C19" s="166"/>
      <c r="D19" s="187" t="str">
        <f t="shared" si="1"/>
        <v>3101_680_016</v>
      </c>
      <c r="E19" s="165" t="s">
        <v>46</v>
      </c>
      <c r="F19" s="188" t="s">
        <v>1052</v>
      </c>
      <c r="G19" s="168"/>
      <c r="H19" s="168"/>
      <c r="I19" s="166">
        <v>3000.0</v>
      </c>
      <c r="J19" s="189">
        <v>17.6368</v>
      </c>
      <c r="K19" s="166"/>
      <c r="L19" s="187" t="s">
        <v>1080</v>
      </c>
      <c r="M19" s="190">
        <v>2360.0</v>
      </c>
      <c r="N19" s="45">
        <v>1.13</v>
      </c>
      <c r="O19" s="45">
        <v>52.0</v>
      </c>
      <c r="P19" s="45">
        <f t="shared" si="2"/>
        <v>0.48</v>
      </c>
      <c r="Q19" s="45">
        <f t="shared" si="3"/>
        <v>1280.064</v>
      </c>
      <c r="R19" s="45">
        <v>0.0</v>
      </c>
      <c r="S19" s="45">
        <v>1.067</v>
      </c>
      <c r="T19" s="45">
        <f t="shared" si="4"/>
        <v>1365.828288</v>
      </c>
      <c r="U19" s="47">
        <f t="shared" si="5"/>
        <v>1821.104384</v>
      </c>
      <c r="V19" s="173"/>
      <c r="W19" s="173"/>
      <c r="X19" s="173"/>
      <c r="Y19" s="173"/>
      <c r="Z19" s="244" t="s">
        <v>1054</v>
      </c>
      <c r="AA19" s="67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13"/>
      <c r="AN19" s="13"/>
      <c r="AO19" s="55"/>
      <c r="AP19" s="13"/>
      <c r="AQ19" s="13"/>
      <c r="AR19" s="13"/>
    </row>
    <row r="20" ht="14.25" customHeight="1">
      <c r="A20" s="179">
        <v>1080.0</v>
      </c>
      <c r="B20" s="165" t="s">
        <v>1037</v>
      </c>
      <c r="C20" s="166"/>
      <c r="D20" s="187" t="str">
        <f t="shared" si="1"/>
        <v>3101_680_075</v>
      </c>
      <c r="E20" s="165" t="s">
        <v>46</v>
      </c>
      <c r="F20" s="188" t="s">
        <v>1055</v>
      </c>
      <c r="G20" s="168"/>
      <c r="H20" s="168"/>
      <c r="I20" s="166">
        <v>3000.0</v>
      </c>
      <c r="J20" s="189">
        <v>17.6368</v>
      </c>
      <c r="K20" s="166"/>
      <c r="L20" s="187" t="s">
        <v>1081</v>
      </c>
      <c r="M20" s="190">
        <v>2360.0</v>
      </c>
      <c r="N20" s="45">
        <v>1.13</v>
      </c>
      <c r="O20" s="45">
        <v>52.0</v>
      </c>
      <c r="P20" s="45">
        <f t="shared" si="2"/>
        <v>0.48</v>
      </c>
      <c r="Q20" s="45">
        <f t="shared" si="3"/>
        <v>1280.064</v>
      </c>
      <c r="R20" s="45">
        <v>0.0</v>
      </c>
      <c r="S20" s="45">
        <v>1.067</v>
      </c>
      <c r="T20" s="45">
        <f t="shared" si="4"/>
        <v>1365.828288</v>
      </c>
      <c r="U20" s="47">
        <f t="shared" si="5"/>
        <v>1821.104384</v>
      </c>
      <c r="V20" s="173"/>
      <c r="W20" s="173"/>
      <c r="X20" s="173"/>
      <c r="Y20" s="173"/>
      <c r="Z20" s="244" t="s">
        <v>1057</v>
      </c>
      <c r="AA20" s="67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13"/>
      <c r="AN20" s="13"/>
      <c r="AO20" s="55"/>
      <c r="AP20" s="13"/>
      <c r="AQ20" s="13"/>
      <c r="AR20" s="13"/>
    </row>
    <row r="21" ht="14.25" customHeight="1">
      <c r="A21" s="179">
        <v>1080.0</v>
      </c>
      <c r="B21" s="165" t="s">
        <v>1037</v>
      </c>
      <c r="C21" s="166"/>
      <c r="D21" s="187" t="str">
        <f t="shared" si="1"/>
        <v>3101_680_021</v>
      </c>
      <c r="E21" s="165" t="s">
        <v>46</v>
      </c>
      <c r="F21" s="188" t="s">
        <v>1082</v>
      </c>
      <c r="G21" s="168"/>
      <c r="H21" s="168"/>
      <c r="I21" s="166">
        <v>3000.0</v>
      </c>
      <c r="J21" s="189">
        <v>0.44092</v>
      </c>
      <c r="K21" s="166"/>
      <c r="L21" s="187" t="s">
        <v>1083</v>
      </c>
      <c r="M21" s="190">
        <v>1255.0</v>
      </c>
      <c r="N21" s="45">
        <v>1.13</v>
      </c>
      <c r="O21" s="45">
        <v>52.0</v>
      </c>
      <c r="P21" s="45">
        <f t="shared" si="2"/>
        <v>0.48</v>
      </c>
      <c r="Q21" s="45">
        <f t="shared" si="3"/>
        <v>680.712</v>
      </c>
      <c r="R21" s="45">
        <v>0.0</v>
      </c>
      <c r="S21" s="45">
        <v>1.067</v>
      </c>
      <c r="T21" s="45">
        <f t="shared" si="4"/>
        <v>726.319704</v>
      </c>
      <c r="U21" s="47">
        <f t="shared" si="5"/>
        <v>968.426272</v>
      </c>
      <c r="V21" s="174" t="s">
        <v>682</v>
      </c>
      <c r="W21" s="173"/>
      <c r="X21" s="173"/>
      <c r="Y21" s="173"/>
      <c r="Z21" s="244" t="s">
        <v>1084</v>
      </c>
      <c r="AA21" s="67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13"/>
      <c r="AN21" s="13"/>
      <c r="AO21" s="55"/>
      <c r="AP21" s="13"/>
      <c r="AQ21" s="13"/>
      <c r="AR21" s="13"/>
    </row>
    <row r="22" ht="14.25" customHeight="1">
      <c r="A22" s="179">
        <v>1080.0</v>
      </c>
      <c r="B22" s="165" t="s">
        <v>1037</v>
      </c>
      <c r="C22" s="166"/>
      <c r="D22" s="187" t="str">
        <f t="shared" si="1"/>
        <v>3101_680_038</v>
      </c>
      <c r="E22" s="165" t="s">
        <v>46</v>
      </c>
      <c r="F22" s="188" t="s">
        <v>1058</v>
      </c>
      <c r="G22" s="168"/>
      <c r="H22" s="168"/>
      <c r="I22" s="166">
        <v>3000.0</v>
      </c>
      <c r="J22" s="189">
        <v>79.3656</v>
      </c>
      <c r="K22" s="166"/>
      <c r="L22" s="187" t="s">
        <v>1085</v>
      </c>
      <c r="M22" s="190">
        <v>5885.0</v>
      </c>
      <c r="N22" s="45">
        <v>1.13</v>
      </c>
      <c r="O22" s="45">
        <v>52.0</v>
      </c>
      <c r="P22" s="45">
        <f t="shared" si="2"/>
        <v>0.48</v>
      </c>
      <c r="Q22" s="45">
        <f t="shared" si="3"/>
        <v>3192.024</v>
      </c>
      <c r="R22" s="45">
        <v>0.0</v>
      </c>
      <c r="S22" s="45">
        <v>1.067</v>
      </c>
      <c r="T22" s="45">
        <f t="shared" si="4"/>
        <v>3405.889608</v>
      </c>
      <c r="U22" s="47">
        <f t="shared" si="5"/>
        <v>4541.186144</v>
      </c>
      <c r="V22" s="174" t="s">
        <v>682</v>
      </c>
      <c r="W22" s="173"/>
      <c r="X22" s="173"/>
      <c r="Y22" s="173"/>
      <c r="Z22" s="244" t="s">
        <v>1060</v>
      </c>
      <c r="AA22" s="67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13"/>
      <c r="AN22" s="13"/>
      <c r="AO22" s="55"/>
      <c r="AP22" s="13"/>
      <c r="AQ22" s="13"/>
      <c r="AR22" s="13"/>
    </row>
    <row r="23" ht="14.25" customHeight="1">
      <c r="A23" s="179">
        <v>1080.0</v>
      </c>
      <c r="B23" s="165" t="s">
        <v>1037</v>
      </c>
      <c r="C23" s="166"/>
      <c r="D23" s="187" t="str">
        <f t="shared" si="1"/>
        <v>3101_680_018</v>
      </c>
      <c r="E23" s="165" t="s">
        <v>46</v>
      </c>
      <c r="F23" s="188" t="s">
        <v>1061</v>
      </c>
      <c r="G23" s="168"/>
      <c r="H23" s="168"/>
      <c r="I23" s="166">
        <v>3000.0</v>
      </c>
      <c r="J23" s="189">
        <v>79.3656</v>
      </c>
      <c r="K23" s="166"/>
      <c r="L23" s="187" t="s">
        <v>1086</v>
      </c>
      <c r="M23" s="190">
        <v>5885.0</v>
      </c>
      <c r="N23" s="45">
        <v>1.13</v>
      </c>
      <c r="O23" s="45">
        <v>52.0</v>
      </c>
      <c r="P23" s="45">
        <f t="shared" si="2"/>
        <v>0.48</v>
      </c>
      <c r="Q23" s="45">
        <f t="shared" si="3"/>
        <v>3192.024</v>
      </c>
      <c r="R23" s="45">
        <v>0.0</v>
      </c>
      <c r="S23" s="45">
        <v>1.067</v>
      </c>
      <c r="T23" s="45">
        <f t="shared" si="4"/>
        <v>3405.889608</v>
      </c>
      <c r="U23" s="47">
        <f t="shared" si="5"/>
        <v>4541.186144</v>
      </c>
      <c r="V23" s="174" t="s">
        <v>682</v>
      </c>
      <c r="W23" s="173"/>
      <c r="X23" s="173"/>
      <c r="Y23" s="173"/>
      <c r="Z23" s="244" t="s">
        <v>1063</v>
      </c>
      <c r="AA23" s="67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13"/>
      <c r="AN23" s="13"/>
      <c r="AO23" s="55"/>
      <c r="AP23" s="13"/>
      <c r="AQ23" s="13"/>
      <c r="AR23" s="13"/>
    </row>
    <row r="24" ht="14.25" customHeight="1">
      <c r="A24" s="179">
        <v>1080.0</v>
      </c>
      <c r="B24" s="165" t="s">
        <v>1037</v>
      </c>
      <c r="C24" s="166"/>
      <c r="D24" s="187" t="str">
        <f t="shared" si="1"/>
        <v>3101_680_019</v>
      </c>
      <c r="E24" s="165" t="s">
        <v>46</v>
      </c>
      <c r="F24" s="188" t="s">
        <v>1064</v>
      </c>
      <c r="G24" s="168"/>
      <c r="H24" s="168"/>
      <c r="I24" s="166">
        <v>3000.0</v>
      </c>
      <c r="J24" s="189">
        <v>79.3656</v>
      </c>
      <c r="K24" s="166"/>
      <c r="L24" s="187" t="s">
        <v>1087</v>
      </c>
      <c r="M24" s="190">
        <v>5885.0</v>
      </c>
      <c r="N24" s="45">
        <v>1.13</v>
      </c>
      <c r="O24" s="45">
        <v>52.0</v>
      </c>
      <c r="P24" s="45">
        <f t="shared" si="2"/>
        <v>0.48</v>
      </c>
      <c r="Q24" s="45">
        <f t="shared" si="3"/>
        <v>3192.024</v>
      </c>
      <c r="R24" s="45">
        <v>0.0</v>
      </c>
      <c r="S24" s="45">
        <v>1.067</v>
      </c>
      <c r="T24" s="45">
        <f t="shared" si="4"/>
        <v>3405.889608</v>
      </c>
      <c r="U24" s="47">
        <f t="shared" si="5"/>
        <v>4541.186144</v>
      </c>
      <c r="V24" s="174" t="s">
        <v>682</v>
      </c>
      <c r="W24" s="173"/>
      <c r="X24" s="173"/>
      <c r="Y24" s="173"/>
      <c r="Z24" s="244" t="s">
        <v>1066</v>
      </c>
      <c r="AA24" s="67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13"/>
      <c r="AN24" s="13"/>
      <c r="AO24" s="55"/>
      <c r="AP24" s="13"/>
      <c r="AQ24" s="13"/>
      <c r="AR24" s="13"/>
    </row>
    <row r="25" ht="14.25" customHeight="1">
      <c r="A25" s="179">
        <v>1080.0</v>
      </c>
      <c r="B25" s="165" t="s">
        <v>1037</v>
      </c>
      <c r="C25" s="166"/>
      <c r="D25" s="187" t="str">
        <f t="shared" si="1"/>
        <v>3101_680_020</v>
      </c>
      <c r="E25" s="165" t="s">
        <v>46</v>
      </c>
      <c r="F25" s="188" t="s">
        <v>1067</v>
      </c>
      <c r="G25" s="168"/>
      <c r="H25" s="168"/>
      <c r="I25" s="166">
        <v>3000.0</v>
      </c>
      <c r="J25" s="189">
        <v>79.3656</v>
      </c>
      <c r="K25" s="166"/>
      <c r="L25" s="187" t="s">
        <v>1088</v>
      </c>
      <c r="M25" s="190">
        <v>5885.0</v>
      </c>
      <c r="N25" s="45">
        <v>1.13</v>
      </c>
      <c r="O25" s="45">
        <v>52.0</v>
      </c>
      <c r="P25" s="45">
        <f t="shared" si="2"/>
        <v>0.48</v>
      </c>
      <c r="Q25" s="45">
        <f t="shared" si="3"/>
        <v>3192.024</v>
      </c>
      <c r="R25" s="45">
        <v>0.0</v>
      </c>
      <c r="S25" s="45">
        <v>1.067</v>
      </c>
      <c r="T25" s="45">
        <f t="shared" si="4"/>
        <v>3405.889608</v>
      </c>
      <c r="U25" s="47">
        <f t="shared" si="5"/>
        <v>4541.186144</v>
      </c>
      <c r="V25" s="174" t="s">
        <v>682</v>
      </c>
      <c r="W25" s="173"/>
      <c r="X25" s="173"/>
      <c r="Y25" s="173"/>
      <c r="Z25" s="244" t="s">
        <v>1069</v>
      </c>
      <c r="AA25" s="67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13"/>
      <c r="AN25" s="13"/>
      <c r="AO25" s="55"/>
      <c r="AP25" s="13"/>
      <c r="AQ25" s="13"/>
      <c r="AR25" s="13"/>
    </row>
    <row r="26" ht="14.25" customHeight="1">
      <c r="A26" s="179">
        <v>1080.0</v>
      </c>
      <c r="B26" s="165" t="s">
        <v>1037</v>
      </c>
      <c r="C26" s="166"/>
      <c r="D26" s="187" t="str">
        <f t="shared" si="1"/>
        <v>3101_680_074</v>
      </c>
      <c r="E26" s="165" t="s">
        <v>46</v>
      </c>
      <c r="F26" s="188" t="s">
        <v>1070</v>
      </c>
      <c r="G26" s="168"/>
      <c r="H26" s="168"/>
      <c r="I26" s="166">
        <v>3000.0</v>
      </c>
      <c r="J26" s="189">
        <v>81.5702</v>
      </c>
      <c r="K26" s="166"/>
      <c r="L26" s="187" t="s">
        <v>1089</v>
      </c>
      <c r="M26" s="190">
        <v>5885.0</v>
      </c>
      <c r="N26" s="45">
        <v>1.13</v>
      </c>
      <c r="O26" s="45">
        <v>52.0</v>
      </c>
      <c r="P26" s="45">
        <f t="shared" si="2"/>
        <v>0.48</v>
      </c>
      <c r="Q26" s="45">
        <f t="shared" si="3"/>
        <v>3192.024</v>
      </c>
      <c r="R26" s="45">
        <v>0.0</v>
      </c>
      <c r="S26" s="45">
        <v>1.067</v>
      </c>
      <c r="T26" s="45">
        <f t="shared" si="4"/>
        <v>3405.889608</v>
      </c>
      <c r="U26" s="47">
        <f t="shared" si="5"/>
        <v>4541.186144</v>
      </c>
      <c r="V26" s="174" t="s">
        <v>682</v>
      </c>
      <c r="W26" s="173"/>
      <c r="X26" s="173"/>
      <c r="Y26" s="173"/>
      <c r="Z26" s="244" t="s">
        <v>1072</v>
      </c>
      <c r="AA26" s="67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13"/>
      <c r="AN26" s="13"/>
      <c r="AO26" s="55"/>
      <c r="AP26" s="13"/>
      <c r="AQ26" s="13"/>
      <c r="AR26" s="13"/>
    </row>
    <row r="27" ht="14.25" customHeight="1">
      <c r="A27" s="292">
        <v>1080.0</v>
      </c>
      <c r="B27" s="293" t="s">
        <v>1037</v>
      </c>
      <c r="C27" s="294"/>
      <c r="D27" s="295" t="str">
        <f t="shared" si="1"/>
        <v>3101_680_PTB</v>
      </c>
      <c r="E27" s="293" t="s">
        <v>46</v>
      </c>
      <c r="F27" s="281" t="s">
        <v>1073</v>
      </c>
      <c r="G27" s="296"/>
      <c r="H27" s="296"/>
      <c r="I27" s="294">
        <v>3000.0</v>
      </c>
      <c r="J27" s="206">
        <f>13*2.2046</f>
        <v>28.6598</v>
      </c>
      <c r="K27" s="294"/>
      <c r="L27" s="295" t="s">
        <v>1090</v>
      </c>
      <c r="M27" s="297">
        <v>7100.0</v>
      </c>
      <c r="N27" s="45">
        <v>1.13</v>
      </c>
      <c r="O27" s="45">
        <v>0.0</v>
      </c>
      <c r="P27" s="45">
        <f t="shared" si="2"/>
        <v>1</v>
      </c>
      <c r="Q27" s="45">
        <f t="shared" si="3"/>
        <v>8023</v>
      </c>
      <c r="R27" s="45">
        <v>0.0</v>
      </c>
      <c r="S27" s="45">
        <v>1.067</v>
      </c>
      <c r="T27" s="45">
        <f t="shared" si="4"/>
        <v>8560.541</v>
      </c>
      <c r="U27" s="47">
        <f t="shared" si="5"/>
        <v>11414.05467</v>
      </c>
      <c r="V27" s="174" t="s">
        <v>682</v>
      </c>
      <c r="W27" s="173"/>
      <c r="X27" s="173"/>
      <c r="Y27" s="173"/>
      <c r="Z27" s="298"/>
      <c r="AA27" s="67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13"/>
      <c r="AN27" s="13"/>
      <c r="AO27" s="55"/>
      <c r="AP27" s="13"/>
      <c r="AQ27" s="13"/>
      <c r="AR27" s="13"/>
    </row>
    <row r="28" ht="14.25" customHeight="1">
      <c r="A28" s="292">
        <v>1080.0</v>
      </c>
      <c r="B28" s="293" t="s">
        <v>1037</v>
      </c>
      <c r="C28" s="294"/>
      <c r="D28" s="295" t="str">
        <f t="shared" si="1"/>
        <v>3101_680_PTC</v>
      </c>
      <c r="E28" s="293" t="s">
        <v>46</v>
      </c>
      <c r="F28" s="281" t="s">
        <v>1075</v>
      </c>
      <c r="G28" s="296"/>
      <c r="H28" s="296"/>
      <c r="I28" s="294">
        <v>3000.0</v>
      </c>
      <c r="J28" s="206">
        <f>24*2.2046</f>
        <v>52.9104</v>
      </c>
      <c r="K28" s="294"/>
      <c r="L28" s="295" t="s">
        <v>1091</v>
      </c>
      <c r="M28" s="297">
        <v>8500.0</v>
      </c>
      <c r="N28" s="45">
        <v>1.13</v>
      </c>
      <c r="O28" s="45">
        <v>0.0</v>
      </c>
      <c r="P28" s="45">
        <f t="shared" si="2"/>
        <v>1</v>
      </c>
      <c r="Q28" s="45">
        <f t="shared" si="3"/>
        <v>9605</v>
      </c>
      <c r="R28" s="45">
        <v>0.0</v>
      </c>
      <c r="S28" s="45">
        <v>1.067</v>
      </c>
      <c r="T28" s="45">
        <f t="shared" si="4"/>
        <v>10248.535</v>
      </c>
      <c r="U28" s="47">
        <f t="shared" si="5"/>
        <v>13664.71333</v>
      </c>
      <c r="V28" s="174" t="s">
        <v>682</v>
      </c>
      <c r="W28" s="173"/>
      <c r="X28" s="173"/>
      <c r="Y28" s="173"/>
      <c r="Z28" s="298"/>
      <c r="AA28" s="67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13"/>
      <c r="AN28" s="13"/>
      <c r="AO28" s="55"/>
      <c r="AP28" s="13"/>
      <c r="AQ28" s="13"/>
      <c r="AR28" s="13"/>
    </row>
    <row r="29" ht="14.25" customHeight="1">
      <c r="A29" s="148">
        <v>1080.0</v>
      </c>
      <c r="B29" s="149" t="s">
        <v>1037</v>
      </c>
      <c r="C29" s="150"/>
      <c r="D29" s="180" t="str">
        <f t="shared" si="1"/>
        <v>3109_680_010</v>
      </c>
      <c r="E29" s="149" t="s">
        <v>46</v>
      </c>
      <c r="F29" s="181" t="s">
        <v>1043</v>
      </c>
      <c r="G29" s="152"/>
      <c r="H29" s="152"/>
      <c r="I29" s="150">
        <v>5000.0</v>
      </c>
      <c r="J29" s="182">
        <v>17.6368</v>
      </c>
      <c r="K29" s="150"/>
      <c r="L29" s="180" t="s">
        <v>1092</v>
      </c>
      <c r="M29" s="183">
        <v>3045.0</v>
      </c>
      <c r="N29" s="45">
        <v>1.13</v>
      </c>
      <c r="O29" s="45">
        <v>47.0</v>
      </c>
      <c r="P29" s="45">
        <f t="shared" si="2"/>
        <v>0.53</v>
      </c>
      <c r="Q29" s="45">
        <f t="shared" si="3"/>
        <v>1823.6505</v>
      </c>
      <c r="R29" s="45">
        <v>0.0</v>
      </c>
      <c r="S29" s="45">
        <v>1.067</v>
      </c>
      <c r="T29" s="45">
        <f t="shared" si="4"/>
        <v>1945.835084</v>
      </c>
      <c r="U29" s="47">
        <f t="shared" si="5"/>
        <v>2594.446778</v>
      </c>
      <c r="V29" s="283"/>
      <c r="W29" s="283"/>
      <c r="X29" s="283"/>
      <c r="Y29" s="283"/>
      <c r="Z29" s="285" t="s">
        <v>1093</v>
      </c>
      <c r="AA29" s="67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13"/>
      <c r="AN29" s="13"/>
      <c r="AO29" s="55"/>
      <c r="AP29" s="13"/>
      <c r="AQ29" s="13"/>
      <c r="AR29" s="13"/>
    </row>
    <row r="30" ht="14.25" customHeight="1">
      <c r="A30" s="148">
        <v>1080.0</v>
      </c>
      <c r="B30" s="149" t="s">
        <v>1037</v>
      </c>
      <c r="C30" s="150"/>
      <c r="D30" s="180" t="str">
        <f t="shared" si="1"/>
        <v>3109_680_011</v>
      </c>
      <c r="E30" s="149" t="s">
        <v>46</v>
      </c>
      <c r="F30" s="181" t="s">
        <v>1046</v>
      </c>
      <c r="G30" s="152"/>
      <c r="H30" s="152"/>
      <c r="I30" s="150">
        <v>5000.0</v>
      </c>
      <c r="J30" s="182">
        <v>19.8414</v>
      </c>
      <c r="K30" s="150"/>
      <c r="L30" s="180" t="s">
        <v>1094</v>
      </c>
      <c r="M30" s="183">
        <v>3045.0</v>
      </c>
      <c r="N30" s="45">
        <v>1.13</v>
      </c>
      <c r="O30" s="45">
        <v>47.0</v>
      </c>
      <c r="P30" s="45">
        <f t="shared" si="2"/>
        <v>0.53</v>
      </c>
      <c r="Q30" s="45">
        <f t="shared" si="3"/>
        <v>1823.6505</v>
      </c>
      <c r="R30" s="45">
        <v>0.0</v>
      </c>
      <c r="S30" s="45">
        <v>1.067</v>
      </c>
      <c r="T30" s="45">
        <f t="shared" si="4"/>
        <v>1945.835084</v>
      </c>
      <c r="U30" s="47">
        <f t="shared" si="5"/>
        <v>2594.446778</v>
      </c>
      <c r="V30" s="283"/>
      <c r="W30" s="283"/>
      <c r="X30" s="283"/>
      <c r="Y30" s="283"/>
      <c r="Z30" s="285" t="s">
        <v>1095</v>
      </c>
      <c r="AA30" s="67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13"/>
      <c r="AN30" s="13"/>
      <c r="AO30" s="55"/>
      <c r="AP30" s="13"/>
      <c r="AQ30" s="13"/>
      <c r="AR30" s="13"/>
    </row>
    <row r="31" ht="14.25" customHeight="1">
      <c r="A31" s="148">
        <v>1080.0</v>
      </c>
      <c r="B31" s="149" t="s">
        <v>1037</v>
      </c>
      <c r="C31" s="150"/>
      <c r="D31" s="180" t="str">
        <f t="shared" si="1"/>
        <v>3109_680_ 012</v>
      </c>
      <c r="E31" s="149" t="s">
        <v>46</v>
      </c>
      <c r="F31" s="181" t="s">
        <v>1049</v>
      </c>
      <c r="G31" s="152"/>
      <c r="H31" s="152"/>
      <c r="I31" s="150">
        <v>5000.0</v>
      </c>
      <c r="J31" s="182">
        <v>19.8414</v>
      </c>
      <c r="K31" s="150"/>
      <c r="L31" s="180" t="s">
        <v>1096</v>
      </c>
      <c r="M31" s="183">
        <v>3045.0</v>
      </c>
      <c r="N31" s="45">
        <v>1.13</v>
      </c>
      <c r="O31" s="45">
        <v>47.0</v>
      </c>
      <c r="P31" s="45">
        <f t="shared" si="2"/>
        <v>0.53</v>
      </c>
      <c r="Q31" s="45">
        <f t="shared" si="3"/>
        <v>1823.6505</v>
      </c>
      <c r="R31" s="45">
        <v>0.0</v>
      </c>
      <c r="S31" s="45">
        <v>1.067</v>
      </c>
      <c r="T31" s="45">
        <f t="shared" si="4"/>
        <v>1945.835084</v>
      </c>
      <c r="U31" s="47">
        <f t="shared" si="5"/>
        <v>2594.446778</v>
      </c>
      <c r="V31" s="283"/>
      <c r="W31" s="283"/>
      <c r="X31" s="283"/>
      <c r="Y31" s="283"/>
      <c r="Z31" s="285" t="s">
        <v>1097</v>
      </c>
      <c r="AA31" s="67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13"/>
      <c r="AN31" s="13"/>
      <c r="AO31" s="55"/>
      <c r="AP31" s="13"/>
      <c r="AQ31" s="13"/>
      <c r="AR31" s="13"/>
    </row>
    <row r="32" ht="14.25" customHeight="1">
      <c r="A32" s="148">
        <v>1080.0</v>
      </c>
      <c r="B32" s="149" t="s">
        <v>1037</v>
      </c>
      <c r="C32" s="150"/>
      <c r="D32" s="180" t="str">
        <f t="shared" si="1"/>
        <v>3109_680_013</v>
      </c>
      <c r="E32" s="149" t="s">
        <v>46</v>
      </c>
      <c r="F32" s="181" t="s">
        <v>1052</v>
      </c>
      <c r="G32" s="152"/>
      <c r="H32" s="152"/>
      <c r="I32" s="150">
        <v>5000.0</v>
      </c>
      <c r="J32" s="182">
        <v>17.6368</v>
      </c>
      <c r="K32" s="150"/>
      <c r="L32" s="180" t="s">
        <v>1098</v>
      </c>
      <c r="M32" s="183">
        <v>3045.0</v>
      </c>
      <c r="N32" s="45">
        <v>1.13</v>
      </c>
      <c r="O32" s="45">
        <v>47.0</v>
      </c>
      <c r="P32" s="45">
        <f t="shared" si="2"/>
        <v>0.53</v>
      </c>
      <c r="Q32" s="45">
        <f t="shared" si="3"/>
        <v>1823.6505</v>
      </c>
      <c r="R32" s="45">
        <v>0.0</v>
      </c>
      <c r="S32" s="45">
        <v>1.067</v>
      </c>
      <c r="T32" s="45">
        <f t="shared" si="4"/>
        <v>1945.835084</v>
      </c>
      <c r="U32" s="47">
        <f t="shared" si="5"/>
        <v>2594.446778</v>
      </c>
      <c r="V32" s="283"/>
      <c r="W32" s="283"/>
      <c r="X32" s="283"/>
      <c r="Y32" s="283"/>
      <c r="Z32" s="285" t="s">
        <v>1099</v>
      </c>
      <c r="AA32" s="67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13"/>
      <c r="AN32" s="13"/>
      <c r="AO32" s="55"/>
      <c r="AP32" s="13"/>
      <c r="AQ32" s="13"/>
      <c r="AR32" s="13"/>
    </row>
    <row r="33" ht="14.25" customHeight="1">
      <c r="A33" s="148">
        <v>1080.0</v>
      </c>
      <c r="B33" s="149" t="s">
        <v>1037</v>
      </c>
      <c r="C33" s="150"/>
      <c r="D33" s="180" t="str">
        <f t="shared" si="1"/>
        <v>3109_680_014</v>
      </c>
      <c r="E33" s="149" t="s">
        <v>46</v>
      </c>
      <c r="F33" s="181" t="s">
        <v>1055</v>
      </c>
      <c r="G33" s="152"/>
      <c r="H33" s="152"/>
      <c r="I33" s="150">
        <v>5000.0</v>
      </c>
      <c r="J33" s="182">
        <v>19.8414</v>
      </c>
      <c r="K33" s="150"/>
      <c r="L33" s="180" t="s">
        <v>1100</v>
      </c>
      <c r="M33" s="183">
        <v>3045.0</v>
      </c>
      <c r="N33" s="45">
        <v>1.13</v>
      </c>
      <c r="O33" s="45">
        <v>47.0</v>
      </c>
      <c r="P33" s="45">
        <f t="shared" si="2"/>
        <v>0.53</v>
      </c>
      <c r="Q33" s="45">
        <f t="shared" si="3"/>
        <v>1823.6505</v>
      </c>
      <c r="R33" s="45">
        <v>0.0</v>
      </c>
      <c r="S33" s="45">
        <v>1.067</v>
      </c>
      <c r="T33" s="45">
        <f t="shared" si="4"/>
        <v>1945.835084</v>
      </c>
      <c r="U33" s="47">
        <f t="shared" si="5"/>
        <v>2594.446778</v>
      </c>
      <c r="V33" s="283"/>
      <c r="W33" s="283"/>
      <c r="X33" s="283"/>
      <c r="Y33" s="283"/>
      <c r="Z33" s="285" t="s">
        <v>1101</v>
      </c>
      <c r="AA33" s="67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13"/>
      <c r="AN33" s="13"/>
      <c r="AO33" s="55"/>
      <c r="AP33" s="13"/>
      <c r="AQ33" s="13"/>
      <c r="AR33" s="13"/>
    </row>
    <row r="34" ht="14.25" customHeight="1">
      <c r="A34" s="148">
        <v>1080.0</v>
      </c>
      <c r="B34" s="149" t="s">
        <v>1037</v>
      </c>
      <c r="C34" s="150"/>
      <c r="D34" s="180" t="str">
        <f t="shared" si="1"/>
        <v>3109_680_015</v>
      </c>
      <c r="E34" s="149" t="s">
        <v>46</v>
      </c>
      <c r="F34" s="181" t="s">
        <v>1102</v>
      </c>
      <c r="G34" s="150"/>
      <c r="H34" s="152"/>
      <c r="I34" s="150">
        <v>5000.0</v>
      </c>
      <c r="J34" s="182">
        <v>48.5012</v>
      </c>
      <c r="K34" s="150"/>
      <c r="L34" s="180" t="s">
        <v>1103</v>
      </c>
      <c r="M34" s="183">
        <v>3895.0</v>
      </c>
      <c r="N34" s="45">
        <v>1.13</v>
      </c>
      <c r="O34" s="45">
        <v>47.0</v>
      </c>
      <c r="P34" s="45">
        <f t="shared" si="2"/>
        <v>0.53</v>
      </c>
      <c r="Q34" s="45">
        <f t="shared" si="3"/>
        <v>2332.7155</v>
      </c>
      <c r="R34" s="45">
        <v>0.0</v>
      </c>
      <c r="S34" s="45">
        <v>1.067</v>
      </c>
      <c r="T34" s="45">
        <f t="shared" si="4"/>
        <v>2489.007439</v>
      </c>
      <c r="U34" s="47">
        <f t="shared" si="5"/>
        <v>3318.676585</v>
      </c>
      <c r="V34" s="283"/>
      <c r="W34" s="283"/>
      <c r="X34" s="283"/>
      <c r="Y34" s="283"/>
      <c r="Z34" s="285" t="s">
        <v>1104</v>
      </c>
      <c r="AA34" s="67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13"/>
      <c r="AN34" s="13"/>
      <c r="AO34" s="55"/>
      <c r="AP34" s="13"/>
      <c r="AQ34" s="13"/>
      <c r="AR34" s="13"/>
    </row>
    <row r="35" ht="14.25" customHeight="1">
      <c r="A35" s="148">
        <v>1080.0</v>
      </c>
      <c r="B35" s="149" t="s">
        <v>1037</v>
      </c>
      <c r="C35" s="150"/>
      <c r="D35" s="180" t="str">
        <f t="shared" si="1"/>
        <v>3109_680_018</v>
      </c>
      <c r="E35" s="149" t="s">
        <v>46</v>
      </c>
      <c r="F35" s="181" t="s">
        <v>1058</v>
      </c>
      <c r="G35" s="150"/>
      <c r="H35" s="152"/>
      <c r="I35" s="150">
        <v>5000.0</v>
      </c>
      <c r="J35" s="182">
        <v>141.0944</v>
      </c>
      <c r="K35" s="150"/>
      <c r="L35" s="180" t="s">
        <v>1105</v>
      </c>
      <c r="M35" s="183">
        <v>7155.0</v>
      </c>
      <c r="N35" s="45">
        <v>1.13</v>
      </c>
      <c r="O35" s="45">
        <v>47.0</v>
      </c>
      <c r="P35" s="45">
        <f t="shared" si="2"/>
        <v>0.53</v>
      </c>
      <c r="Q35" s="45">
        <f t="shared" si="3"/>
        <v>4285.1295</v>
      </c>
      <c r="R35" s="45">
        <v>0.0</v>
      </c>
      <c r="S35" s="45">
        <v>1.067</v>
      </c>
      <c r="T35" s="45">
        <f t="shared" si="4"/>
        <v>4572.233177</v>
      </c>
      <c r="U35" s="47">
        <f t="shared" si="5"/>
        <v>6096.310902</v>
      </c>
      <c r="V35" s="284" t="s">
        <v>682</v>
      </c>
      <c r="W35" s="283"/>
      <c r="X35" s="283"/>
      <c r="Y35" s="283"/>
      <c r="Z35" s="285" t="s">
        <v>1093</v>
      </c>
      <c r="AA35" s="67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13"/>
      <c r="AN35" s="13"/>
      <c r="AO35" s="55"/>
      <c r="AP35" s="13"/>
      <c r="AQ35" s="13"/>
      <c r="AR35" s="13"/>
    </row>
    <row r="36" ht="14.25" customHeight="1">
      <c r="A36" s="148">
        <v>1080.0</v>
      </c>
      <c r="B36" s="149" t="s">
        <v>1037</v>
      </c>
      <c r="C36" s="150"/>
      <c r="D36" s="180" t="str">
        <f t="shared" si="1"/>
        <v>3109_680_019</v>
      </c>
      <c r="E36" s="149" t="s">
        <v>46</v>
      </c>
      <c r="F36" s="181" t="s">
        <v>1061</v>
      </c>
      <c r="G36" s="150"/>
      <c r="H36" s="152"/>
      <c r="I36" s="150">
        <v>5000.0</v>
      </c>
      <c r="J36" s="182">
        <v>138.8898</v>
      </c>
      <c r="K36" s="150"/>
      <c r="L36" s="180" t="s">
        <v>1106</v>
      </c>
      <c r="M36" s="183">
        <v>7155.0</v>
      </c>
      <c r="N36" s="45">
        <v>1.13</v>
      </c>
      <c r="O36" s="45">
        <v>47.0</v>
      </c>
      <c r="P36" s="45">
        <f t="shared" si="2"/>
        <v>0.53</v>
      </c>
      <c r="Q36" s="45">
        <f t="shared" si="3"/>
        <v>4285.1295</v>
      </c>
      <c r="R36" s="45">
        <v>0.0</v>
      </c>
      <c r="S36" s="45">
        <v>1.067</v>
      </c>
      <c r="T36" s="45">
        <f t="shared" si="4"/>
        <v>4572.233177</v>
      </c>
      <c r="U36" s="47">
        <f t="shared" si="5"/>
        <v>6096.310902</v>
      </c>
      <c r="V36" s="284" t="s">
        <v>682</v>
      </c>
      <c r="W36" s="283"/>
      <c r="X36" s="283"/>
      <c r="Y36" s="283"/>
      <c r="Z36" s="285" t="s">
        <v>1095</v>
      </c>
      <c r="AA36" s="67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13"/>
      <c r="AN36" s="13"/>
      <c r="AO36" s="55"/>
      <c r="AP36" s="13"/>
      <c r="AQ36" s="13"/>
      <c r="AR36" s="13"/>
    </row>
    <row r="37" ht="14.25" customHeight="1">
      <c r="A37" s="148">
        <v>1080.0</v>
      </c>
      <c r="B37" s="149" t="s">
        <v>1037</v>
      </c>
      <c r="C37" s="150"/>
      <c r="D37" s="180" t="str">
        <f t="shared" si="1"/>
        <v>3109_680_020</v>
      </c>
      <c r="E37" s="149" t="s">
        <v>46</v>
      </c>
      <c r="F37" s="181" t="s">
        <v>1064</v>
      </c>
      <c r="G37" s="150"/>
      <c r="H37" s="152"/>
      <c r="I37" s="150">
        <v>5000.0</v>
      </c>
      <c r="J37" s="182">
        <v>138.8898</v>
      </c>
      <c r="K37" s="150"/>
      <c r="L37" s="180" t="s">
        <v>1107</v>
      </c>
      <c r="M37" s="183">
        <v>7155.0</v>
      </c>
      <c r="N37" s="45">
        <v>1.13</v>
      </c>
      <c r="O37" s="45">
        <v>47.0</v>
      </c>
      <c r="P37" s="45">
        <f t="shared" si="2"/>
        <v>0.53</v>
      </c>
      <c r="Q37" s="45">
        <f t="shared" si="3"/>
        <v>4285.1295</v>
      </c>
      <c r="R37" s="45">
        <v>0.0</v>
      </c>
      <c r="S37" s="45">
        <v>1.067</v>
      </c>
      <c r="T37" s="45">
        <f t="shared" si="4"/>
        <v>4572.233177</v>
      </c>
      <c r="U37" s="47">
        <f t="shared" si="5"/>
        <v>6096.310902</v>
      </c>
      <c r="V37" s="284" t="s">
        <v>682</v>
      </c>
      <c r="W37" s="283"/>
      <c r="X37" s="283"/>
      <c r="Y37" s="283"/>
      <c r="Z37" s="285" t="s">
        <v>1097</v>
      </c>
      <c r="AA37" s="67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13"/>
      <c r="AN37" s="13"/>
      <c r="AO37" s="55"/>
      <c r="AP37" s="13"/>
      <c r="AQ37" s="13"/>
      <c r="AR37" s="13"/>
    </row>
    <row r="38" ht="14.25" customHeight="1">
      <c r="A38" s="148">
        <v>1080.0</v>
      </c>
      <c r="B38" s="149" t="s">
        <v>1037</v>
      </c>
      <c r="C38" s="150"/>
      <c r="D38" s="180" t="str">
        <f t="shared" si="1"/>
        <v>3109_680_021</v>
      </c>
      <c r="E38" s="149" t="s">
        <v>46</v>
      </c>
      <c r="F38" s="181" t="s">
        <v>1067</v>
      </c>
      <c r="G38" s="150"/>
      <c r="H38" s="152"/>
      <c r="I38" s="150">
        <v>5000.0</v>
      </c>
      <c r="J38" s="182">
        <v>138.8898</v>
      </c>
      <c r="K38" s="150"/>
      <c r="L38" s="180" t="s">
        <v>1108</v>
      </c>
      <c r="M38" s="183">
        <v>7155.0</v>
      </c>
      <c r="N38" s="45">
        <v>1.13</v>
      </c>
      <c r="O38" s="45">
        <v>47.0</v>
      </c>
      <c r="P38" s="45">
        <f t="shared" si="2"/>
        <v>0.53</v>
      </c>
      <c r="Q38" s="45">
        <f t="shared" si="3"/>
        <v>4285.1295</v>
      </c>
      <c r="R38" s="45">
        <v>0.0</v>
      </c>
      <c r="S38" s="45">
        <v>1.067</v>
      </c>
      <c r="T38" s="45">
        <f t="shared" si="4"/>
        <v>4572.233177</v>
      </c>
      <c r="U38" s="47">
        <f t="shared" si="5"/>
        <v>6096.310902</v>
      </c>
      <c r="V38" s="284" t="s">
        <v>682</v>
      </c>
      <c r="W38" s="283"/>
      <c r="X38" s="283"/>
      <c r="Y38" s="283"/>
      <c r="Z38" s="285" t="s">
        <v>1099</v>
      </c>
      <c r="AA38" s="67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13"/>
      <c r="AN38" s="13"/>
      <c r="AO38" s="55"/>
      <c r="AP38" s="13"/>
      <c r="AQ38" s="13"/>
      <c r="AR38" s="13"/>
    </row>
    <row r="39" ht="14.25" customHeight="1">
      <c r="A39" s="148">
        <v>1080.0</v>
      </c>
      <c r="B39" s="149" t="s">
        <v>1037</v>
      </c>
      <c r="C39" s="150"/>
      <c r="D39" s="180" t="str">
        <f t="shared" si="1"/>
        <v>3109_680_022</v>
      </c>
      <c r="E39" s="149" t="s">
        <v>46</v>
      </c>
      <c r="F39" s="181" t="s">
        <v>1070</v>
      </c>
      <c r="G39" s="150"/>
      <c r="H39" s="152"/>
      <c r="I39" s="150">
        <v>5000.0</v>
      </c>
      <c r="J39" s="182">
        <v>141.0944</v>
      </c>
      <c r="K39" s="150"/>
      <c r="L39" s="180" t="s">
        <v>1109</v>
      </c>
      <c r="M39" s="183">
        <v>7155.0</v>
      </c>
      <c r="N39" s="45">
        <v>1.13</v>
      </c>
      <c r="O39" s="45">
        <v>47.0</v>
      </c>
      <c r="P39" s="45">
        <f t="shared" si="2"/>
        <v>0.53</v>
      </c>
      <c r="Q39" s="45">
        <f t="shared" si="3"/>
        <v>4285.1295</v>
      </c>
      <c r="R39" s="45">
        <v>0.0</v>
      </c>
      <c r="S39" s="45">
        <v>1.067</v>
      </c>
      <c r="T39" s="45">
        <f t="shared" si="4"/>
        <v>4572.233177</v>
      </c>
      <c r="U39" s="47">
        <f t="shared" si="5"/>
        <v>6096.310902</v>
      </c>
      <c r="V39" s="284" t="s">
        <v>682</v>
      </c>
      <c r="W39" s="283"/>
      <c r="X39" s="283"/>
      <c r="Y39" s="283"/>
      <c r="Z39" s="285" t="s">
        <v>1101</v>
      </c>
      <c r="AA39" s="67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13"/>
      <c r="AN39" s="13"/>
      <c r="AO39" s="55"/>
      <c r="AP39" s="13"/>
      <c r="AQ39" s="13"/>
      <c r="AR39" s="13"/>
    </row>
    <row r="40" ht="14.25" customHeight="1">
      <c r="A40" s="148">
        <v>1080.0</v>
      </c>
      <c r="B40" s="149" t="s">
        <v>1037</v>
      </c>
      <c r="C40" s="150"/>
      <c r="D40" s="180" t="str">
        <f t="shared" si="1"/>
        <v>3109_680_023</v>
      </c>
      <c r="E40" s="149" t="s">
        <v>46</v>
      </c>
      <c r="F40" s="181" t="s">
        <v>1110</v>
      </c>
      <c r="G40" s="150"/>
      <c r="H40" s="152"/>
      <c r="I40" s="150">
        <v>5000.0</v>
      </c>
      <c r="J40" s="182">
        <v>163.1404</v>
      </c>
      <c r="K40" s="150"/>
      <c r="L40" s="180" t="s">
        <v>1111</v>
      </c>
      <c r="M40" s="183">
        <v>9680.0</v>
      </c>
      <c r="N40" s="45">
        <v>1.13</v>
      </c>
      <c r="O40" s="45">
        <v>47.0</v>
      </c>
      <c r="P40" s="45">
        <f t="shared" si="2"/>
        <v>0.53</v>
      </c>
      <c r="Q40" s="45">
        <f t="shared" si="3"/>
        <v>5797.352</v>
      </c>
      <c r="R40" s="45">
        <v>0.0</v>
      </c>
      <c r="S40" s="45">
        <v>1.067</v>
      </c>
      <c r="T40" s="45">
        <f t="shared" si="4"/>
        <v>6185.774584</v>
      </c>
      <c r="U40" s="47">
        <f t="shared" si="5"/>
        <v>8247.699445</v>
      </c>
      <c r="V40" s="284" t="s">
        <v>682</v>
      </c>
      <c r="W40" s="283"/>
      <c r="X40" s="283"/>
      <c r="Y40" s="283"/>
      <c r="Z40" s="285" t="s">
        <v>1104</v>
      </c>
      <c r="AA40" s="67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13"/>
      <c r="AN40" s="13"/>
      <c r="AO40" s="55"/>
      <c r="AP40" s="13"/>
      <c r="AQ40" s="13"/>
      <c r="AR40" s="13"/>
    </row>
    <row r="41" ht="14.25" customHeight="1">
      <c r="A41" s="148">
        <v>1080.0</v>
      </c>
      <c r="B41" s="149" t="s">
        <v>1037</v>
      </c>
      <c r="C41" s="150"/>
      <c r="D41" s="180" t="str">
        <f t="shared" si="1"/>
        <v>3109_680_024</v>
      </c>
      <c r="E41" s="149" t="s">
        <v>46</v>
      </c>
      <c r="F41" s="181" t="s">
        <v>1112</v>
      </c>
      <c r="G41" s="150"/>
      <c r="H41" s="152"/>
      <c r="I41" s="150">
        <v>5000.0</v>
      </c>
      <c r="J41" s="182">
        <v>200.6186</v>
      </c>
      <c r="K41" s="150"/>
      <c r="L41" s="180" t="s">
        <v>1113</v>
      </c>
      <c r="M41" s="183">
        <v>16405.0</v>
      </c>
      <c r="N41" s="45">
        <v>1.13</v>
      </c>
      <c r="O41" s="45">
        <v>47.0</v>
      </c>
      <c r="P41" s="45">
        <f t="shared" si="2"/>
        <v>0.53</v>
      </c>
      <c r="Q41" s="45">
        <f t="shared" si="3"/>
        <v>9824.9545</v>
      </c>
      <c r="R41" s="45">
        <v>0.0</v>
      </c>
      <c r="S41" s="45">
        <v>1.067</v>
      </c>
      <c r="T41" s="45">
        <f t="shared" si="4"/>
        <v>10483.22645</v>
      </c>
      <c r="U41" s="47">
        <f t="shared" si="5"/>
        <v>13977.63527</v>
      </c>
      <c r="V41" s="284" t="s">
        <v>682</v>
      </c>
      <c r="W41" s="283"/>
      <c r="X41" s="283"/>
      <c r="Y41" s="283"/>
      <c r="Z41" s="285" t="s">
        <v>1114</v>
      </c>
      <c r="AA41" s="67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13"/>
      <c r="AN41" s="13"/>
      <c r="AO41" s="55"/>
      <c r="AP41" s="13"/>
      <c r="AQ41" s="13"/>
      <c r="AR41" s="13"/>
    </row>
    <row r="42" ht="14.25" customHeight="1">
      <c r="A42" s="148">
        <v>1080.0</v>
      </c>
      <c r="B42" s="149" t="s">
        <v>1037</v>
      </c>
      <c r="C42" s="150"/>
      <c r="D42" s="180" t="str">
        <f t="shared" si="1"/>
        <v>3109_680_233</v>
      </c>
      <c r="E42" s="149" t="s">
        <v>46</v>
      </c>
      <c r="F42" s="181" t="s">
        <v>1058</v>
      </c>
      <c r="G42" s="150"/>
      <c r="H42" s="152"/>
      <c r="I42" s="150">
        <v>5000.0</v>
      </c>
      <c r="J42" s="182">
        <v>141.0944</v>
      </c>
      <c r="K42" s="150"/>
      <c r="L42" s="180" t="s">
        <v>1115</v>
      </c>
      <c r="M42" s="183">
        <v>7155.0</v>
      </c>
      <c r="N42" s="45">
        <v>1.13</v>
      </c>
      <c r="O42" s="45">
        <v>47.0</v>
      </c>
      <c r="P42" s="45">
        <f t="shared" si="2"/>
        <v>0.53</v>
      </c>
      <c r="Q42" s="45">
        <f t="shared" si="3"/>
        <v>4285.1295</v>
      </c>
      <c r="R42" s="45">
        <v>0.0</v>
      </c>
      <c r="S42" s="45">
        <v>1.067</v>
      </c>
      <c r="T42" s="45">
        <f t="shared" si="4"/>
        <v>4572.233177</v>
      </c>
      <c r="U42" s="47">
        <f t="shared" si="5"/>
        <v>6096.310902</v>
      </c>
      <c r="V42" s="283"/>
      <c r="W42" s="284" t="s">
        <v>682</v>
      </c>
      <c r="X42" s="283"/>
      <c r="Y42" s="283"/>
      <c r="Z42" s="285" t="s">
        <v>1116</v>
      </c>
      <c r="AA42" s="67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13"/>
      <c r="AN42" s="13"/>
      <c r="AO42" s="55"/>
      <c r="AP42" s="13"/>
      <c r="AQ42" s="13"/>
      <c r="AR42" s="13"/>
    </row>
    <row r="43" ht="14.25" customHeight="1">
      <c r="A43" s="148">
        <v>1080.0</v>
      </c>
      <c r="B43" s="149" t="s">
        <v>1037</v>
      </c>
      <c r="C43" s="150"/>
      <c r="D43" s="180" t="str">
        <f t="shared" si="1"/>
        <v>3109_680_234</v>
      </c>
      <c r="E43" s="149" t="s">
        <v>46</v>
      </c>
      <c r="F43" s="181" t="s">
        <v>1061</v>
      </c>
      <c r="G43" s="150"/>
      <c r="H43" s="150"/>
      <c r="I43" s="150">
        <v>5000.0</v>
      </c>
      <c r="J43" s="182">
        <v>138.8898</v>
      </c>
      <c r="K43" s="150"/>
      <c r="L43" s="180" t="s">
        <v>1117</v>
      </c>
      <c r="M43" s="183">
        <v>7155.0</v>
      </c>
      <c r="N43" s="45">
        <v>1.13</v>
      </c>
      <c r="O43" s="45">
        <v>47.0</v>
      </c>
      <c r="P43" s="45">
        <f t="shared" si="2"/>
        <v>0.53</v>
      </c>
      <c r="Q43" s="45">
        <f t="shared" si="3"/>
        <v>4285.1295</v>
      </c>
      <c r="R43" s="45">
        <v>0.0</v>
      </c>
      <c r="S43" s="45">
        <v>1.067</v>
      </c>
      <c r="T43" s="45">
        <f t="shared" si="4"/>
        <v>4572.233177</v>
      </c>
      <c r="U43" s="47">
        <f t="shared" si="5"/>
        <v>6096.310902</v>
      </c>
      <c r="V43" s="283"/>
      <c r="W43" s="284" t="s">
        <v>682</v>
      </c>
      <c r="X43" s="283"/>
      <c r="Y43" s="283"/>
      <c r="Z43" s="285" t="s">
        <v>1095</v>
      </c>
      <c r="AA43" s="67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13"/>
      <c r="AN43" s="13"/>
      <c r="AO43" s="55"/>
      <c r="AP43" s="13"/>
      <c r="AQ43" s="13"/>
      <c r="AR43" s="13"/>
    </row>
    <row r="44" ht="14.25" customHeight="1">
      <c r="A44" s="148">
        <v>1080.0</v>
      </c>
      <c r="B44" s="149" t="s">
        <v>1037</v>
      </c>
      <c r="C44" s="150"/>
      <c r="D44" s="180" t="str">
        <f t="shared" si="1"/>
        <v>3109_680_235</v>
      </c>
      <c r="E44" s="149" t="s">
        <v>46</v>
      </c>
      <c r="F44" s="181" t="s">
        <v>1064</v>
      </c>
      <c r="G44" s="150"/>
      <c r="H44" s="150"/>
      <c r="I44" s="150">
        <v>5000.0</v>
      </c>
      <c r="J44" s="182">
        <v>138.8898</v>
      </c>
      <c r="K44" s="150"/>
      <c r="L44" s="180" t="s">
        <v>1118</v>
      </c>
      <c r="M44" s="183">
        <v>7155.0</v>
      </c>
      <c r="N44" s="45">
        <v>1.13</v>
      </c>
      <c r="O44" s="45">
        <v>47.0</v>
      </c>
      <c r="P44" s="45">
        <f t="shared" si="2"/>
        <v>0.53</v>
      </c>
      <c r="Q44" s="45">
        <f t="shared" si="3"/>
        <v>4285.1295</v>
      </c>
      <c r="R44" s="45">
        <v>0.0</v>
      </c>
      <c r="S44" s="45">
        <v>1.067</v>
      </c>
      <c r="T44" s="45">
        <f t="shared" si="4"/>
        <v>4572.233177</v>
      </c>
      <c r="U44" s="47">
        <f t="shared" si="5"/>
        <v>6096.310902</v>
      </c>
      <c r="V44" s="283"/>
      <c r="W44" s="284" t="s">
        <v>682</v>
      </c>
      <c r="X44" s="283"/>
      <c r="Y44" s="283"/>
      <c r="Z44" s="285" t="s">
        <v>1097</v>
      </c>
      <c r="AA44" s="67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13"/>
      <c r="AN44" s="13"/>
      <c r="AO44" s="55"/>
      <c r="AP44" s="13"/>
      <c r="AQ44" s="13"/>
      <c r="AR44" s="13"/>
    </row>
    <row r="45" ht="14.25" customHeight="1">
      <c r="A45" s="148">
        <v>1080.0</v>
      </c>
      <c r="B45" s="149" t="s">
        <v>1037</v>
      </c>
      <c r="C45" s="150"/>
      <c r="D45" s="180" t="str">
        <f t="shared" si="1"/>
        <v>3109_680_236</v>
      </c>
      <c r="E45" s="149" t="s">
        <v>46</v>
      </c>
      <c r="F45" s="181" t="s">
        <v>1067</v>
      </c>
      <c r="G45" s="150"/>
      <c r="H45" s="150"/>
      <c r="I45" s="150">
        <v>5000.0</v>
      </c>
      <c r="J45" s="182">
        <v>138.8898</v>
      </c>
      <c r="K45" s="150"/>
      <c r="L45" s="180" t="s">
        <v>1119</v>
      </c>
      <c r="M45" s="183">
        <v>7155.0</v>
      </c>
      <c r="N45" s="45">
        <v>1.13</v>
      </c>
      <c r="O45" s="45">
        <v>47.0</v>
      </c>
      <c r="P45" s="45">
        <f t="shared" si="2"/>
        <v>0.53</v>
      </c>
      <c r="Q45" s="45">
        <f t="shared" si="3"/>
        <v>4285.1295</v>
      </c>
      <c r="R45" s="45">
        <v>0.0</v>
      </c>
      <c r="S45" s="45">
        <v>1.067</v>
      </c>
      <c r="T45" s="45">
        <f t="shared" si="4"/>
        <v>4572.233177</v>
      </c>
      <c r="U45" s="47">
        <f t="shared" si="5"/>
        <v>6096.310902</v>
      </c>
      <c r="V45" s="283"/>
      <c r="W45" s="284" t="s">
        <v>682</v>
      </c>
      <c r="X45" s="283"/>
      <c r="Y45" s="283"/>
      <c r="Z45" s="285" t="s">
        <v>1099</v>
      </c>
      <c r="AA45" s="67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13"/>
      <c r="AN45" s="13"/>
      <c r="AO45" s="55"/>
      <c r="AP45" s="13"/>
      <c r="AQ45" s="13"/>
      <c r="AR45" s="13"/>
    </row>
    <row r="46" ht="14.25" customHeight="1">
      <c r="A46" s="148">
        <v>1080.0</v>
      </c>
      <c r="B46" s="149" t="s">
        <v>1037</v>
      </c>
      <c r="C46" s="150"/>
      <c r="D46" s="180" t="str">
        <f t="shared" si="1"/>
        <v>3109_680_237</v>
      </c>
      <c r="E46" s="149" t="s">
        <v>46</v>
      </c>
      <c r="F46" s="181" t="s">
        <v>1070</v>
      </c>
      <c r="G46" s="150"/>
      <c r="H46" s="150"/>
      <c r="I46" s="150">
        <v>5000.0</v>
      </c>
      <c r="J46" s="182">
        <v>141.0944</v>
      </c>
      <c r="K46" s="150"/>
      <c r="L46" s="180" t="s">
        <v>1120</v>
      </c>
      <c r="M46" s="183">
        <v>7155.0</v>
      </c>
      <c r="N46" s="45">
        <v>1.13</v>
      </c>
      <c r="O46" s="45">
        <v>47.0</v>
      </c>
      <c r="P46" s="45">
        <f t="shared" si="2"/>
        <v>0.53</v>
      </c>
      <c r="Q46" s="45">
        <f t="shared" si="3"/>
        <v>4285.1295</v>
      </c>
      <c r="R46" s="45">
        <v>0.0</v>
      </c>
      <c r="S46" s="45">
        <v>1.067</v>
      </c>
      <c r="T46" s="45">
        <f t="shared" si="4"/>
        <v>4572.233177</v>
      </c>
      <c r="U46" s="47">
        <f t="shared" si="5"/>
        <v>6096.310902</v>
      </c>
      <c r="V46" s="283"/>
      <c r="W46" s="284" t="s">
        <v>682</v>
      </c>
      <c r="X46" s="283"/>
      <c r="Y46" s="283"/>
      <c r="Z46" s="285" t="s">
        <v>1101</v>
      </c>
      <c r="AA46" s="67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13"/>
      <c r="AN46" s="13"/>
      <c r="AO46" s="55"/>
      <c r="AP46" s="13"/>
      <c r="AQ46" s="13"/>
      <c r="AR46" s="13"/>
    </row>
    <row r="47" ht="14.25" customHeight="1">
      <c r="A47" s="148">
        <v>1080.0</v>
      </c>
      <c r="B47" s="149" t="s">
        <v>1037</v>
      </c>
      <c r="C47" s="150"/>
      <c r="D47" s="180" t="str">
        <f t="shared" si="1"/>
        <v>3109_680_238</v>
      </c>
      <c r="E47" s="149" t="s">
        <v>46</v>
      </c>
      <c r="F47" s="181" t="s">
        <v>1110</v>
      </c>
      <c r="G47" s="150"/>
      <c r="H47" s="150"/>
      <c r="I47" s="150">
        <v>5000.0</v>
      </c>
      <c r="J47" s="182">
        <v>163.1404</v>
      </c>
      <c r="K47" s="150"/>
      <c r="L47" s="180" t="s">
        <v>1121</v>
      </c>
      <c r="M47" s="183">
        <v>9680.0</v>
      </c>
      <c r="N47" s="45">
        <v>1.13</v>
      </c>
      <c r="O47" s="45">
        <v>47.0</v>
      </c>
      <c r="P47" s="45">
        <f t="shared" si="2"/>
        <v>0.53</v>
      </c>
      <c r="Q47" s="45">
        <f t="shared" si="3"/>
        <v>5797.352</v>
      </c>
      <c r="R47" s="45">
        <v>0.0</v>
      </c>
      <c r="S47" s="45">
        <v>1.067</v>
      </c>
      <c r="T47" s="45">
        <f t="shared" si="4"/>
        <v>6185.774584</v>
      </c>
      <c r="U47" s="47">
        <f t="shared" si="5"/>
        <v>8247.699445</v>
      </c>
      <c r="V47" s="283"/>
      <c r="W47" s="284" t="s">
        <v>682</v>
      </c>
      <c r="X47" s="283"/>
      <c r="Y47" s="283"/>
      <c r="Z47" s="285" t="s">
        <v>1104</v>
      </c>
      <c r="AA47" s="67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13"/>
      <c r="AN47" s="13"/>
      <c r="AO47" s="55"/>
      <c r="AP47" s="13"/>
      <c r="AQ47" s="13"/>
      <c r="AR47" s="13"/>
    </row>
    <row r="48" ht="14.25" customHeight="1">
      <c r="A48" s="148">
        <v>1080.0</v>
      </c>
      <c r="B48" s="149" t="s">
        <v>1037</v>
      </c>
      <c r="C48" s="150"/>
      <c r="D48" s="180" t="str">
        <f t="shared" si="1"/>
        <v>3109_680_239</v>
      </c>
      <c r="E48" s="149" t="s">
        <v>46</v>
      </c>
      <c r="F48" s="181" t="s">
        <v>1112</v>
      </c>
      <c r="G48" s="150"/>
      <c r="H48" s="150"/>
      <c r="I48" s="150">
        <v>5000.0</v>
      </c>
      <c r="J48" s="182">
        <v>200.6186</v>
      </c>
      <c r="K48" s="150"/>
      <c r="L48" s="180" t="s">
        <v>1122</v>
      </c>
      <c r="M48" s="183">
        <v>16405.0</v>
      </c>
      <c r="N48" s="45">
        <v>1.13</v>
      </c>
      <c r="O48" s="45">
        <v>47.0</v>
      </c>
      <c r="P48" s="45">
        <f t="shared" si="2"/>
        <v>0.53</v>
      </c>
      <c r="Q48" s="45">
        <f t="shared" si="3"/>
        <v>9824.9545</v>
      </c>
      <c r="R48" s="45">
        <v>0.0</v>
      </c>
      <c r="S48" s="45">
        <v>1.067</v>
      </c>
      <c r="T48" s="45">
        <f t="shared" si="4"/>
        <v>10483.22645</v>
      </c>
      <c r="U48" s="47">
        <f t="shared" si="5"/>
        <v>13977.63527</v>
      </c>
      <c r="V48" s="283"/>
      <c r="W48" s="284" t="s">
        <v>682</v>
      </c>
      <c r="X48" s="283"/>
      <c r="Y48" s="283"/>
      <c r="Z48" s="285" t="s">
        <v>1104</v>
      </c>
      <c r="AA48" s="67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13"/>
      <c r="AN48" s="13"/>
      <c r="AO48" s="55"/>
      <c r="AP48" s="13"/>
      <c r="AQ48" s="13"/>
      <c r="AR48" s="13"/>
    </row>
    <row r="49" ht="14.25" customHeight="1">
      <c r="A49" s="148">
        <v>1080.0</v>
      </c>
      <c r="B49" s="149" t="s">
        <v>1037</v>
      </c>
      <c r="C49" s="150"/>
      <c r="D49" s="180" t="str">
        <f t="shared" si="1"/>
        <v>3109_680_202</v>
      </c>
      <c r="E49" s="149" t="s">
        <v>46</v>
      </c>
      <c r="F49" s="181" t="s">
        <v>1058</v>
      </c>
      <c r="G49" s="150"/>
      <c r="H49" s="152"/>
      <c r="I49" s="150">
        <v>5000.0</v>
      </c>
      <c r="J49" s="182">
        <v>141.0944</v>
      </c>
      <c r="K49" s="150"/>
      <c r="L49" s="180" t="s">
        <v>1123</v>
      </c>
      <c r="M49" s="183">
        <v>7155.0</v>
      </c>
      <c r="N49" s="45">
        <v>1.13</v>
      </c>
      <c r="O49" s="45">
        <v>47.0</v>
      </c>
      <c r="P49" s="45">
        <f t="shared" si="2"/>
        <v>0.53</v>
      </c>
      <c r="Q49" s="45">
        <f t="shared" si="3"/>
        <v>4285.1295</v>
      </c>
      <c r="R49" s="45">
        <v>0.0</v>
      </c>
      <c r="S49" s="45">
        <v>1.067</v>
      </c>
      <c r="T49" s="45">
        <f t="shared" si="4"/>
        <v>4572.233177</v>
      </c>
      <c r="U49" s="47">
        <f t="shared" si="5"/>
        <v>6096.310902</v>
      </c>
      <c r="V49" s="283"/>
      <c r="W49" s="283"/>
      <c r="X49" s="284" t="s">
        <v>682</v>
      </c>
      <c r="Y49" s="283"/>
      <c r="Z49" s="285" t="s">
        <v>1116</v>
      </c>
      <c r="AA49" s="67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13"/>
      <c r="AN49" s="13"/>
      <c r="AO49" s="55"/>
      <c r="AP49" s="13"/>
      <c r="AQ49" s="13"/>
      <c r="AR49" s="13"/>
    </row>
    <row r="50" ht="14.25" customHeight="1">
      <c r="A50" s="148">
        <v>1080.0</v>
      </c>
      <c r="B50" s="149" t="s">
        <v>1037</v>
      </c>
      <c r="C50" s="150"/>
      <c r="D50" s="180" t="str">
        <f t="shared" si="1"/>
        <v>3109_680_203</v>
      </c>
      <c r="E50" s="149" t="s">
        <v>46</v>
      </c>
      <c r="F50" s="181" t="s">
        <v>1061</v>
      </c>
      <c r="G50" s="150"/>
      <c r="H50" s="150"/>
      <c r="I50" s="150">
        <v>5000.0</v>
      </c>
      <c r="J50" s="182">
        <v>138.8898</v>
      </c>
      <c r="K50" s="150"/>
      <c r="L50" s="180" t="s">
        <v>1124</v>
      </c>
      <c r="M50" s="183">
        <v>7155.0</v>
      </c>
      <c r="N50" s="45">
        <v>1.13</v>
      </c>
      <c r="O50" s="45">
        <v>47.0</v>
      </c>
      <c r="P50" s="45">
        <f t="shared" si="2"/>
        <v>0.53</v>
      </c>
      <c r="Q50" s="45">
        <f t="shared" si="3"/>
        <v>4285.1295</v>
      </c>
      <c r="R50" s="45">
        <v>0.0</v>
      </c>
      <c r="S50" s="45">
        <v>1.067</v>
      </c>
      <c r="T50" s="45">
        <f t="shared" si="4"/>
        <v>4572.233177</v>
      </c>
      <c r="U50" s="47">
        <f t="shared" si="5"/>
        <v>6096.310902</v>
      </c>
      <c r="V50" s="283"/>
      <c r="W50" s="283"/>
      <c r="X50" s="284" t="s">
        <v>682</v>
      </c>
      <c r="Y50" s="283"/>
      <c r="Z50" s="285" t="s">
        <v>1095</v>
      </c>
      <c r="AA50" s="67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13"/>
      <c r="AN50" s="13"/>
      <c r="AO50" s="55"/>
      <c r="AP50" s="13"/>
      <c r="AQ50" s="13"/>
      <c r="AR50" s="13"/>
    </row>
    <row r="51" ht="14.25" customHeight="1">
      <c r="A51" s="148">
        <v>1080.0</v>
      </c>
      <c r="B51" s="149" t="s">
        <v>1037</v>
      </c>
      <c r="C51" s="150"/>
      <c r="D51" s="180" t="str">
        <f t="shared" si="1"/>
        <v>3109_680_204</v>
      </c>
      <c r="E51" s="149" t="s">
        <v>46</v>
      </c>
      <c r="F51" s="181" t="s">
        <v>1064</v>
      </c>
      <c r="G51" s="150"/>
      <c r="H51" s="150"/>
      <c r="I51" s="150">
        <v>5000.0</v>
      </c>
      <c r="J51" s="182">
        <v>138.8898</v>
      </c>
      <c r="K51" s="150"/>
      <c r="L51" s="180" t="s">
        <v>1125</v>
      </c>
      <c r="M51" s="183">
        <v>7155.0</v>
      </c>
      <c r="N51" s="45">
        <v>1.13</v>
      </c>
      <c r="O51" s="45">
        <v>47.0</v>
      </c>
      <c r="P51" s="45">
        <f t="shared" si="2"/>
        <v>0.53</v>
      </c>
      <c r="Q51" s="45">
        <f t="shared" si="3"/>
        <v>4285.1295</v>
      </c>
      <c r="R51" s="45">
        <v>0.0</v>
      </c>
      <c r="S51" s="45">
        <v>1.067</v>
      </c>
      <c r="T51" s="45">
        <f t="shared" si="4"/>
        <v>4572.233177</v>
      </c>
      <c r="U51" s="47">
        <f t="shared" si="5"/>
        <v>6096.310902</v>
      </c>
      <c r="V51" s="283"/>
      <c r="W51" s="283"/>
      <c r="X51" s="284" t="s">
        <v>682</v>
      </c>
      <c r="Y51" s="283"/>
      <c r="Z51" s="285" t="s">
        <v>1097</v>
      </c>
      <c r="AA51" s="67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13"/>
      <c r="AN51" s="13"/>
      <c r="AO51" s="55"/>
      <c r="AP51" s="13"/>
      <c r="AQ51" s="13"/>
      <c r="AR51" s="13"/>
    </row>
    <row r="52" ht="14.25" customHeight="1">
      <c r="A52" s="148">
        <v>1080.0</v>
      </c>
      <c r="B52" s="149" t="s">
        <v>1037</v>
      </c>
      <c r="C52" s="150"/>
      <c r="D52" s="180" t="str">
        <f t="shared" si="1"/>
        <v>3109_680_205</v>
      </c>
      <c r="E52" s="149" t="s">
        <v>46</v>
      </c>
      <c r="F52" s="181" t="s">
        <v>1067</v>
      </c>
      <c r="G52" s="150"/>
      <c r="H52" s="150"/>
      <c r="I52" s="150">
        <v>5000.0</v>
      </c>
      <c r="J52" s="182">
        <v>138.8898</v>
      </c>
      <c r="K52" s="150"/>
      <c r="L52" s="180" t="s">
        <v>1126</v>
      </c>
      <c r="M52" s="183">
        <v>7155.0</v>
      </c>
      <c r="N52" s="45">
        <v>1.13</v>
      </c>
      <c r="O52" s="45">
        <v>47.0</v>
      </c>
      <c r="P52" s="45">
        <f t="shared" si="2"/>
        <v>0.53</v>
      </c>
      <c r="Q52" s="45">
        <f t="shared" si="3"/>
        <v>4285.1295</v>
      </c>
      <c r="R52" s="45">
        <v>0.0</v>
      </c>
      <c r="S52" s="45">
        <v>1.067</v>
      </c>
      <c r="T52" s="45">
        <f t="shared" si="4"/>
        <v>4572.233177</v>
      </c>
      <c r="U52" s="47">
        <f t="shared" si="5"/>
        <v>6096.310902</v>
      </c>
      <c r="V52" s="283"/>
      <c r="W52" s="283"/>
      <c r="X52" s="284" t="s">
        <v>682</v>
      </c>
      <c r="Y52" s="283"/>
      <c r="Z52" s="285" t="s">
        <v>1099</v>
      </c>
      <c r="AA52" s="67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13"/>
      <c r="AN52" s="13"/>
      <c r="AO52" s="55"/>
      <c r="AP52" s="13"/>
      <c r="AQ52" s="13"/>
      <c r="AR52" s="13"/>
    </row>
    <row r="53" ht="14.25" customHeight="1">
      <c r="A53" s="148">
        <v>1080.0</v>
      </c>
      <c r="B53" s="149" t="s">
        <v>1037</v>
      </c>
      <c r="C53" s="150"/>
      <c r="D53" s="180" t="str">
        <f t="shared" si="1"/>
        <v>3109_680_206</v>
      </c>
      <c r="E53" s="149" t="s">
        <v>46</v>
      </c>
      <c r="F53" s="181" t="s">
        <v>1070</v>
      </c>
      <c r="G53" s="150"/>
      <c r="H53" s="150"/>
      <c r="I53" s="150">
        <v>5000.0</v>
      </c>
      <c r="J53" s="182">
        <v>141.0944</v>
      </c>
      <c r="K53" s="150"/>
      <c r="L53" s="180" t="s">
        <v>1127</v>
      </c>
      <c r="M53" s="183">
        <v>7155.0</v>
      </c>
      <c r="N53" s="45">
        <v>1.13</v>
      </c>
      <c r="O53" s="45">
        <v>47.0</v>
      </c>
      <c r="P53" s="45">
        <f t="shared" si="2"/>
        <v>0.53</v>
      </c>
      <c r="Q53" s="45">
        <f t="shared" si="3"/>
        <v>4285.1295</v>
      </c>
      <c r="R53" s="45">
        <v>0.0</v>
      </c>
      <c r="S53" s="45">
        <v>1.067</v>
      </c>
      <c r="T53" s="45">
        <f t="shared" si="4"/>
        <v>4572.233177</v>
      </c>
      <c r="U53" s="47">
        <f t="shared" si="5"/>
        <v>6096.310902</v>
      </c>
      <c r="V53" s="283"/>
      <c r="W53" s="283"/>
      <c r="X53" s="284" t="s">
        <v>682</v>
      </c>
      <c r="Y53" s="283"/>
      <c r="Z53" s="285" t="s">
        <v>1101</v>
      </c>
      <c r="AA53" s="67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13"/>
      <c r="AN53" s="13"/>
      <c r="AO53" s="55"/>
      <c r="AP53" s="13"/>
      <c r="AQ53" s="13"/>
      <c r="AR53" s="13"/>
    </row>
    <row r="54" ht="14.25" customHeight="1">
      <c r="A54" s="148">
        <v>1080.0</v>
      </c>
      <c r="B54" s="149" t="s">
        <v>1037</v>
      </c>
      <c r="C54" s="150"/>
      <c r="D54" s="180" t="str">
        <f t="shared" si="1"/>
        <v>3109_680_207</v>
      </c>
      <c r="E54" s="149" t="s">
        <v>46</v>
      </c>
      <c r="F54" s="181" t="s">
        <v>1110</v>
      </c>
      <c r="G54" s="150"/>
      <c r="H54" s="150"/>
      <c r="I54" s="150">
        <v>5000.0</v>
      </c>
      <c r="J54" s="182">
        <v>163.1404</v>
      </c>
      <c r="K54" s="150"/>
      <c r="L54" s="180" t="s">
        <v>1128</v>
      </c>
      <c r="M54" s="183">
        <v>9680.0</v>
      </c>
      <c r="N54" s="45">
        <v>1.13</v>
      </c>
      <c r="O54" s="45">
        <v>47.0</v>
      </c>
      <c r="P54" s="45">
        <f t="shared" si="2"/>
        <v>0.53</v>
      </c>
      <c r="Q54" s="45">
        <f t="shared" si="3"/>
        <v>5797.352</v>
      </c>
      <c r="R54" s="45">
        <v>0.0</v>
      </c>
      <c r="S54" s="45">
        <v>1.067</v>
      </c>
      <c r="T54" s="45">
        <f t="shared" si="4"/>
        <v>6185.774584</v>
      </c>
      <c r="U54" s="47">
        <f t="shared" si="5"/>
        <v>8247.699445</v>
      </c>
      <c r="V54" s="283"/>
      <c r="W54" s="283"/>
      <c r="X54" s="284" t="s">
        <v>682</v>
      </c>
      <c r="Y54" s="283"/>
      <c r="Z54" s="285" t="s">
        <v>1104</v>
      </c>
      <c r="AA54" s="67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13"/>
      <c r="AN54" s="13"/>
      <c r="AO54" s="55"/>
      <c r="AP54" s="13"/>
      <c r="AQ54" s="13"/>
      <c r="AR54" s="13"/>
    </row>
    <row r="55" ht="14.25" customHeight="1">
      <c r="A55" s="148">
        <v>1080.0</v>
      </c>
      <c r="B55" s="149" t="s">
        <v>1037</v>
      </c>
      <c r="C55" s="150"/>
      <c r="D55" s="180" t="str">
        <f t="shared" si="1"/>
        <v>3109_680_PTB</v>
      </c>
      <c r="E55" s="149" t="s">
        <v>46</v>
      </c>
      <c r="F55" s="181" t="s">
        <v>1129</v>
      </c>
      <c r="G55" s="150"/>
      <c r="H55" s="150"/>
      <c r="I55" s="150">
        <v>5000.0</v>
      </c>
      <c r="J55" s="182">
        <f>13*2.2046</f>
        <v>28.6598</v>
      </c>
      <c r="K55" s="150"/>
      <c r="L55" s="180" t="s">
        <v>1130</v>
      </c>
      <c r="M55" s="183">
        <v>7100.0</v>
      </c>
      <c r="N55" s="45">
        <v>1.13</v>
      </c>
      <c r="O55" s="45">
        <v>0.0</v>
      </c>
      <c r="P55" s="45">
        <f t="shared" si="2"/>
        <v>1</v>
      </c>
      <c r="Q55" s="45">
        <f t="shared" si="3"/>
        <v>8023</v>
      </c>
      <c r="R55" s="45">
        <v>0.0</v>
      </c>
      <c r="S55" s="45">
        <v>1.067</v>
      </c>
      <c r="T55" s="45">
        <f t="shared" si="4"/>
        <v>8560.541</v>
      </c>
      <c r="U55" s="47">
        <f t="shared" si="5"/>
        <v>11414.05467</v>
      </c>
      <c r="V55" s="283"/>
      <c r="W55" s="283"/>
      <c r="X55" s="283"/>
      <c r="Y55" s="283"/>
      <c r="Z55" s="299"/>
      <c r="AA55" s="67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13"/>
      <c r="AN55" s="13"/>
      <c r="AO55" s="55"/>
      <c r="AP55" s="13"/>
      <c r="AQ55" s="13"/>
      <c r="AR55" s="13"/>
    </row>
    <row r="56" ht="14.25" customHeight="1">
      <c r="A56" s="148">
        <v>1080.0</v>
      </c>
      <c r="B56" s="149" t="s">
        <v>1037</v>
      </c>
      <c r="C56" s="150"/>
      <c r="D56" s="180" t="str">
        <f t="shared" si="1"/>
        <v>3109_680_PTC</v>
      </c>
      <c r="E56" s="149" t="s">
        <v>46</v>
      </c>
      <c r="F56" s="181" t="s">
        <v>1131</v>
      </c>
      <c r="G56" s="150"/>
      <c r="H56" s="150"/>
      <c r="I56" s="150">
        <v>5000.0</v>
      </c>
      <c r="J56" s="182">
        <f>24*2.2046</f>
        <v>52.9104</v>
      </c>
      <c r="K56" s="150"/>
      <c r="L56" s="180" t="s">
        <v>1132</v>
      </c>
      <c r="M56" s="183">
        <v>8500.0</v>
      </c>
      <c r="N56" s="45">
        <v>1.13</v>
      </c>
      <c r="O56" s="45">
        <v>0.0</v>
      </c>
      <c r="P56" s="45">
        <f t="shared" si="2"/>
        <v>1</v>
      </c>
      <c r="Q56" s="45">
        <f t="shared" si="3"/>
        <v>9605</v>
      </c>
      <c r="R56" s="45">
        <v>0.0</v>
      </c>
      <c r="S56" s="45">
        <v>1.067</v>
      </c>
      <c r="T56" s="45">
        <f t="shared" si="4"/>
        <v>10248.535</v>
      </c>
      <c r="U56" s="47">
        <f t="shared" si="5"/>
        <v>13664.71333</v>
      </c>
      <c r="V56" s="283"/>
      <c r="W56" s="283"/>
      <c r="X56" s="283"/>
      <c r="Y56" s="283"/>
      <c r="Z56" s="299"/>
      <c r="AA56" s="67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13"/>
      <c r="AN56" s="13"/>
      <c r="AO56" s="55"/>
      <c r="AP56" s="13"/>
      <c r="AQ56" s="13"/>
      <c r="AR56" s="13"/>
    </row>
    <row r="57" ht="14.25" customHeight="1">
      <c r="A57" s="148">
        <v>1080.0</v>
      </c>
      <c r="B57" s="149" t="s">
        <v>1037</v>
      </c>
      <c r="C57" s="150"/>
      <c r="D57" s="180" t="str">
        <f t="shared" si="1"/>
        <v>3109_680_PTD</v>
      </c>
      <c r="E57" s="149" t="s">
        <v>46</v>
      </c>
      <c r="F57" s="181" t="s">
        <v>1133</v>
      </c>
      <c r="G57" s="150"/>
      <c r="H57" s="150"/>
      <c r="I57" s="150">
        <v>5000.0</v>
      </c>
      <c r="J57" s="182">
        <f>31*2.2046</f>
        <v>68.3426</v>
      </c>
      <c r="K57" s="150"/>
      <c r="L57" s="180" t="s">
        <v>1134</v>
      </c>
      <c r="M57" s="183">
        <v>13200.0</v>
      </c>
      <c r="N57" s="45">
        <v>1.13</v>
      </c>
      <c r="O57" s="45">
        <v>0.0</v>
      </c>
      <c r="P57" s="45">
        <f t="shared" si="2"/>
        <v>1</v>
      </c>
      <c r="Q57" s="45">
        <f t="shared" si="3"/>
        <v>14916</v>
      </c>
      <c r="R57" s="45">
        <v>0.0</v>
      </c>
      <c r="S57" s="45">
        <v>1.067</v>
      </c>
      <c r="T57" s="45">
        <f t="shared" si="4"/>
        <v>15915.372</v>
      </c>
      <c r="U57" s="47">
        <f t="shared" si="5"/>
        <v>21220.496</v>
      </c>
      <c r="V57" s="283"/>
      <c r="W57" s="283"/>
      <c r="X57" s="283"/>
      <c r="Y57" s="283"/>
      <c r="Z57" s="299"/>
      <c r="AA57" s="67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13"/>
      <c r="AN57" s="13"/>
      <c r="AO57" s="55"/>
      <c r="AP57" s="13"/>
      <c r="AQ57" s="13"/>
      <c r="AR57" s="13"/>
    </row>
    <row r="58" ht="14.25" customHeight="1">
      <c r="A58" s="179">
        <v>1080.0</v>
      </c>
      <c r="B58" s="165" t="s">
        <v>1037</v>
      </c>
      <c r="C58" s="166"/>
      <c r="D58" s="187" t="str">
        <f t="shared" si="1"/>
        <v>3113_664_002</v>
      </c>
      <c r="E58" s="165" t="s">
        <v>46</v>
      </c>
      <c r="F58" s="188" t="s">
        <v>1043</v>
      </c>
      <c r="G58" s="168"/>
      <c r="H58" s="168"/>
      <c r="I58" s="166">
        <v>8000.0</v>
      </c>
      <c r="J58" s="189">
        <f>8*(2.2046)</f>
        <v>17.6368</v>
      </c>
      <c r="K58" s="166"/>
      <c r="L58" s="187" t="s">
        <v>1135</v>
      </c>
      <c r="M58" s="190">
        <v>3045.0</v>
      </c>
      <c r="N58" s="45">
        <v>1.13</v>
      </c>
      <c r="O58" s="45">
        <v>45.0</v>
      </c>
      <c r="P58" s="45">
        <f t="shared" si="2"/>
        <v>0.55</v>
      </c>
      <c r="Q58" s="45">
        <f t="shared" si="3"/>
        <v>1892.4675</v>
      </c>
      <c r="R58" s="45">
        <v>0.0</v>
      </c>
      <c r="S58" s="45">
        <v>1.067</v>
      </c>
      <c r="T58" s="45">
        <f t="shared" si="4"/>
        <v>2019.262823</v>
      </c>
      <c r="U58" s="47">
        <f t="shared" si="5"/>
        <v>2692.35043</v>
      </c>
      <c r="V58" s="173"/>
      <c r="W58" s="173"/>
      <c r="X58" s="173"/>
      <c r="Y58" s="173"/>
      <c r="Z58" s="298"/>
      <c r="AA58" s="67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13"/>
      <c r="AN58" s="13"/>
      <c r="AO58" s="55"/>
      <c r="AP58" s="13"/>
      <c r="AQ58" s="13"/>
      <c r="AR58" s="13"/>
    </row>
    <row r="59" ht="14.25" customHeight="1">
      <c r="A59" s="179">
        <v>1080.0</v>
      </c>
      <c r="B59" s="165" t="s">
        <v>1037</v>
      </c>
      <c r="C59" s="166"/>
      <c r="D59" s="187" t="str">
        <f t="shared" si="1"/>
        <v>3113_664_003</v>
      </c>
      <c r="E59" s="165" t="s">
        <v>46</v>
      </c>
      <c r="F59" s="188" t="s">
        <v>1046</v>
      </c>
      <c r="G59" s="168"/>
      <c r="H59" s="168"/>
      <c r="I59" s="166">
        <v>8000.0</v>
      </c>
      <c r="J59" s="189">
        <f t="shared" ref="J59:J60" si="6">9*(2.2046)</f>
        <v>19.8414</v>
      </c>
      <c r="K59" s="166"/>
      <c r="L59" s="187" t="s">
        <v>1136</v>
      </c>
      <c r="M59" s="190">
        <v>3045.0</v>
      </c>
      <c r="N59" s="45">
        <v>1.13</v>
      </c>
      <c r="O59" s="45">
        <v>45.0</v>
      </c>
      <c r="P59" s="45">
        <f t="shared" si="2"/>
        <v>0.55</v>
      </c>
      <c r="Q59" s="45">
        <f t="shared" si="3"/>
        <v>1892.4675</v>
      </c>
      <c r="R59" s="45">
        <v>0.0</v>
      </c>
      <c r="S59" s="45">
        <v>1.067</v>
      </c>
      <c r="T59" s="45">
        <f t="shared" si="4"/>
        <v>2019.262823</v>
      </c>
      <c r="U59" s="47">
        <f t="shared" si="5"/>
        <v>2692.35043</v>
      </c>
      <c r="V59" s="173"/>
      <c r="W59" s="173"/>
      <c r="X59" s="173"/>
      <c r="Y59" s="173"/>
      <c r="Z59" s="298"/>
      <c r="AA59" s="67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13"/>
      <c r="AN59" s="13"/>
      <c r="AO59" s="55"/>
      <c r="AP59" s="13"/>
      <c r="AQ59" s="13"/>
      <c r="AR59" s="13"/>
    </row>
    <row r="60" ht="14.25" customHeight="1">
      <c r="A60" s="179">
        <v>1080.0</v>
      </c>
      <c r="B60" s="165" t="s">
        <v>1037</v>
      </c>
      <c r="C60" s="166"/>
      <c r="D60" s="187" t="str">
        <f t="shared" si="1"/>
        <v>3113_664_004</v>
      </c>
      <c r="E60" s="165" t="s">
        <v>46</v>
      </c>
      <c r="F60" s="188" t="s">
        <v>1049</v>
      </c>
      <c r="G60" s="168"/>
      <c r="H60" s="168"/>
      <c r="I60" s="166">
        <v>8000.0</v>
      </c>
      <c r="J60" s="189">
        <f t="shared" si="6"/>
        <v>19.8414</v>
      </c>
      <c r="K60" s="166"/>
      <c r="L60" s="187" t="s">
        <v>1137</v>
      </c>
      <c r="M60" s="190">
        <v>3045.0</v>
      </c>
      <c r="N60" s="45">
        <v>1.13</v>
      </c>
      <c r="O60" s="45">
        <v>45.0</v>
      </c>
      <c r="P60" s="45">
        <f t="shared" si="2"/>
        <v>0.55</v>
      </c>
      <c r="Q60" s="45">
        <f t="shared" si="3"/>
        <v>1892.4675</v>
      </c>
      <c r="R60" s="45">
        <v>0.0</v>
      </c>
      <c r="S60" s="45">
        <v>1.067</v>
      </c>
      <c r="T60" s="45">
        <f t="shared" si="4"/>
        <v>2019.262823</v>
      </c>
      <c r="U60" s="47">
        <f t="shared" si="5"/>
        <v>2692.35043</v>
      </c>
      <c r="V60" s="173"/>
      <c r="W60" s="173"/>
      <c r="X60" s="173"/>
      <c r="Y60" s="173"/>
      <c r="Z60" s="298"/>
      <c r="AA60" s="67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13"/>
      <c r="AN60" s="13"/>
      <c r="AO60" s="55"/>
      <c r="AP60" s="13"/>
      <c r="AQ60" s="13"/>
      <c r="AR60" s="13"/>
    </row>
    <row r="61" ht="14.25" customHeight="1">
      <c r="A61" s="179">
        <v>1080.0</v>
      </c>
      <c r="B61" s="165" t="s">
        <v>1037</v>
      </c>
      <c r="C61" s="166"/>
      <c r="D61" s="187" t="str">
        <f t="shared" si="1"/>
        <v>3113_664_005</v>
      </c>
      <c r="E61" s="165" t="s">
        <v>46</v>
      </c>
      <c r="F61" s="188" t="s">
        <v>1052</v>
      </c>
      <c r="G61" s="168"/>
      <c r="H61" s="168"/>
      <c r="I61" s="166">
        <v>8000.0</v>
      </c>
      <c r="J61" s="189">
        <f>8*(2.2046)</f>
        <v>17.6368</v>
      </c>
      <c r="K61" s="166"/>
      <c r="L61" s="187" t="s">
        <v>1138</v>
      </c>
      <c r="M61" s="190">
        <v>3045.0</v>
      </c>
      <c r="N61" s="45">
        <v>1.13</v>
      </c>
      <c r="O61" s="45">
        <v>45.0</v>
      </c>
      <c r="P61" s="45">
        <f t="shared" si="2"/>
        <v>0.55</v>
      </c>
      <c r="Q61" s="45">
        <f t="shared" si="3"/>
        <v>1892.4675</v>
      </c>
      <c r="R61" s="45">
        <v>0.0</v>
      </c>
      <c r="S61" s="45">
        <v>1.067</v>
      </c>
      <c r="T61" s="45">
        <f t="shared" si="4"/>
        <v>2019.262823</v>
      </c>
      <c r="U61" s="47">
        <f t="shared" si="5"/>
        <v>2692.35043</v>
      </c>
      <c r="V61" s="173"/>
      <c r="W61" s="173"/>
      <c r="X61" s="173"/>
      <c r="Y61" s="173"/>
      <c r="Z61" s="298"/>
      <c r="AA61" s="67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13"/>
      <c r="AN61" s="13"/>
      <c r="AO61" s="55"/>
      <c r="AP61" s="13"/>
      <c r="AQ61" s="13"/>
      <c r="AR61" s="13"/>
    </row>
    <row r="62" ht="14.25" customHeight="1">
      <c r="A62" s="179">
        <v>1080.0</v>
      </c>
      <c r="B62" s="165" t="s">
        <v>1037</v>
      </c>
      <c r="C62" s="166"/>
      <c r="D62" s="187" t="str">
        <f t="shared" si="1"/>
        <v>3113_664_006</v>
      </c>
      <c r="E62" s="165" t="s">
        <v>46</v>
      </c>
      <c r="F62" s="188" t="s">
        <v>1055</v>
      </c>
      <c r="G62" s="168"/>
      <c r="H62" s="168"/>
      <c r="I62" s="166">
        <v>8000.0</v>
      </c>
      <c r="J62" s="189">
        <f>9*(2.2046)</f>
        <v>19.8414</v>
      </c>
      <c r="K62" s="166"/>
      <c r="L62" s="187" t="s">
        <v>1139</v>
      </c>
      <c r="M62" s="190">
        <v>3045.0</v>
      </c>
      <c r="N62" s="45">
        <v>1.13</v>
      </c>
      <c r="O62" s="45">
        <v>45.0</v>
      </c>
      <c r="P62" s="45">
        <f t="shared" si="2"/>
        <v>0.55</v>
      </c>
      <c r="Q62" s="45">
        <f t="shared" si="3"/>
        <v>1892.4675</v>
      </c>
      <c r="R62" s="45">
        <v>0.0</v>
      </c>
      <c r="S62" s="45">
        <v>1.067</v>
      </c>
      <c r="T62" s="45">
        <f t="shared" si="4"/>
        <v>2019.262823</v>
      </c>
      <c r="U62" s="47">
        <f t="shared" si="5"/>
        <v>2692.35043</v>
      </c>
      <c r="V62" s="173"/>
      <c r="W62" s="173"/>
      <c r="X62" s="173"/>
      <c r="Y62" s="173"/>
      <c r="Z62" s="298"/>
      <c r="AA62" s="67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13"/>
      <c r="AN62" s="13"/>
      <c r="AO62" s="55"/>
      <c r="AP62" s="13"/>
      <c r="AQ62" s="13"/>
      <c r="AR62" s="13"/>
    </row>
    <row r="63" ht="14.25" customHeight="1">
      <c r="A63" s="179">
        <v>1080.0</v>
      </c>
      <c r="B63" s="165" t="s">
        <v>1037</v>
      </c>
      <c r="C63" s="166"/>
      <c r="D63" s="187" t="str">
        <f t="shared" si="1"/>
        <v>3113_664_007</v>
      </c>
      <c r="E63" s="165" t="s">
        <v>46</v>
      </c>
      <c r="F63" s="188" t="s">
        <v>1102</v>
      </c>
      <c r="G63" s="168"/>
      <c r="H63" s="168"/>
      <c r="I63" s="166">
        <v>8000.0</v>
      </c>
      <c r="J63" s="189">
        <f>22*(2.2046)</f>
        <v>48.5012</v>
      </c>
      <c r="K63" s="166"/>
      <c r="L63" s="187" t="s">
        <v>1140</v>
      </c>
      <c r="M63" s="190">
        <v>3895.0</v>
      </c>
      <c r="N63" s="45">
        <v>1.13</v>
      </c>
      <c r="O63" s="45">
        <v>45.0</v>
      </c>
      <c r="P63" s="45">
        <f t="shared" si="2"/>
        <v>0.55</v>
      </c>
      <c r="Q63" s="45">
        <f t="shared" si="3"/>
        <v>2420.7425</v>
      </c>
      <c r="R63" s="45">
        <v>0.0</v>
      </c>
      <c r="S63" s="45">
        <v>1.067</v>
      </c>
      <c r="T63" s="45">
        <f t="shared" si="4"/>
        <v>2582.932248</v>
      </c>
      <c r="U63" s="47">
        <f t="shared" si="5"/>
        <v>3443.909663</v>
      </c>
      <c r="V63" s="173"/>
      <c r="W63" s="173"/>
      <c r="X63" s="173"/>
      <c r="Y63" s="173"/>
      <c r="Z63" s="298"/>
      <c r="AA63" s="67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13"/>
      <c r="AN63" s="13"/>
      <c r="AO63" s="55"/>
      <c r="AP63" s="13"/>
      <c r="AQ63" s="13"/>
      <c r="AR63" s="13"/>
    </row>
    <row r="64" ht="14.25" customHeight="1">
      <c r="A64" s="179">
        <v>1080.0</v>
      </c>
      <c r="B64" s="165" t="s">
        <v>1037</v>
      </c>
      <c r="C64" s="166"/>
      <c r="D64" s="295" t="str">
        <f t="shared" si="1"/>
        <v>3113_664_010</v>
      </c>
      <c r="E64" s="293" t="s">
        <v>46</v>
      </c>
      <c r="F64" s="281" t="s">
        <v>1058</v>
      </c>
      <c r="G64" s="296"/>
      <c r="H64" s="296"/>
      <c r="I64" s="294">
        <v>8000.0</v>
      </c>
      <c r="J64" s="206">
        <v>154.322</v>
      </c>
      <c r="K64" s="294"/>
      <c r="L64" s="295" t="s">
        <v>1141</v>
      </c>
      <c r="M64" s="297">
        <v>7155.0</v>
      </c>
      <c r="N64" s="82">
        <v>1.13</v>
      </c>
      <c r="O64" s="82">
        <v>45.0</v>
      </c>
      <c r="P64" s="82">
        <f t="shared" si="2"/>
        <v>0.55</v>
      </c>
      <c r="Q64" s="288">
        <f t="shared" si="3"/>
        <v>4446.8325</v>
      </c>
      <c r="R64" s="82">
        <v>0.0</v>
      </c>
      <c r="S64" s="82">
        <v>1.067</v>
      </c>
      <c r="T64" s="288">
        <f t="shared" si="4"/>
        <v>4744.770278</v>
      </c>
      <c r="U64" s="83">
        <f t="shared" si="5"/>
        <v>6326.36037</v>
      </c>
      <c r="V64" s="300" t="s">
        <v>682</v>
      </c>
      <c r="W64" s="173"/>
      <c r="X64" s="173"/>
      <c r="Y64" s="173"/>
      <c r="Z64" s="298"/>
      <c r="AA64" s="67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13"/>
      <c r="AN64" s="13"/>
      <c r="AO64" s="55"/>
      <c r="AP64" s="13"/>
      <c r="AQ64" s="13"/>
      <c r="AR64" s="13"/>
    </row>
    <row r="65" ht="14.25" customHeight="1">
      <c r="A65" s="179">
        <v>1080.0</v>
      </c>
      <c r="B65" s="165" t="s">
        <v>1037</v>
      </c>
      <c r="C65" s="166"/>
      <c r="D65" s="295" t="str">
        <f t="shared" si="1"/>
        <v>3113_664_011</v>
      </c>
      <c r="E65" s="293" t="s">
        <v>46</v>
      </c>
      <c r="F65" s="281" t="s">
        <v>1061</v>
      </c>
      <c r="G65" s="296"/>
      <c r="H65" s="296"/>
      <c r="I65" s="294">
        <v>8000.0</v>
      </c>
      <c r="J65" s="206">
        <v>152.1174</v>
      </c>
      <c r="K65" s="294"/>
      <c r="L65" s="295" t="s">
        <v>1142</v>
      </c>
      <c r="M65" s="297">
        <v>7155.0</v>
      </c>
      <c r="N65" s="82">
        <v>1.13</v>
      </c>
      <c r="O65" s="82">
        <v>45.0</v>
      </c>
      <c r="P65" s="82">
        <f t="shared" si="2"/>
        <v>0.55</v>
      </c>
      <c r="Q65" s="288">
        <f t="shared" si="3"/>
        <v>4446.8325</v>
      </c>
      <c r="R65" s="82">
        <v>0.0</v>
      </c>
      <c r="S65" s="82">
        <v>1.067</v>
      </c>
      <c r="T65" s="288">
        <f t="shared" si="4"/>
        <v>4744.770278</v>
      </c>
      <c r="U65" s="83">
        <f t="shared" si="5"/>
        <v>6326.36037</v>
      </c>
      <c r="V65" s="300" t="s">
        <v>682</v>
      </c>
      <c r="W65" s="173"/>
      <c r="X65" s="173"/>
      <c r="Y65" s="173"/>
      <c r="Z65" s="298"/>
      <c r="AA65" s="67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13"/>
      <c r="AN65" s="13"/>
      <c r="AO65" s="55"/>
      <c r="AP65" s="13"/>
      <c r="AQ65" s="13"/>
      <c r="AR65" s="13"/>
    </row>
    <row r="66" ht="14.25" customHeight="1">
      <c r="A66" s="179">
        <v>1080.0</v>
      </c>
      <c r="B66" s="165" t="s">
        <v>1037</v>
      </c>
      <c r="C66" s="166"/>
      <c r="D66" s="295" t="str">
        <f t="shared" si="1"/>
        <v>3113_664_012</v>
      </c>
      <c r="E66" s="293" t="s">
        <v>46</v>
      </c>
      <c r="F66" s="281" t="s">
        <v>1064</v>
      </c>
      <c r="G66" s="296"/>
      <c r="H66" s="296"/>
      <c r="I66" s="294">
        <v>8000.0</v>
      </c>
      <c r="J66" s="206">
        <v>152.1174</v>
      </c>
      <c r="K66" s="294"/>
      <c r="L66" s="295" t="s">
        <v>1143</v>
      </c>
      <c r="M66" s="297">
        <v>7155.0</v>
      </c>
      <c r="N66" s="82">
        <v>1.13</v>
      </c>
      <c r="O66" s="82">
        <v>45.0</v>
      </c>
      <c r="P66" s="82">
        <f t="shared" si="2"/>
        <v>0.55</v>
      </c>
      <c r="Q66" s="288">
        <f t="shared" si="3"/>
        <v>4446.8325</v>
      </c>
      <c r="R66" s="82">
        <v>0.0</v>
      </c>
      <c r="S66" s="82">
        <v>1.067</v>
      </c>
      <c r="T66" s="288">
        <f t="shared" si="4"/>
        <v>4744.770278</v>
      </c>
      <c r="U66" s="83">
        <f t="shared" si="5"/>
        <v>6326.36037</v>
      </c>
      <c r="V66" s="300" t="s">
        <v>682</v>
      </c>
      <c r="W66" s="173"/>
      <c r="X66" s="173"/>
      <c r="Y66" s="173"/>
      <c r="Z66" s="298"/>
      <c r="AA66" s="67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13"/>
      <c r="AN66" s="13"/>
      <c r="AO66" s="55"/>
      <c r="AP66" s="13"/>
      <c r="AQ66" s="13"/>
      <c r="AR66" s="13"/>
    </row>
    <row r="67" ht="14.25" customHeight="1">
      <c r="A67" s="179">
        <v>1080.0</v>
      </c>
      <c r="B67" s="165" t="s">
        <v>1037</v>
      </c>
      <c r="C67" s="166"/>
      <c r="D67" s="295" t="str">
        <f t="shared" si="1"/>
        <v>3113_664_013</v>
      </c>
      <c r="E67" s="293" t="s">
        <v>46</v>
      </c>
      <c r="F67" s="281" t="s">
        <v>1067</v>
      </c>
      <c r="G67" s="296"/>
      <c r="H67" s="296"/>
      <c r="I67" s="294">
        <v>8000.0</v>
      </c>
      <c r="J67" s="206">
        <v>152.1174</v>
      </c>
      <c r="K67" s="294"/>
      <c r="L67" s="295" t="s">
        <v>1144</v>
      </c>
      <c r="M67" s="297">
        <v>7155.0</v>
      </c>
      <c r="N67" s="82">
        <v>1.13</v>
      </c>
      <c r="O67" s="82">
        <v>45.0</v>
      </c>
      <c r="P67" s="82">
        <f t="shared" si="2"/>
        <v>0.55</v>
      </c>
      <c r="Q67" s="288">
        <f t="shared" si="3"/>
        <v>4446.8325</v>
      </c>
      <c r="R67" s="82">
        <v>0.0</v>
      </c>
      <c r="S67" s="82">
        <v>1.067</v>
      </c>
      <c r="T67" s="288">
        <f t="shared" si="4"/>
        <v>4744.770278</v>
      </c>
      <c r="U67" s="83">
        <f t="shared" si="5"/>
        <v>6326.36037</v>
      </c>
      <c r="V67" s="300" t="s">
        <v>682</v>
      </c>
      <c r="W67" s="173"/>
      <c r="X67" s="173"/>
      <c r="Y67" s="173"/>
      <c r="Z67" s="298"/>
      <c r="AA67" s="67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13"/>
      <c r="AN67" s="13"/>
      <c r="AO67" s="55"/>
      <c r="AP67" s="13"/>
      <c r="AQ67" s="13"/>
      <c r="AR67" s="13"/>
    </row>
    <row r="68" ht="14.25" customHeight="1">
      <c r="A68" s="179">
        <v>1080.0</v>
      </c>
      <c r="B68" s="165" t="s">
        <v>1037</v>
      </c>
      <c r="C68" s="166"/>
      <c r="D68" s="295" t="str">
        <f t="shared" si="1"/>
        <v>3113_664_014</v>
      </c>
      <c r="E68" s="293" t="s">
        <v>46</v>
      </c>
      <c r="F68" s="281" t="s">
        <v>1070</v>
      </c>
      <c r="G68" s="296"/>
      <c r="H68" s="296"/>
      <c r="I68" s="294">
        <v>8000.0</v>
      </c>
      <c r="J68" s="206">
        <v>154.322</v>
      </c>
      <c r="K68" s="294"/>
      <c r="L68" s="295" t="s">
        <v>1145</v>
      </c>
      <c r="M68" s="297">
        <v>7155.0</v>
      </c>
      <c r="N68" s="82">
        <v>1.13</v>
      </c>
      <c r="O68" s="82">
        <v>45.0</v>
      </c>
      <c r="P68" s="82">
        <f t="shared" si="2"/>
        <v>0.55</v>
      </c>
      <c r="Q68" s="288">
        <f t="shared" si="3"/>
        <v>4446.8325</v>
      </c>
      <c r="R68" s="82">
        <v>0.0</v>
      </c>
      <c r="S68" s="82">
        <v>1.067</v>
      </c>
      <c r="T68" s="288">
        <f t="shared" si="4"/>
        <v>4744.770278</v>
      </c>
      <c r="U68" s="83">
        <f t="shared" si="5"/>
        <v>6326.36037</v>
      </c>
      <c r="V68" s="300" t="s">
        <v>682</v>
      </c>
      <c r="W68" s="173"/>
      <c r="X68" s="173"/>
      <c r="Y68" s="173"/>
      <c r="Z68" s="298"/>
      <c r="AA68" s="67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13"/>
      <c r="AN68" s="13"/>
      <c r="AO68" s="55"/>
      <c r="AP68" s="13"/>
      <c r="AQ68" s="13"/>
      <c r="AR68" s="13"/>
    </row>
    <row r="69" ht="14.25" customHeight="1">
      <c r="A69" s="179">
        <v>1080.0</v>
      </c>
      <c r="B69" s="165" t="s">
        <v>1037</v>
      </c>
      <c r="C69" s="166"/>
      <c r="D69" s="295" t="str">
        <f t="shared" si="1"/>
        <v>3113_664_015</v>
      </c>
      <c r="E69" s="293" t="s">
        <v>46</v>
      </c>
      <c r="F69" s="281" t="s">
        <v>1110</v>
      </c>
      <c r="G69" s="296"/>
      <c r="H69" s="296"/>
      <c r="I69" s="294">
        <v>8000.0</v>
      </c>
      <c r="J69" s="206">
        <v>176.368</v>
      </c>
      <c r="K69" s="294"/>
      <c r="L69" s="295" t="s">
        <v>1146</v>
      </c>
      <c r="M69" s="297">
        <v>16405.0</v>
      </c>
      <c r="N69" s="82">
        <v>1.13</v>
      </c>
      <c r="O69" s="82">
        <v>45.0</v>
      </c>
      <c r="P69" s="82">
        <f t="shared" si="2"/>
        <v>0.55</v>
      </c>
      <c r="Q69" s="288">
        <f t="shared" si="3"/>
        <v>10195.7075</v>
      </c>
      <c r="R69" s="82">
        <v>0.0</v>
      </c>
      <c r="S69" s="82">
        <v>1.067</v>
      </c>
      <c r="T69" s="288">
        <f t="shared" si="4"/>
        <v>10878.8199</v>
      </c>
      <c r="U69" s="83">
        <f t="shared" si="5"/>
        <v>14505.0932</v>
      </c>
      <c r="V69" s="300" t="s">
        <v>682</v>
      </c>
      <c r="W69" s="173"/>
      <c r="X69" s="173"/>
      <c r="Y69" s="173"/>
      <c r="Z69" s="298"/>
      <c r="AA69" s="67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13"/>
      <c r="AN69" s="13"/>
      <c r="AO69" s="55"/>
      <c r="AP69" s="13"/>
      <c r="AQ69" s="13"/>
      <c r="AR69" s="13"/>
    </row>
    <row r="70" ht="14.25" customHeight="1">
      <c r="A70" s="179">
        <v>1080.0</v>
      </c>
      <c r="B70" s="165" t="s">
        <v>1037</v>
      </c>
      <c r="C70" s="166"/>
      <c r="D70" s="295" t="str">
        <f t="shared" si="1"/>
        <v>3113_664_018</v>
      </c>
      <c r="E70" s="293" t="s">
        <v>46</v>
      </c>
      <c r="F70" s="281" t="s">
        <v>1147</v>
      </c>
      <c r="G70" s="296"/>
      <c r="H70" s="296"/>
      <c r="I70" s="294">
        <v>8000.0</v>
      </c>
      <c r="J70" s="206">
        <v>19.8414</v>
      </c>
      <c r="K70" s="294"/>
      <c r="L70" s="295" t="s">
        <v>1148</v>
      </c>
      <c r="M70" s="297">
        <v>1410.0</v>
      </c>
      <c r="N70" s="82">
        <v>1.13</v>
      </c>
      <c r="O70" s="82">
        <v>45.0</v>
      </c>
      <c r="P70" s="82">
        <f t="shared" si="2"/>
        <v>0.55</v>
      </c>
      <c r="Q70" s="288">
        <f t="shared" si="3"/>
        <v>876.315</v>
      </c>
      <c r="R70" s="82">
        <v>0.0</v>
      </c>
      <c r="S70" s="82">
        <v>1.067</v>
      </c>
      <c r="T70" s="288">
        <f t="shared" si="4"/>
        <v>935.028105</v>
      </c>
      <c r="U70" s="83">
        <f t="shared" si="5"/>
        <v>1246.70414</v>
      </c>
      <c r="V70" s="300" t="s">
        <v>682</v>
      </c>
      <c r="W70" s="173"/>
      <c r="X70" s="173"/>
      <c r="Y70" s="173"/>
      <c r="Z70" s="298"/>
      <c r="AA70" s="67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13"/>
      <c r="AN70" s="13"/>
      <c r="AO70" s="55"/>
      <c r="AP70" s="13"/>
      <c r="AQ70" s="13"/>
      <c r="AR70" s="13"/>
    </row>
    <row r="71" ht="14.25" customHeight="1">
      <c r="A71" s="179">
        <v>1080.0</v>
      </c>
      <c r="B71" s="165" t="s">
        <v>1037</v>
      </c>
      <c r="C71" s="166"/>
      <c r="D71" s="295" t="str">
        <f t="shared" si="1"/>
        <v>3113_664_019</v>
      </c>
      <c r="E71" s="293" t="s">
        <v>46</v>
      </c>
      <c r="F71" s="281" t="s">
        <v>1149</v>
      </c>
      <c r="G71" s="296"/>
      <c r="H71" s="296"/>
      <c r="I71" s="294">
        <v>8000.0</v>
      </c>
      <c r="J71" s="206">
        <v>22.046</v>
      </c>
      <c r="K71" s="294"/>
      <c r="L71" s="295" t="s">
        <v>1150</v>
      </c>
      <c r="M71" s="297">
        <v>1410.0</v>
      </c>
      <c r="N71" s="82">
        <v>1.13</v>
      </c>
      <c r="O71" s="82">
        <v>45.0</v>
      </c>
      <c r="P71" s="82">
        <f t="shared" si="2"/>
        <v>0.55</v>
      </c>
      <c r="Q71" s="288">
        <f t="shared" si="3"/>
        <v>876.315</v>
      </c>
      <c r="R71" s="82">
        <v>0.0</v>
      </c>
      <c r="S71" s="82">
        <v>1.067</v>
      </c>
      <c r="T71" s="288">
        <f t="shared" si="4"/>
        <v>935.028105</v>
      </c>
      <c r="U71" s="83">
        <f t="shared" si="5"/>
        <v>1246.70414</v>
      </c>
      <c r="V71" s="300" t="s">
        <v>682</v>
      </c>
      <c r="W71" s="173"/>
      <c r="X71" s="173"/>
      <c r="Y71" s="173"/>
      <c r="Z71" s="298"/>
      <c r="AA71" s="67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13"/>
      <c r="AN71" s="13"/>
      <c r="AO71" s="55"/>
      <c r="AP71" s="13"/>
      <c r="AQ71" s="13"/>
      <c r="AR71" s="13"/>
    </row>
    <row r="72" ht="14.25" customHeight="1">
      <c r="A72" s="179">
        <v>1080.0</v>
      </c>
      <c r="B72" s="165" t="s">
        <v>1037</v>
      </c>
      <c r="C72" s="166"/>
      <c r="D72" s="295" t="str">
        <f t="shared" si="1"/>
        <v>3113_664_020</v>
      </c>
      <c r="E72" s="293" t="s">
        <v>46</v>
      </c>
      <c r="F72" s="281" t="s">
        <v>1151</v>
      </c>
      <c r="G72" s="296"/>
      <c r="H72" s="296"/>
      <c r="I72" s="294">
        <v>8000.0</v>
      </c>
      <c r="J72" s="206">
        <v>22.046</v>
      </c>
      <c r="K72" s="294"/>
      <c r="L72" s="295" t="s">
        <v>1152</v>
      </c>
      <c r="M72" s="297">
        <v>1410.0</v>
      </c>
      <c r="N72" s="82">
        <v>1.13</v>
      </c>
      <c r="O72" s="82">
        <v>45.0</v>
      </c>
      <c r="P72" s="82">
        <f t="shared" si="2"/>
        <v>0.55</v>
      </c>
      <c r="Q72" s="288">
        <f t="shared" si="3"/>
        <v>876.315</v>
      </c>
      <c r="R72" s="82">
        <v>0.0</v>
      </c>
      <c r="S72" s="82">
        <v>1.067</v>
      </c>
      <c r="T72" s="288">
        <f t="shared" si="4"/>
        <v>935.028105</v>
      </c>
      <c r="U72" s="83">
        <f t="shared" si="5"/>
        <v>1246.70414</v>
      </c>
      <c r="V72" s="300" t="s">
        <v>682</v>
      </c>
      <c r="W72" s="173"/>
      <c r="X72" s="173"/>
      <c r="Y72" s="173"/>
      <c r="Z72" s="298"/>
      <c r="AA72" s="67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13"/>
      <c r="AN72" s="13"/>
      <c r="AO72" s="55"/>
      <c r="AP72" s="13"/>
      <c r="AQ72" s="13"/>
      <c r="AR72" s="13"/>
    </row>
    <row r="73" ht="14.25" customHeight="1">
      <c r="A73" s="179">
        <v>1080.0</v>
      </c>
      <c r="B73" s="165" t="s">
        <v>1037</v>
      </c>
      <c r="C73" s="166"/>
      <c r="D73" s="295" t="str">
        <f t="shared" si="1"/>
        <v>3113_664_021</v>
      </c>
      <c r="E73" s="293" t="s">
        <v>46</v>
      </c>
      <c r="F73" s="281" t="s">
        <v>1153</v>
      </c>
      <c r="G73" s="296"/>
      <c r="H73" s="296"/>
      <c r="I73" s="294">
        <v>8000.0</v>
      </c>
      <c r="J73" s="206">
        <v>19.8414</v>
      </c>
      <c r="K73" s="294"/>
      <c r="L73" s="295" t="s">
        <v>1154</v>
      </c>
      <c r="M73" s="297">
        <v>1410.0</v>
      </c>
      <c r="N73" s="82">
        <v>1.13</v>
      </c>
      <c r="O73" s="82">
        <v>45.0</v>
      </c>
      <c r="P73" s="82">
        <f t="shared" si="2"/>
        <v>0.55</v>
      </c>
      <c r="Q73" s="288">
        <f t="shared" si="3"/>
        <v>876.315</v>
      </c>
      <c r="R73" s="82">
        <v>0.0</v>
      </c>
      <c r="S73" s="82">
        <v>1.067</v>
      </c>
      <c r="T73" s="288">
        <f t="shared" si="4"/>
        <v>935.028105</v>
      </c>
      <c r="U73" s="83">
        <f t="shared" si="5"/>
        <v>1246.70414</v>
      </c>
      <c r="V73" s="300" t="s">
        <v>682</v>
      </c>
      <c r="W73" s="173"/>
      <c r="X73" s="173"/>
      <c r="Y73" s="173"/>
      <c r="Z73" s="298"/>
      <c r="AA73" s="67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13"/>
      <c r="AN73" s="13"/>
      <c r="AO73" s="55"/>
      <c r="AP73" s="13"/>
      <c r="AQ73" s="13"/>
      <c r="AR73" s="13"/>
    </row>
    <row r="74" ht="14.25" customHeight="1">
      <c r="A74" s="179">
        <v>1080.0</v>
      </c>
      <c r="B74" s="165" t="s">
        <v>1037</v>
      </c>
      <c r="C74" s="166"/>
      <c r="D74" s="295" t="str">
        <f t="shared" si="1"/>
        <v>3113_664_022</v>
      </c>
      <c r="E74" s="293" t="s">
        <v>46</v>
      </c>
      <c r="F74" s="281" t="s">
        <v>1155</v>
      </c>
      <c r="G74" s="296"/>
      <c r="H74" s="296"/>
      <c r="I74" s="294">
        <v>8000.0</v>
      </c>
      <c r="J74" s="206">
        <v>22.046</v>
      </c>
      <c r="K74" s="294"/>
      <c r="L74" s="295" t="s">
        <v>1156</v>
      </c>
      <c r="M74" s="297">
        <v>1410.0</v>
      </c>
      <c r="N74" s="82">
        <v>1.13</v>
      </c>
      <c r="O74" s="82">
        <v>45.0</v>
      </c>
      <c r="P74" s="82">
        <f t="shared" si="2"/>
        <v>0.55</v>
      </c>
      <c r="Q74" s="288">
        <f t="shared" si="3"/>
        <v>876.315</v>
      </c>
      <c r="R74" s="82">
        <v>0.0</v>
      </c>
      <c r="S74" s="82">
        <v>1.067</v>
      </c>
      <c r="T74" s="288">
        <f t="shared" si="4"/>
        <v>935.028105</v>
      </c>
      <c r="U74" s="83">
        <f t="shared" si="5"/>
        <v>1246.70414</v>
      </c>
      <c r="V74" s="300" t="s">
        <v>682</v>
      </c>
      <c r="W74" s="173"/>
      <c r="X74" s="173"/>
      <c r="Y74" s="173"/>
      <c r="Z74" s="298"/>
      <c r="AA74" s="67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13"/>
      <c r="AN74" s="13"/>
      <c r="AO74" s="55"/>
      <c r="AP74" s="13"/>
      <c r="AQ74" s="13"/>
      <c r="AR74" s="13"/>
    </row>
    <row r="75" ht="14.25" customHeight="1">
      <c r="A75" s="179">
        <v>1080.0</v>
      </c>
      <c r="B75" s="165" t="s">
        <v>1037</v>
      </c>
      <c r="C75" s="166"/>
      <c r="D75" s="187" t="str">
        <f t="shared" si="1"/>
        <v>3113_664_PTB</v>
      </c>
      <c r="E75" s="165" t="s">
        <v>46</v>
      </c>
      <c r="F75" s="188" t="s">
        <v>1129</v>
      </c>
      <c r="G75" s="168"/>
      <c r="H75" s="168"/>
      <c r="I75" s="166">
        <v>8000.0</v>
      </c>
      <c r="J75" s="189">
        <v>22.046</v>
      </c>
      <c r="K75" s="166"/>
      <c r="L75" s="187" t="s">
        <v>1157</v>
      </c>
      <c r="M75" s="190">
        <v>7100.0</v>
      </c>
      <c r="N75" s="45">
        <v>1.13</v>
      </c>
      <c r="O75" s="45">
        <v>0.0</v>
      </c>
      <c r="P75" s="45">
        <f t="shared" si="2"/>
        <v>1</v>
      </c>
      <c r="Q75" s="45">
        <f t="shared" si="3"/>
        <v>8023</v>
      </c>
      <c r="R75" s="45">
        <v>0.0</v>
      </c>
      <c r="S75" s="45">
        <v>1.067</v>
      </c>
      <c r="T75" s="45">
        <f t="shared" si="4"/>
        <v>8560.541</v>
      </c>
      <c r="U75" s="47">
        <f t="shared" si="5"/>
        <v>11414.05467</v>
      </c>
      <c r="V75" s="173"/>
      <c r="W75" s="173"/>
      <c r="X75" s="173"/>
      <c r="Y75" s="173"/>
      <c r="Z75" s="298"/>
      <c r="AA75" s="67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13"/>
      <c r="AN75" s="13"/>
      <c r="AO75" s="55"/>
      <c r="AP75" s="13"/>
      <c r="AQ75" s="13"/>
      <c r="AR75" s="13"/>
    </row>
    <row r="76" ht="14.25" customHeight="1">
      <c r="A76" s="179">
        <v>1080.0</v>
      </c>
      <c r="B76" s="165" t="s">
        <v>1037</v>
      </c>
      <c r="C76" s="166"/>
      <c r="D76" s="187" t="str">
        <f t="shared" si="1"/>
        <v>3113_664_PTC</v>
      </c>
      <c r="E76" s="165" t="s">
        <v>46</v>
      </c>
      <c r="F76" s="188" t="s">
        <v>1131</v>
      </c>
      <c r="G76" s="168"/>
      <c r="H76" s="168"/>
      <c r="I76" s="166">
        <v>8000.0</v>
      </c>
      <c r="J76" s="189">
        <v>19.8414</v>
      </c>
      <c r="K76" s="166"/>
      <c r="L76" s="187" t="s">
        <v>1158</v>
      </c>
      <c r="M76" s="190">
        <v>8500.0</v>
      </c>
      <c r="N76" s="45">
        <v>1.13</v>
      </c>
      <c r="O76" s="45">
        <v>0.0</v>
      </c>
      <c r="P76" s="45">
        <f t="shared" si="2"/>
        <v>1</v>
      </c>
      <c r="Q76" s="45">
        <f t="shared" si="3"/>
        <v>9605</v>
      </c>
      <c r="R76" s="45">
        <v>0.0</v>
      </c>
      <c r="S76" s="45">
        <v>1.067</v>
      </c>
      <c r="T76" s="45">
        <f t="shared" si="4"/>
        <v>10248.535</v>
      </c>
      <c r="U76" s="47">
        <f t="shared" si="5"/>
        <v>13664.71333</v>
      </c>
      <c r="V76" s="173"/>
      <c r="W76" s="173"/>
      <c r="X76" s="173"/>
      <c r="Y76" s="173"/>
      <c r="Z76" s="298"/>
      <c r="AA76" s="67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13"/>
      <c r="AN76" s="13"/>
      <c r="AO76" s="55"/>
      <c r="AP76" s="13"/>
      <c r="AQ76" s="13"/>
      <c r="AR76" s="13"/>
    </row>
    <row r="77" ht="14.25" customHeight="1">
      <c r="A77" s="179">
        <v>1080.0</v>
      </c>
      <c r="B77" s="165" t="s">
        <v>1037</v>
      </c>
      <c r="C77" s="166"/>
      <c r="D77" s="187" t="str">
        <f t="shared" si="1"/>
        <v>3113_664_PTD</v>
      </c>
      <c r="E77" s="165" t="s">
        <v>46</v>
      </c>
      <c r="F77" s="188" t="s">
        <v>1133</v>
      </c>
      <c r="G77" s="168"/>
      <c r="H77" s="168"/>
      <c r="I77" s="166">
        <v>8000.0</v>
      </c>
      <c r="J77" s="189">
        <v>22.046</v>
      </c>
      <c r="K77" s="166"/>
      <c r="L77" s="187" t="s">
        <v>1159</v>
      </c>
      <c r="M77" s="190">
        <v>13200.0</v>
      </c>
      <c r="N77" s="45">
        <v>1.13</v>
      </c>
      <c r="O77" s="45">
        <v>0.0</v>
      </c>
      <c r="P77" s="45">
        <f t="shared" si="2"/>
        <v>1</v>
      </c>
      <c r="Q77" s="45">
        <f t="shared" si="3"/>
        <v>14916</v>
      </c>
      <c r="R77" s="45">
        <v>0.0</v>
      </c>
      <c r="S77" s="45">
        <v>1.067</v>
      </c>
      <c r="T77" s="45">
        <f t="shared" si="4"/>
        <v>15915.372</v>
      </c>
      <c r="U77" s="47">
        <f t="shared" si="5"/>
        <v>21220.496</v>
      </c>
      <c r="V77" s="173"/>
      <c r="W77" s="173"/>
      <c r="X77" s="173"/>
      <c r="Y77" s="173"/>
      <c r="Z77" s="298"/>
      <c r="AA77" s="67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13"/>
      <c r="AN77" s="13"/>
      <c r="AO77" s="55"/>
      <c r="AP77" s="13"/>
      <c r="AQ77" s="13"/>
      <c r="AR77" s="13"/>
    </row>
    <row r="78" ht="14.25" customHeight="1">
      <c r="A78" s="148">
        <v>1080.0</v>
      </c>
      <c r="B78" s="149" t="s">
        <v>1037</v>
      </c>
      <c r="C78" s="150"/>
      <c r="D78" s="180" t="str">
        <f t="shared" si="1"/>
        <v>3103_680_065</v>
      </c>
      <c r="E78" s="149" t="s">
        <v>46</v>
      </c>
      <c r="F78" s="181" t="s">
        <v>1043</v>
      </c>
      <c r="G78" s="150"/>
      <c r="H78" s="150"/>
      <c r="I78" s="150">
        <v>9000.0</v>
      </c>
      <c r="J78" s="182">
        <v>17.6368</v>
      </c>
      <c r="K78" s="150"/>
      <c r="L78" s="180" t="s">
        <v>1160</v>
      </c>
      <c r="M78" s="183">
        <v>3045.0</v>
      </c>
      <c r="N78" s="45">
        <v>1.13</v>
      </c>
      <c r="O78" s="45">
        <v>45.0</v>
      </c>
      <c r="P78" s="45">
        <f t="shared" si="2"/>
        <v>0.55</v>
      </c>
      <c r="Q78" s="45">
        <f t="shared" si="3"/>
        <v>1892.4675</v>
      </c>
      <c r="R78" s="45">
        <v>0.0</v>
      </c>
      <c r="S78" s="45">
        <v>1.067</v>
      </c>
      <c r="T78" s="45">
        <f t="shared" si="4"/>
        <v>2019.262823</v>
      </c>
      <c r="U78" s="47">
        <f t="shared" si="5"/>
        <v>2692.35043</v>
      </c>
      <c r="V78" s="53"/>
      <c r="W78" s="37"/>
      <c r="X78" s="37"/>
      <c r="Y78" s="185" t="s">
        <v>682</v>
      </c>
      <c r="Z78" s="227" t="s">
        <v>1093</v>
      </c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13"/>
      <c r="AN78" s="13"/>
      <c r="AO78" s="55"/>
      <c r="AP78" s="13"/>
      <c r="AQ78" s="13"/>
      <c r="AR78" s="13"/>
    </row>
    <row r="79" ht="14.25" customHeight="1">
      <c r="A79" s="148">
        <v>1080.0</v>
      </c>
      <c r="B79" s="149" t="s">
        <v>1037</v>
      </c>
      <c r="C79" s="150"/>
      <c r="D79" s="180" t="str">
        <f t="shared" si="1"/>
        <v>3103_680_053</v>
      </c>
      <c r="E79" s="149" t="s">
        <v>46</v>
      </c>
      <c r="F79" s="181" t="s">
        <v>1046</v>
      </c>
      <c r="G79" s="150"/>
      <c r="H79" s="150"/>
      <c r="I79" s="150">
        <v>9000.0</v>
      </c>
      <c r="J79" s="182">
        <v>19.8414</v>
      </c>
      <c r="K79" s="150"/>
      <c r="L79" s="180" t="s">
        <v>1161</v>
      </c>
      <c r="M79" s="183">
        <v>3045.0</v>
      </c>
      <c r="N79" s="45">
        <v>1.13</v>
      </c>
      <c r="O79" s="45">
        <v>47.0</v>
      </c>
      <c r="P79" s="45">
        <f t="shared" si="2"/>
        <v>0.53</v>
      </c>
      <c r="Q79" s="45">
        <f t="shared" si="3"/>
        <v>1823.6505</v>
      </c>
      <c r="R79" s="45">
        <v>0.0</v>
      </c>
      <c r="S79" s="45">
        <v>1.067</v>
      </c>
      <c r="T79" s="45">
        <f t="shared" si="4"/>
        <v>1945.835084</v>
      </c>
      <c r="U79" s="47">
        <f t="shared" si="5"/>
        <v>2594.446778</v>
      </c>
      <c r="V79" s="67"/>
      <c r="W79" s="55"/>
      <c r="X79" s="55"/>
      <c r="Y79" s="162" t="s">
        <v>682</v>
      </c>
      <c r="Z79" s="228" t="s">
        <v>1095</v>
      </c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13"/>
      <c r="AN79" s="13"/>
      <c r="AO79" s="55"/>
      <c r="AP79" s="13"/>
      <c r="AQ79" s="13"/>
      <c r="AR79" s="13"/>
    </row>
    <row r="80" ht="14.25" customHeight="1">
      <c r="A80" s="148">
        <v>1080.0</v>
      </c>
      <c r="B80" s="149" t="s">
        <v>1037</v>
      </c>
      <c r="C80" s="150"/>
      <c r="D80" s="180" t="str">
        <f t="shared" si="1"/>
        <v>3103_680_052</v>
      </c>
      <c r="E80" s="149" t="s">
        <v>46</v>
      </c>
      <c r="F80" s="181" t="s">
        <v>1049</v>
      </c>
      <c r="G80" s="150"/>
      <c r="H80" s="150"/>
      <c r="I80" s="150">
        <v>9000.0</v>
      </c>
      <c r="J80" s="182">
        <v>19.8414</v>
      </c>
      <c r="K80" s="150"/>
      <c r="L80" s="180" t="s">
        <v>1162</v>
      </c>
      <c r="M80" s="183">
        <v>3045.0</v>
      </c>
      <c r="N80" s="45">
        <v>1.13</v>
      </c>
      <c r="O80" s="45">
        <v>47.0</v>
      </c>
      <c r="P80" s="45">
        <f t="shared" si="2"/>
        <v>0.53</v>
      </c>
      <c r="Q80" s="45">
        <f t="shared" si="3"/>
        <v>1823.6505</v>
      </c>
      <c r="R80" s="45">
        <v>0.0</v>
      </c>
      <c r="S80" s="45">
        <v>1.067</v>
      </c>
      <c r="T80" s="45">
        <f t="shared" si="4"/>
        <v>1945.835084</v>
      </c>
      <c r="U80" s="47">
        <f t="shared" si="5"/>
        <v>2594.446778</v>
      </c>
      <c r="V80" s="67"/>
      <c r="W80" s="55"/>
      <c r="X80" s="55"/>
      <c r="Y80" s="162" t="s">
        <v>682</v>
      </c>
      <c r="Z80" s="228" t="s">
        <v>1097</v>
      </c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13"/>
      <c r="AN80" s="13"/>
      <c r="AO80" s="55"/>
      <c r="AP80" s="13"/>
      <c r="AQ80" s="13"/>
      <c r="AR80" s="13"/>
    </row>
    <row r="81" ht="14.25" customHeight="1">
      <c r="A81" s="148">
        <v>1080.0</v>
      </c>
      <c r="B81" s="149" t="s">
        <v>1037</v>
      </c>
      <c r="C81" s="150"/>
      <c r="D81" s="180" t="str">
        <f t="shared" si="1"/>
        <v>3103_680_015</v>
      </c>
      <c r="E81" s="149" t="s">
        <v>46</v>
      </c>
      <c r="F81" s="181" t="s">
        <v>1052</v>
      </c>
      <c r="G81" s="150"/>
      <c r="H81" s="150"/>
      <c r="I81" s="150">
        <v>9000.0</v>
      </c>
      <c r="J81" s="182">
        <v>17.6368</v>
      </c>
      <c r="K81" s="150"/>
      <c r="L81" s="180" t="s">
        <v>1163</v>
      </c>
      <c r="M81" s="183">
        <v>3045.0</v>
      </c>
      <c r="N81" s="45">
        <v>1.13</v>
      </c>
      <c r="O81" s="45">
        <v>47.0</v>
      </c>
      <c r="P81" s="45">
        <f t="shared" si="2"/>
        <v>0.53</v>
      </c>
      <c r="Q81" s="45">
        <f t="shared" si="3"/>
        <v>1823.6505</v>
      </c>
      <c r="R81" s="45">
        <v>0.0</v>
      </c>
      <c r="S81" s="45">
        <v>1.067</v>
      </c>
      <c r="T81" s="45">
        <f t="shared" si="4"/>
        <v>1945.835084</v>
      </c>
      <c r="U81" s="47">
        <f t="shared" si="5"/>
        <v>2594.446778</v>
      </c>
      <c r="V81" s="67"/>
      <c r="W81" s="55"/>
      <c r="X81" s="55"/>
      <c r="Y81" s="162" t="s">
        <v>682</v>
      </c>
      <c r="Z81" s="228" t="s">
        <v>1099</v>
      </c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13"/>
      <c r="AN81" s="13"/>
      <c r="AO81" s="55"/>
      <c r="AP81" s="13"/>
      <c r="AQ81" s="13"/>
      <c r="AR81" s="13"/>
    </row>
    <row r="82" ht="14.25" customHeight="1">
      <c r="A82" s="148">
        <v>1080.0</v>
      </c>
      <c r="B82" s="149" t="s">
        <v>1037</v>
      </c>
      <c r="C82" s="150"/>
      <c r="D82" s="180" t="str">
        <f t="shared" si="1"/>
        <v>3103_680_016</v>
      </c>
      <c r="E82" s="149" t="s">
        <v>46</v>
      </c>
      <c r="F82" s="181" t="s">
        <v>1055</v>
      </c>
      <c r="G82" s="150"/>
      <c r="H82" s="150"/>
      <c r="I82" s="150">
        <v>9000.0</v>
      </c>
      <c r="J82" s="182">
        <v>19.8414</v>
      </c>
      <c r="K82" s="150"/>
      <c r="L82" s="180" t="s">
        <v>1164</v>
      </c>
      <c r="M82" s="183">
        <v>3045.0</v>
      </c>
      <c r="N82" s="45">
        <v>1.13</v>
      </c>
      <c r="O82" s="45">
        <v>47.0</v>
      </c>
      <c r="P82" s="45">
        <f t="shared" si="2"/>
        <v>0.53</v>
      </c>
      <c r="Q82" s="45">
        <f t="shared" si="3"/>
        <v>1823.6505</v>
      </c>
      <c r="R82" s="45">
        <v>0.0</v>
      </c>
      <c r="S82" s="45">
        <v>1.067</v>
      </c>
      <c r="T82" s="45">
        <f t="shared" si="4"/>
        <v>1945.835084</v>
      </c>
      <c r="U82" s="47">
        <f t="shared" si="5"/>
        <v>2594.446778</v>
      </c>
      <c r="V82" s="67"/>
      <c r="W82" s="55"/>
      <c r="X82" s="55"/>
      <c r="Y82" s="162" t="s">
        <v>682</v>
      </c>
      <c r="Z82" s="228" t="s">
        <v>1101</v>
      </c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13"/>
      <c r="AN82" s="13"/>
      <c r="AO82" s="55"/>
      <c r="AP82" s="13"/>
      <c r="AQ82" s="13"/>
      <c r="AR82" s="13"/>
    </row>
    <row r="83" ht="14.25" customHeight="1">
      <c r="A83" s="148">
        <v>1080.0</v>
      </c>
      <c r="B83" s="149" t="s">
        <v>1037</v>
      </c>
      <c r="C83" s="150"/>
      <c r="D83" s="180" t="str">
        <f t="shared" si="1"/>
        <v>3103_680_017</v>
      </c>
      <c r="E83" s="149" t="s">
        <v>46</v>
      </c>
      <c r="F83" s="181" t="s">
        <v>1102</v>
      </c>
      <c r="G83" s="150"/>
      <c r="H83" s="150"/>
      <c r="I83" s="150">
        <v>9000.0</v>
      </c>
      <c r="J83" s="182">
        <v>19.8414</v>
      </c>
      <c r="K83" s="150"/>
      <c r="L83" s="180" t="s">
        <v>1165</v>
      </c>
      <c r="M83" s="183">
        <v>6435.0</v>
      </c>
      <c r="N83" s="45">
        <v>1.13</v>
      </c>
      <c r="O83" s="45">
        <v>47.0</v>
      </c>
      <c r="P83" s="45">
        <f t="shared" si="2"/>
        <v>0.53</v>
      </c>
      <c r="Q83" s="45">
        <f t="shared" si="3"/>
        <v>3853.9215</v>
      </c>
      <c r="R83" s="45">
        <v>0.0</v>
      </c>
      <c r="S83" s="45">
        <v>1.067</v>
      </c>
      <c r="T83" s="45">
        <f t="shared" si="4"/>
        <v>4112.134241</v>
      </c>
      <c r="U83" s="47">
        <f t="shared" si="5"/>
        <v>5482.845654</v>
      </c>
      <c r="V83" s="159" t="s">
        <v>682</v>
      </c>
      <c r="W83" s="160"/>
      <c r="X83" s="55"/>
      <c r="Y83" s="55"/>
      <c r="Z83" s="228" t="s">
        <v>1104</v>
      </c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13"/>
      <c r="AN83" s="13"/>
      <c r="AO83" s="55"/>
      <c r="AP83" s="13"/>
      <c r="AQ83" s="13"/>
      <c r="AR83" s="13"/>
    </row>
    <row r="84" ht="14.25" customHeight="1">
      <c r="A84" s="148">
        <v>1080.0</v>
      </c>
      <c r="B84" s="149" t="s">
        <v>1037</v>
      </c>
      <c r="C84" s="150"/>
      <c r="D84" s="180" t="str">
        <f t="shared" si="1"/>
        <v>3103_680_085</v>
      </c>
      <c r="E84" s="149" t="s">
        <v>46</v>
      </c>
      <c r="F84" s="181" t="s">
        <v>1166</v>
      </c>
      <c r="G84" s="150"/>
      <c r="H84" s="150"/>
      <c r="I84" s="150">
        <v>9000.0</v>
      </c>
      <c r="J84" s="182">
        <v>185.1864</v>
      </c>
      <c r="K84" s="150"/>
      <c r="L84" s="180" t="s">
        <v>1167</v>
      </c>
      <c r="M84" s="183">
        <v>15200.0</v>
      </c>
      <c r="N84" s="45">
        <v>1.13</v>
      </c>
      <c r="O84" s="45">
        <v>47.0</v>
      </c>
      <c r="P84" s="45">
        <f t="shared" si="2"/>
        <v>0.53</v>
      </c>
      <c r="Q84" s="45">
        <f t="shared" si="3"/>
        <v>9103.28</v>
      </c>
      <c r="R84" s="45">
        <v>0.0</v>
      </c>
      <c r="S84" s="45">
        <v>1.067</v>
      </c>
      <c r="T84" s="45">
        <f t="shared" si="4"/>
        <v>9713.19976</v>
      </c>
      <c r="U84" s="47">
        <f t="shared" si="5"/>
        <v>12950.93301</v>
      </c>
      <c r="V84" s="159" t="s">
        <v>682</v>
      </c>
      <c r="W84" s="160"/>
      <c r="X84" s="55"/>
      <c r="Y84" s="55"/>
      <c r="Z84" s="228" t="s">
        <v>1114</v>
      </c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13"/>
      <c r="AN84" s="13"/>
      <c r="AO84" s="55"/>
      <c r="AP84" s="13"/>
      <c r="AQ84" s="13"/>
      <c r="AR84" s="13"/>
    </row>
    <row r="85" ht="14.25" customHeight="1">
      <c r="A85" s="148">
        <v>1080.0</v>
      </c>
      <c r="B85" s="149" t="s">
        <v>1037</v>
      </c>
      <c r="C85" s="150"/>
      <c r="D85" s="180" t="str">
        <f t="shared" si="1"/>
        <v>3103_680_066</v>
      </c>
      <c r="E85" s="149" t="s">
        <v>46</v>
      </c>
      <c r="F85" s="181" t="s">
        <v>1058</v>
      </c>
      <c r="G85" s="150"/>
      <c r="H85" s="150"/>
      <c r="I85" s="150">
        <v>9000.0</v>
      </c>
      <c r="J85" s="182">
        <v>182.9818</v>
      </c>
      <c r="K85" s="150"/>
      <c r="L85" s="180" t="s">
        <v>1168</v>
      </c>
      <c r="M85" s="183">
        <v>7690.0</v>
      </c>
      <c r="N85" s="45">
        <v>1.13</v>
      </c>
      <c r="O85" s="45">
        <v>47.0</v>
      </c>
      <c r="P85" s="45">
        <f t="shared" si="2"/>
        <v>0.53</v>
      </c>
      <c r="Q85" s="45">
        <f t="shared" si="3"/>
        <v>4605.541</v>
      </c>
      <c r="R85" s="45">
        <v>0.0</v>
      </c>
      <c r="S85" s="45">
        <v>1.067</v>
      </c>
      <c r="T85" s="45">
        <f t="shared" si="4"/>
        <v>4914.112247</v>
      </c>
      <c r="U85" s="47">
        <f t="shared" si="5"/>
        <v>6552.149663</v>
      </c>
      <c r="V85" s="159" t="s">
        <v>682</v>
      </c>
      <c r="W85" s="55"/>
      <c r="X85" s="162" t="s">
        <v>682</v>
      </c>
      <c r="Y85" s="55"/>
      <c r="Z85" s="228" t="s">
        <v>1093</v>
      </c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13"/>
      <c r="AN85" s="13"/>
      <c r="AO85" s="55"/>
      <c r="AP85" s="13"/>
      <c r="AQ85" s="13"/>
      <c r="AR85" s="13"/>
    </row>
    <row r="86" ht="14.25" customHeight="1">
      <c r="A86" s="148">
        <v>1080.0</v>
      </c>
      <c r="B86" s="149" t="s">
        <v>1037</v>
      </c>
      <c r="C86" s="150"/>
      <c r="D86" s="180" t="str">
        <f t="shared" si="1"/>
        <v>3103_680_019</v>
      </c>
      <c r="E86" s="149" t="s">
        <v>46</v>
      </c>
      <c r="F86" s="181" t="s">
        <v>1061</v>
      </c>
      <c r="G86" s="150"/>
      <c r="H86" s="150"/>
      <c r="I86" s="150">
        <v>9000.0</v>
      </c>
      <c r="J86" s="182">
        <v>182.9818</v>
      </c>
      <c r="K86" s="150"/>
      <c r="L86" s="180" t="s">
        <v>1169</v>
      </c>
      <c r="M86" s="183">
        <v>7690.0</v>
      </c>
      <c r="N86" s="45">
        <v>1.13</v>
      </c>
      <c r="O86" s="45">
        <v>47.0</v>
      </c>
      <c r="P86" s="45">
        <f t="shared" si="2"/>
        <v>0.53</v>
      </c>
      <c r="Q86" s="45">
        <f t="shared" si="3"/>
        <v>4605.541</v>
      </c>
      <c r="R86" s="45">
        <v>0.0</v>
      </c>
      <c r="S86" s="45">
        <v>1.067</v>
      </c>
      <c r="T86" s="45">
        <f t="shared" si="4"/>
        <v>4914.112247</v>
      </c>
      <c r="U86" s="47">
        <f t="shared" si="5"/>
        <v>6552.149663</v>
      </c>
      <c r="V86" s="159" t="s">
        <v>682</v>
      </c>
      <c r="W86" s="55"/>
      <c r="X86" s="162" t="s">
        <v>682</v>
      </c>
      <c r="Y86" s="55"/>
      <c r="Z86" s="228" t="s">
        <v>1095</v>
      </c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13"/>
      <c r="AN86" s="13"/>
      <c r="AO86" s="55"/>
      <c r="AP86" s="13"/>
      <c r="AQ86" s="13"/>
      <c r="AR86" s="13"/>
    </row>
    <row r="87" ht="14.25" customHeight="1">
      <c r="A87" s="148">
        <v>1080.0</v>
      </c>
      <c r="B87" s="149" t="s">
        <v>1037</v>
      </c>
      <c r="C87" s="150"/>
      <c r="D87" s="180" t="str">
        <f t="shared" si="1"/>
        <v>3103_680_020</v>
      </c>
      <c r="E87" s="149" t="s">
        <v>46</v>
      </c>
      <c r="F87" s="181" t="s">
        <v>1064</v>
      </c>
      <c r="G87" s="150"/>
      <c r="H87" s="150"/>
      <c r="I87" s="150">
        <v>9000.0</v>
      </c>
      <c r="J87" s="182">
        <v>182.9818</v>
      </c>
      <c r="K87" s="150"/>
      <c r="L87" s="180" t="s">
        <v>1170</v>
      </c>
      <c r="M87" s="183">
        <v>7690.0</v>
      </c>
      <c r="N87" s="45">
        <v>1.13</v>
      </c>
      <c r="O87" s="45">
        <v>47.0</v>
      </c>
      <c r="P87" s="45">
        <f t="shared" si="2"/>
        <v>0.53</v>
      </c>
      <c r="Q87" s="45">
        <f t="shared" si="3"/>
        <v>4605.541</v>
      </c>
      <c r="R87" s="45">
        <v>0.0</v>
      </c>
      <c r="S87" s="45">
        <v>1.067</v>
      </c>
      <c r="T87" s="45">
        <f t="shared" si="4"/>
        <v>4914.112247</v>
      </c>
      <c r="U87" s="47">
        <f t="shared" si="5"/>
        <v>6552.149663</v>
      </c>
      <c r="V87" s="159" t="s">
        <v>682</v>
      </c>
      <c r="W87" s="55"/>
      <c r="X87" s="162" t="s">
        <v>682</v>
      </c>
      <c r="Y87" s="55"/>
      <c r="Z87" s="228" t="s">
        <v>1097</v>
      </c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13"/>
      <c r="AN87" s="13"/>
      <c r="AO87" s="55"/>
      <c r="AP87" s="13"/>
      <c r="AQ87" s="13"/>
      <c r="AR87" s="13"/>
    </row>
    <row r="88" ht="14.25" customHeight="1">
      <c r="A88" s="148">
        <v>1080.0</v>
      </c>
      <c r="B88" s="149" t="s">
        <v>1037</v>
      </c>
      <c r="C88" s="150"/>
      <c r="D88" s="180" t="str">
        <f t="shared" si="1"/>
        <v>3103_680_021</v>
      </c>
      <c r="E88" s="149" t="s">
        <v>46</v>
      </c>
      <c r="F88" s="181" t="s">
        <v>1067</v>
      </c>
      <c r="G88" s="150"/>
      <c r="H88" s="150"/>
      <c r="I88" s="150">
        <v>9000.0</v>
      </c>
      <c r="J88" s="182">
        <v>185.1864</v>
      </c>
      <c r="K88" s="150"/>
      <c r="L88" s="180" t="s">
        <v>1171</v>
      </c>
      <c r="M88" s="183">
        <v>7690.0</v>
      </c>
      <c r="N88" s="45">
        <v>1.13</v>
      </c>
      <c r="O88" s="45">
        <v>47.0</v>
      </c>
      <c r="P88" s="45">
        <f t="shared" si="2"/>
        <v>0.53</v>
      </c>
      <c r="Q88" s="45">
        <f t="shared" si="3"/>
        <v>4605.541</v>
      </c>
      <c r="R88" s="45">
        <v>0.0</v>
      </c>
      <c r="S88" s="45">
        <v>1.067</v>
      </c>
      <c r="T88" s="45">
        <f t="shared" si="4"/>
        <v>4914.112247</v>
      </c>
      <c r="U88" s="47">
        <f t="shared" si="5"/>
        <v>6552.149663</v>
      </c>
      <c r="V88" s="159" t="s">
        <v>682</v>
      </c>
      <c r="W88" s="55"/>
      <c r="X88" s="162" t="s">
        <v>682</v>
      </c>
      <c r="Y88" s="55"/>
      <c r="Z88" s="228" t="s">
        <v>1099</v>
      </c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13"/>
      <c r="AN88" s="13"/>
      <c r="AO88" s="55"/>
      <c r="AP88" s="13"/>
      <c r="AQ88" s="13"/>
      <c r="AR88" s="13"/>
    </row>
    <row r="89" ht="14.25" customHeight="1">
      <c r="A89" s="148">
        <v>1080.0</v>
      </c>
      <c r="B89" s="149" t="s">
        <v>1037</v>
      </c>
      <c r="C89" s="150"/>
      <c r="D89" s="180" t="str">
        <f t="shared" si="1"/>
        <v>3103_680_022</v>
      </c>
      <c r="E89" s="149" t="s">
        <v>46</v>
      </c>
      <c r="F89" s="181" t="s">
        <v>1070</v>
      </c>
      <c r="G89" s="150"/>
      <c r="H89" s="150"/>
      <c r="I89" s="150">
        <v>9000.0</v>
      </c>
      <c r="J89" s="182">
        <v>185.1864</v>
      </c>
      <c r="K89" s="150"/>
      <c r="L89" s="180" t="s">
        <v>1172</v>
      </c>
      <c r="M89" s="183">
        <v>7690.0</v>
      </c>
      <c r="N89" s="45">
        <v>1.13</v>
      </c>
      <c r="O89" s="45">
        <v>47.0</v>
      </c>
      <c r="P89" s="45">
        <f t="shared" si="2"/>
        <v>0.53</v>
      </c>
      <c r="Q89" s="45">
        <f t="shared" si="3"/>
        <v>4605.541</v>
      </c>
      <c r="R89" s="45">
        <v>0.0</v>
      </c>
      <c r="S89" s="45">
        <v>1.067</v>
      </c>
      <c r="T89" s="45">
        <f t="shared" si="4"/>
        <v>4914.112247</v>
      </c>
      <c r="U89" s="47">
        <f t="shared" si="5"/>
        <v>6552.149663</v>
      </c>
      <c r="V89" s="159" t="s">
        <v>682</v>
      </c>
      <c r="W89" s="55"/>
      <c r="X89" s="162" t="s">
        <v>682</v>
      </c>
      <c r="Y89" s="55"/>
      <c r="Z89" s="228" t="s">
        <v>1101</v>
      </c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13"/>
      <c r="AN89" s="13"/>
      <c r="AO89" s="55"/>
      <c r="AP89" s="13"/>
      <c r="AQ89" s="13"/>
      <c r="AR89" s="13"/>
    </row>
    <row r="90" ht="14.25" customHeight="1">
      <c r="A90" s="148">
        <v>1080.0</v>
      </c>
      <c r="B90" s="149" t="s">
        <v>1037</v>
      </c>
      <c r="C90" s="150"/>
      <c r="D90" s="180" t="str">
        <f t="shared" si="1"/>
        <v>3103_680_023</v>
      </c>
      <c r="E90" s="149" t="s">
        <v>46</v>
      </c>
      <c r="F90" s="181" t="s">
        <v>1110</v>
      </c>
      <c r="G90" s="150"/>
      <c r="H90" s="150"/>
      <c r="I90" s="150">
        <v>9000.0</v>
      </c>
      <c r="J90" s="182">
        <v>207.2324</v>
      </c>
      <c r="K90" s="150"/>
      <c r="L90" s="180" t="s">
        <v>1173</v>
      </c>
      <c r="M90" s="183">
        <v>11890.0</v>
      </c>
      <c r="N90" s="45">
        <v>1.13</v>
      </c>
      <c r="O90" s="45">
        <v>47.0</v>
      </c>
      <c r="P90" s="45">
        <f t="shared" si="2"/>
        <v>0.53</v>
      </c>
      <c r="Q90" s="45">
        <f t="shared" si="3"/>
        <v>7120.921</v>
      </c>
      <c r="R90" s="45">
        <v>0.0</v>
      </c>
      <c r="S90" s="45">
        <v>1.067</v>
      </c>
      <c r="T90" s="45">
        <f t="shared" si="4"/>
        <v>7598.022707</v>
      </c>
      <c r="U90" s="47">
        <f t="shared" si="5"/>
        <v>10130.69694</v>
      </c>
      <c r="V90" s="159" t="s">
        <v>682</v>
      </c>
      <c r="W90" s="55"/>
      <c r="X90" s="162" t="s">
        <v>682</v>
      </c>
      <c r="Y90" s="55"/>
      <c r="Z90" s="228" t="s">
        <v>1104</v>
      </c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13"/>
      <c r="AN90" s="13"/>
      <c r="AO90" s="55"/>
      <c r="AP90" s="13"/>
      <c r="AQ90" s="13"/>
      <c r="AR90" s="13"/>
    </row>
    <row r="91" ht="14.25" customHeight="1">
      <c r="A91" s="148">
        <v>1080.0</v>
      </c>
      <c r="B91" s="149" t="s">
        <v>1037</v>
      </c>
      <c r="C91" s="150"/>
      <c r="D91" s="180" t="str">
        <f t="shared" si="1"/>
        <v>3103_680_086</v>
      </c>
      <c r="E91" s="149" t="s">
        <v>46</v>
      </c>
      <c r="F91" s="181" t="s">
        <v>1112</v>
      </c>
      <c r="G91" s="150"/>
      <c r="H91" s="150"/>
      <c r="I91" s="150">
        <v>9000.0</v>
      </c>
      <c r="J91" s="182">
        <f>94*2.2046</f>
        <v>207.2324</v>
      </c>
      <c r="K91" s="150"/>
      <c r="L91" s="180" t="s">
        <v>1174</v>
      </c>
      <c r="M91" s="183">
        <v>18555.0</v>
      </c>
      <c r="N91" s="45">
        <v>1.13</v>
      </c>
      <c r="O91" s="45">
        <v>47.0</v>
      </c>
      <c r="P91" s="45">
        <f t="shared" si="2"/>
        <v>0.53</v>
      </c>
      <c r="Q91" s="45">
        <f t="shared" si="3"/>
        <v>11112.5895</v>
      </c>
      <c r="R91" s="45">
        <v>0.0</v>
      </c>
      <c r="S91" s="45">
        <v>1.067</v>
      </c>
      <c r="T91" s="45">
        <f t="shared" si="4"/>
        <v>11857.133</v>
      </c>
      <c r="U91" s="47">
        <f t="shared" si="5"/>
        <v>15809.51066</v>
      </c>
      <c r="V91" s="159" t="s">
        <v>682</v>
      </c>
      <c r="W91" s="55"/>
      <c r="X91" s="162" t="s">
        <v>682</v>
      </c>
      <c r="Y91" s="55"/>
      <c r="Z91" s="228" t="s">
        <v>1114</v>
      </c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13"/>
      <c r="AN91" s="13"/>
      <c r="AO91" s="55"/>
      <c r="AP91" s="13"/>
      <c r="AQ91" s="13"/>
      <c r="AR91" s="13"/>
    </row>
    <row r="92" ht="14.25" customHeight="1">
      <c r="A92" s="148">
        <v>1080.0</v>
      </c>
      <c r="B92" s="149" t="s">
        <v>1037</v>
      </c>
      <c r="C92" s="150"/>
      <c r="D92" s="180" t="str">
        <f t="shared" si="1"/>
        <v>3103_680_121</v>
      </c>
      <c r="E92" s="149" t="s">
        <v>46</v>
      </c>
      <c r="F92" s="181" t="s">
        <v>1175</v>
      </c>
      <c r="G92" s="150"/>
      <c r="H92" s="150"/>
      <c r="I92" s="150">
        <v>9000.0</v>
      </c>
      <c r="J92" s="182">
        <v>209.437</v>
      </c>
      <c r="K92" s="150"/>
      <c r="L92" s="180" t="s">
        <v>1176</v>
      </c>
      <c r="M92" s="183">
        <v>16905.0</v>
      </c>
      <c r="N92" s="45">
        <v>1.13</v>
      </c>
      <c r="O92" s="45">
        <v>47.0</v>
      </c>
      <c r="P92" s="45">
        <f t="shared" si="2"/>
        <v>0.53</v>
      </c>
      <c r="Q92" s="45">
        <f t="shared" si="3"/>
        <v>10124.4045</v>
      </c>
      <c r="R92" s="45">
        <v>0.0</v>
      </c>
      <c r="S92" s="45">
        <v>1.067</v>
      </c>
      <c r="T92" s="45">
        <f t="shared" si="4"/>
        <v>10802.7396</v>
      </c>
      <c r="U92" s="47">
        <f t="shared" si="5"/>
        <v>14403.6528</v>
      </c>
      <c r="V92" s="159" t="s">
        <v>682</v>
      </c>
      <c r="W92" s="55"/>
      <c r="X92" s="162" t="s">
        <v>682</v>
      </c>
      <c r="Y92" s="55"/>
      <c r="Z92" s="228" t="s">
        <v>1175</v>
      </c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13"/>
      <c r="AN92" s="13"/>
      <c r="AO92" s="55"/>
      <c r="AP92" s="13"/>
      <c r="AQ92" s="13"/>
      <c r="AR92" s="13"/>
    </row>
    <row r="93" ht="14.25" customHeight="1">
      <c r="A93" s="148">
        <v>1080.0</v>
      </c>
      <c r="B93" s="149" t="s">
        <v>1037</v>
      </c>
      <c r="C93" s="150"/>
      <c r="D93" s="180" t="str">
        <f t="shared" si="1"/>
        <v>3103_680_125</v>
      </c>
      <c r="E93" s="149" t="s">
        <v>46</v>
      </c>
      <c r="F93" s="181" t="s">
        <v>1147</v>
      </c>
      <c r="G93" s="150"/>
      <c r="H93" s="150"/>
      <c r="I93" s="150">
        <v>9000.0</v>
      </c>
      <c r="J93" s="182">
        <v>17.6368</v>
      </c>
      <c r="K93" s="150"/>
      <c r="L93" s="180" t="s">
        <v>1177</v>
      </c>
      <c r="M93" s="183">
        <v>1410.0</v>
      </c>
      <c r="N93" s="45">
        <v>1.13</v>
      </c>
      <c r="O93" s="45">
        <v>47.0</v>
      </c>
      <c r="P93" s="45">
        <f t="shared" si="2"/>
        <v>0.53</v>
      </c>
      <c r="Q93" s="45">
        <f t="shared" si="3"/>
        <v>844.449</v>
      </c>
      <c r="R93" s="45">
        <v>0.0</v>
      </c>
      <c r="S93" s="45">
        <v>1.067</v>
      </c>
      <c r="T93" s="45">
        <f t="shared" si="4"/>
        <v>901.027083</v>
      </c>
      <c r="U93" s="47">
        <f t="shared" si="5"/>
        <v>1201.369444</v>
      </c>
      <c r="V93" s="159" t="s">
        <v>682</v>
      </c>
      <c r="W93" s="55"/>
      <c r="X93" s="162" t="s">
        <v>682</v>
      </c>
      <c r="Y93" s="55"/>
      <c r="Z93" s="228" t="s">
        <v>1093</v>
      </c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13"/>
      <c r="AN93" s="13"/>
      <c r="AO93" s="55"/>
      <c r="AP93" s="13"/>
      <c r="AQ93" s="13"/>
      <c r="AR93" s="13"/>
    </row>
    <row r="94" ht="14.25" customHeight="1">
      <c r="A94" s="148">
        <v>1080.0</v>
      </c>
      <c r="B94" s="149" t="s">
        <v>1037</v>
      </c>
      <c r="C94" s="150"/>
      <c r="D94" s="180" t="str">
        <f t="shared" si="1"/>
        <v>3103_680_126</v>
      </c>
      <c r="E94" s="149" t="s">
        <v>46</v>
      </c>
      <c r="F94" s="181" t="s">
        <v>1149</v>
      </c>
      <c r="G94" s="150"/>
      <c r="H94" s="150"/>
      <c r="I94" s="150">
        <v>9000.0</v>
      </c>
      <c r="J94" s="182">
        <v>19.8414</v>
      </c>
      <c r="K94" s="150"/>
      <c r="L94" s="180" t="s">
        <v>1178</v>
      </c>
      <c r="M94" s="183">
        <v>1410.0</v>
      </c>
      <c r="N94" s="45">
        <v>1.13</v>
      </c>
      <c r="O94" s="45">
        <v>47.0</v>
      </c>
      <c r="P94" s="45">
        <f t="shared" si="2"/>
        <v>0.53</v>
      </c>
      <c r="Q94" s="45">
        <f t="shared" si="3"/>
        <v>844.449</v>
      </c>
      <c r="R94" s="45">
        <v>0.0</v>
      </c>
      <c r="S94" s="45">
        <v>1.067</v>
      </c>
      <c r="T94" s="45">
        <f t="shared" si="4"/>
        <v>901.027083</v>
      </c>
      <c r="U94" s="47">
        <f t="shared" si="5"/>
        <v>1201.369444</v>
      </c>
      <c r="V94" s="159" t="s">
        <v>682</v>
      </c>
      <c r="W94" s="55"/>
      <c r="X94" s="162" t="s">
        <v>682</v>
      </c>
      <c r="Y94" s="55"/>
      <c r="Z94" s="228" t="s">
        <v>1095</v>
      </c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13"/>
      <c r="AN94" s="13"/>
      <c r="AO94" s="55"/>
      <c r="AP94" s="13"/>
      <c r="AQ94" s="13"/>
      <c r="AR94" s="13"/>
    </row>
    <row r="95" ht="14.25" customHeight="1">
      <c r="A95" s="148">
        <v>1080.0</v>
      </c>
      <c r="B95" s="149" t="s">
        <v>1037</v>
      </c>
      <c r="C95" s="150"/>
      <c r="D95" s="180" t="str">
        <f t="shared" si="1"/>
        <v>3103_680_127</v>
      </c>
      <c r="E95" s="149" t="s">
        <v>46</v>
      </c>
      <c r="F95" s="181" t="s">
        <v>1151</v>
      </c>
      <c r="G95" s="150"/>
      <c r="H95" s="150"/>
      <c r="I95" s="150">
        <v>9000.0</v>
      </c>
      <c r="J95" s="182">
        <v>19.8414</v>
      </c>
      <c r="K95" s="150"/>
      <c r="L95" s="180" t="s">
        <v>1179</v>
      </c>
      <c r="M95" s="183">
        <v>1410.0</v>
      </c>
      <c r="N95" s="45">
        <v>1.13</v>
      </c>
      <c r="O95" s="45">
        <v>47.0</v>
      </c>
      <c r="P95" s="45">
        <f t="shared" si="2"/>
        <v>0.53</v>
      </c>
      <c r="Q95" s="45">
        <f t="shared" si="3"/>
        <v>844.449</v>
      </c>
      <c r="R95" s="45">
        <v>0.0</v>
      </c>
      <c r="S95" s="45">
        <v>1.067</v>
      </c>
      <c r="T95" s="45">
        <f t="shared" si="4"/>
        <v>901.027083</v>
      </c>
      <c r="U95" s="47">
        <f t="shared" si="5"/>
        <v>1201.369444</v>
      </c>
      <c r="V95" s="159" t="s">
        <v>682</v>
      </c>
      <c r="W95" s="55"/>
      <c r="X95" s="162" t="s">
        <v>682</v>
      </c>
      <c r="Y95" s="55"/>
      <c r="Z95" s="228" t="s">
        <v>1097</v>
      </c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13"/>
      <c r="AN95" s="13"/>
      <c r="AO95" s="55"/>
      <c r="AP95" s="13"/>
      <c r="AQ95" s="13"/>
      <c r="AR95" s="13"/>
    </row>
    <row r="96" ht="14.25" customHeight="1">
      <c r="A96" s="148">
        <v>1080.0</v>
      </c>
      <c r="B96" s="149" t="s">
        <v>1037</v>
      </c>
      <c r="C96" s="150"/>
      <c r="D96" s="180" t="str">
        <f t="shared" si="1"/>
        <v>3103_680_128</v>
      </c>
      <c r="E96" s="149" t="s">
        <v>46</v>
      </c>
      <c r="F96" s="181" t="s">
        <v>1153</v>
      </c>
      <c r="G96" s="150"/>
      <c r="H96" s="150"/>
      <c r="I96" s="150">
        <v>9000.0</v>
      </c>
      <c r="J96" s="182">
        <v>19.8414</v>
      </c>
      <c r="K96" s="150"/>
      <c r="L96" s="180" t="s">
        <v>1180</v>
      </c>
      <c r="M96" s="183">
        <v>1410.0</v>
      </c>
      <c r="N96" s="45">
        <v>1.13</v>
      </c>
      <c r="O96" s="45">
        <v>47.0</v>
      </c>
      <c r="P96" s="45">
        <f t="shared" si="2"/>
        <v>0.53</v>
      </c>
      <c r="Q96" s="45">
        <f t="shared" si="3"/>
        <v>844.449</v>
      </c>
      <c r="R96" s="45">
        <v>0.0</v>
      </c>
      <c r="S96" s="45">
        <v>1.067</v>
      </c>
      <c r="T96" s="45">
        <f t="shared" si="4"/>
        <v>901.027083</v>
      </c>
      <c r="U96" s="47">
        <f t="shared" si="5"/>
        <v>1201.369444</v>
      </c>
      <c r="V96" s="159" t="s">
        <v>682</v>
      </c>
      <c r="W96" s="55"/>
      <c r="X96" s="162" t="s">
        <v>682</v>
      </c>
      <c r="Y96" s="55"/>
      <c r="Z96" s="228" t="s">
        <v>1153</v>
      </c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13"/>
      <c r="AN96" s="13"/>
      <c r="AO96" s="55"/>
      <c r="AP96" s="13"/>
      <c r="AQ96" s="13"/>
      <c r="AR96" s="13"/>
    </row>
    <row r="97" ht="14.25" customHeight="1">
      <c r="A97" s="148">
        <v>1080.0</v>
      </c>
      <c r="B97" s="149" t="s">
        <v>1037</v>
      </c>
      <c r="C97" s="150"/>
      <c r="D97" s="180" t="str">
        <f t="shared" si="1"/>
        <v>3103_680_129</v>
      </c>
      <c r="E97" s="149" t="s">
        <v>46</v>
      </c>
      <c r="F97" s="181" t="s">
        <v>1155</v>
      </c>
      <c r="G97" s="150"/>
      <c r="H97" s="150"/>
      <c r="I97" s="150">
        <v>9000.0</v>
      </c>
      <c r="J97" s="182">
        <v>19.8414</v>
      </c>
      <c r="K97" s="150"/>
      <c r="L97" s="180" t="s">
        <v>1181</v>
      </c>
      <c r="M97" s="183">
        <v>1410.0</v>
      </c>
      <c r="N97" s="45">
        <v>1.13</v>
      </c>
      <c r="O97" s="45">
        <v>47.0</v>
      </c>
      <c r="P97" s="45">
        <f t="shared" si="2"/>
        <v>0.53</v>
      </c>
      <c r="Q97" s="45">
        <f t="shared" si="3"/>
        <v>844.449</v>
      </c>
      <c r="R97" s="45">
        <v>0.0</v>
      </c>
      <c r="S97" s="45">
        <v>1.067</v>
      </c>
      <c r="T97" s="45">
        <f t="shared" si="4"/>
        <v>901.027083</v>
      </c>
      <c r="U97" s="47">
        <f t="shared" si="5"/>
        <v>1201.369444</v>
      </c>
      <c r="V97" s="159" t="s">
        <v>682</v>
      </c>
      <c r="W97" s="55"/>
      <c r="X97" s="162" t="s">
        <v>682</v>
      </c>
      <c r="Y97" s="55"/>
      <c r="Z97" s="228" t="s">
        <v>1155</v>
      </c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13"/>
      <c r="AN97" s="13"/>
      <c r="AO97" s="55"/>
      <c r="AP97" s="13"/>
      <c r="AQ97" s="13"/>
      <c r="AR97" s="13"/>
    </row>
    <row r="98" ht="14.25" customHeight="1">
      <c r="A98" s="148">
        <v>1080.0</v>
      </c>
      <c r="B98" s="149" t="s">
        <v>1037</v>
      </c>
      <c r="C98" s="150"/>
      <c r="D98" s="180" t="str">
        <f t="shared" si="1"/>
        <v>3103_680_PTB</v>
      </c>
      <c r="E98" s="149" t="s">
        <v>46</v>
      </c>
      <c r="F98" s="181" t="s">
        <v>1129</v>
      </c>
      <c r="G98" s="150"/>
      <c r="H98" s="150"/>
      <c r="I98" s="150">
        <v>9000.0</v>
      </c>
      <c r="J98" s="182">
        <f>13*2.2046</f>
        <v>28.6598</v>
      </c>
      <c r="K98" s="150"/>
      <c r="L98" s="180" t="s">
        <v>1182</v>
      </c>
      <c r="M98" s="183">
        <v>7100.0</v>
      </c>
      <c r="N98" s="45">
        <v>1.13</v>
      </c>
      <c r="O98" s="45">
        <v>0.0</v>
      </c>
      <c r="P98" s="45">
        <f t="shared" si="2"/>
        <v>1</v>
      </c>
      <c r="Q98" s="45">
        <f t="shared" si="3"/>
        <v>8023</v>
      </c>
      <c r="R98" s="45">
        <v>0.0</v>
      </c>
      <c r="S98" s="45">
        <v>1.067</v>
      </c>
      <c r="T98" s="45">
        <f t="shared" si="4"/>
        <v>8560.541</v>
      </c>
      <c r="U98" s="47">
        <f t="shared" si="5"/>
        <v>11414.05467</v>
      </c>
      <c r="V98" s="159" t="s">
        <v>682</v>
      </c>
      <c r="W98" s="55"/>
      <c r="X98" s="162" t="s">
        <v>682</v>
      </c>
      <c r="Y98" s="55"/>
      <c r="Z98" s="217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13"/>
      <c r="AN98" s="13"/>
      <c r="AO98" s="55"/>
      <c r="AP98" s="13"/>
      <c r="AQ98" s="13"/>
      <c r="AR98" s="13"/>
    </row>
    <row r="99" ht="14.25" customHeight="1">
      <c r="A99" s="148">
        <v>1080.0</v>
      </c>
      <c r="B99" s="149" t="s">
        <v>1037</v>
      </c>
      <c r="C99" s="150"/>
      <c r="D99" s="180" t="str">
        <f t="shared" si="1"/>
        <v>3103_680_PTC</v>
      </c>
      <c r="E99" s="149" t="s">
        <v>46</v>
      </c>
      <c r="F99" s="181" t="s">
        <v>1131</v>
      </c>
      <c r="G99" s="150"/>
      <c r="H99" s="150"/>
      <c r="I99" s="150">
        <v>9000.0</v>
      </c>
      <c r="J99" s="182">
        <f>24*2.2046</f>
        <v>52.9104</v>
      </c>
      <c r="K99" s="150"/>
      <c r="L99" s="180" t="s">
        <v>1183</v>
      </c>
      <c r="M99" s="183">
        <v>8500.0</v>
      </c>
      <c r="N99" s="45">
        <v>1.13</v>
      </c>
      <c r="O99" s="45">
        <v>0.0</v>
      </c>
      <c r="P99" s="45">
        <f t="shared" si="2"/>
        <v>1</v>
      </c>
      <c r="Q99" s="45">
        <f t="shared" si="3"/>
        <v>9605</v>
      </c>
      <c r="R99" s="45">
        <v>0.0</v>
      </c>
      <c r="S99" s="45">
        <v>1.067</v>
      </c>
      <c r="T99" s="45">
        <f t="shared" si="4"/>
        <v>10248.535</v>
      </c>
      <c r="U99" s="47">
        <f t="shared" si="5"/>
        <v>13664.71333</v>
      </c>
      <c r="V99" s="159" t="s">
        <v>682</v>
      </c>
      <c r="W99" s="55"/>
      <c r="X99" s="162" t="s">
        <v>682</v>
      </c>
      <c r="Y99" s="55"/>
      <c r="Z99" s="217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13"/>
      <c r="AN99" s="13"/>
      <c r="AO99" s="55"/>
      <c r="AP99" s="13"/>
      <c r="AQ99" s="13"/>
      <c r="AR99" s="13"/>
    </row>
    <row r="100" ht="14.25" customHeight="1">
      <c r="A100" s="192">
        <v>1080.0</v>
      </c>
      <c r="B100" s="193" t="s">
        <v>1037</v>
      </c>
      <c r="C100" s="194"/>
      <c r="D100" s="195" t="str">
        <f t="shared" si="1"/>
        <v>3103_680_PTD</v>
      </c>
      <c r="E100" s="193" t="s">
        <v>46</v>
      </c>
      <c r="F100" s="196" t="s">
        <v>1133</v>
      </c>
      <c r="G100" s="194"/>
      <c r="H100" s="194"/>
      <c r="I100" s="194">
        <v>9000.0</v>
      </c>
      <c r="J100" s="200">
        <f>31*2.2046</f>
        <v>68.3426</v>
      </c>
      <c r="K100" s="194"/>
      <c r="L100" s="195" t="s">
        <v>1184</v>
      </c>
      <c r="M100" s="201">
        <v>13200.0</v>
      </c>
      <c r="N100" s="202">
        <v>1.13</v>
      </c>
      <c r="O100" s="202">
        <v>0.0</v>
      </c>
      <c r="P100" s="202">
        <f t="shared" si="2"/>
        <v>1</v>
      </c>
      <c r="Q100" s="203">
        <f t="shared" si="3"/>
        <v>14916</v>
      </c>
      <c r="R100" s="202">
        <v>0.0</v>
      </c>
      <c r="S100" s="202">
        <v>1.067</v>
      </c>
      <c r="T100" s="203">
        <f t="shared" si="4"/>
        <v>15915.372</v>
      </c>
      <c r="U100" s="204">
        <f t="shared" si="5"/>
        <v>21220.496</v>
      </c>
      <c r="V100" s="159" t="s">
        <v>682</v>
      </c>
      <c r="W100" s="55"/>
      <c r="X100" s="162" t="s">
        <v>682</v>
      </c>
      <c r="Y100" s="55"/>
      <c r="Z100" s="217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13"/>
      <c r="AN100" s="13"/>
      <c r="AO100" s="55"/>
      <c r="AP100" s="13"/>
      <c r="AQ100" s="13"/>
      <c r="AR100" s="13"/>
    </row>
    <row r="101" ht="12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</row>
    <row r="102" ht="12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</row>
    <row r="103" ht="12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</row>
    <row r="104" ht="12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</row>
    <row r="105" ht="12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</row>
    <row r="106" ht="12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</row>
    <row r="107" ht="12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</row>
    <row r="108" ht="12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</row>
    <row r="109" ht="12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</row>
    <row r="110" ht="12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</row>
    <row r="111" ht="12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</row>
    <row r="112" ht="12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</row>
    <row r="113" ht="12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</row>
    <row r="114" ht="12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</row>
    <row r="115" ht="12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</row>
    <row r="116" ht="12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</row>
    <row r="117" ht="12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</row>
    <row r="118" ht="12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</row>
    <row r="119" ht="12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</row>
    <row r="120" ht="12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</row>
    <row r="121" ht="12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</row>
    <row r="122" ht="12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</row>
    <row r="123" ht="12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</row>
    <row r="124" ht="12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</row>
    <row r="125" ht="12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</row>
    <row r="126" ht="12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</row>
    <row r="127" ht="12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</row>
    <row r="128" ht="12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</row>
    <row r="129" ht="12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</row>
    <row r="130" ht="12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</row>
    <row r="131" ht="12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</row>
    <row r="132" ht="12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</row>
    <row r="133" ht="12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</row>
    <row r="134" ht="12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</row>
    <row r="135" ht="12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</row>
    <row r="136" ht="12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</row>
    <row r="137" ht="12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</row>
    <row r="138" ht="12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</row>
    <row r="139" ht="12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</row>
    <row r="140" ht="12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</row>
    <row r="141" ht="12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</row>
    <row r="142" ht="12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</row>
    <row r="143" ht="12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</row>
    <row r="144" ht="12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</row>
    <row r="145" ht="12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</row>
    <row r="146" ht="12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</row>
    <row r="147" ht="12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</row>
    <row r="148" ht="12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</row>
    <row r="149" ht="12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</row>
    <row r="150" ht="12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</row>
    <row r="151" ht="12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</row>
    <row r="152" ht="12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</row>
    <row r="153" ht="12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</row>
    <row r="154" ht="12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</row>
    <row r="155" ht="12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</row>
    <row r="156" ht="12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</row>
    <row r="157" ht="12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</row>
    <row r="158" ht="12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</row>
    <row r="159" ht="12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</row>
    <row r="160" ht="12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</row>
    <row r="161" ht="12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</row>
    <row r="162" ht="12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</row>
    <row r="163" ht="12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</row>
    <row r="164" ht="12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</row>
    <row r="165" ht="12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</row>
    <row r="166" ht="12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</row>
    <row r="167" ht="12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</row>
    <row r="168" ht="12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</row>
    <row r="169" ht="12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</row>
    <row r="170" ht="12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</row>
    <row r="171" ht="12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</row>
    <row r="172" ht="12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</row>
    <row r="173" ht="12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</row>
    <row r="174" ht="12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</row>
    <row r="175" ht="12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</row>
    <row r="176" ht="12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</row>
    <row r="177" ht="12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</row>
    <row r="178" ht="12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</row>
    <row r="179" ht="12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</row>
    <row r="180" ht="12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</row>
    <row r="181" ht="12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</row>
    <row r="182" ht="12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</row>
    <row r="183" ht="12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</row>
    <row r="184" ht="12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</row>
    <row r="185" ht="12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</row>
    <row r="186" ht="12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</row>
    <row r="187" ht="12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</row>
    <row r="188" ht="12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</row>
    <row r="189" ht="12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</row>
    <row r="190" ht="12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</row>
    <row r="191" ht="12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</row>
    <row r="192" ht="12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</row>
    <row r="193" ht="12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</row>
    <row r="194" ht="12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</row>
    <row r="195" ht="12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</row>
    <row r="196" ht="12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</row>
    <row r="197" ht="12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</row>
    <row r="198" ht="12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</row>
    <row r="199" ht="12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</row>
    <row r="200" ht="12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</row>
    <row r="201" ht="12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</row>
    <row r="202" ht="12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</row>
    <row r="203" ht="12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</row>
    <row r="204" ht="12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</row>
    <row r="205" ht="12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</row>
    <row r="206" ht="12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</row>
    <row r="207" ht="12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</row>
    <row r="208" ht="12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</row>
    <row r="209" ht="12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</row>
    <row r="210" ht="12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</row>
    <row r="211" ht="12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</row>
    <row r="212" ht="12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</row>
    <row r="213" ht="12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</row>
    <row r="214" ht="12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</row>
    <row r="215" ht="12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</row>
    <row r="216" ht="12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</row>
    <row r="217" ht="12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</row>
    <row r="218" ht="12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</row>
    <row r="219" ht="12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</row>
    <row r="220" ht="12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</row>
    <row r="221" ht="12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</row>
    <row r="222" ht="12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</row>
    <row r="223" ht="12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</row>
    <row r="224" ht="12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</row>
    <row r="225" ht="12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</row>
    <row r="226" ht="12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</row>
    <row r="227" ht="12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</row>
    <row r="228" ht="12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</row>
    <row r="229" ht="12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</row>
    <row r="230" ht="12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</row>
    <row r="231" ht="12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</row>
    <row r="232" ht="12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</row>
    <row r="233" ht="12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</row>
    <row r="234" ht="12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</row>
    <row r="235" ht="12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</row>
    <row r="236" ht="12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</row>
    <row r="237" ht="12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</row>
    <row r="238" ht="12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</row>
    <row r="239" ht="12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</row>
    <row r="240" ht="12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</row>
    <row r="241" ht="12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</row>
    <row r="242" ht="12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</row>
    <row r="243" ht="12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</row>
    <row r="244" ht="12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</row>
    <row r="245" ht="12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ht="12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ht="12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</row>
    <row r="248" ht="12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</row>
    <row r="249" ht="12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</row>
    <row r="250" ht="12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</row>
    <row r="251" ht="12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</row>
    <row r="252" ht="12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</row>
    <row r="253" ht="12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</row>
    <row r="254" ht="12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</row>
    <row r="255" ht="12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</row>
    <row r="256" ht="12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</row>
    <row r="257" ht="12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</row>
    <row r="258" ht="12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</row>
    <row r="259" ht="12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</row>
    <row r="260" ht="12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</row>
    <row r="261" ht="12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</row>
    <row r="262" ht="12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</row>
    <row r="263" ht="12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</row>
    <row r="264" ht="12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</row>
    <row r="265" ht="12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</row>
    <row r="266" ht="12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</row>
    <row r="267" ht="12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</row>
    <row r="268" ht="12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</row>
    <row r="269" ht="12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</row>
    <row r="270" ht="12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</row>
    <row r="271" ht="12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</row>
    <row r="272" ht="12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</row>
    <row r="273" ht="12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</row>
    <row r="274" ht="12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</row>
    <row r="275" ht="12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</row>
    <row r="276" ht="12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</row>
    <row r="277" ht="12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</row>
    <row r="278" ht="12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</row>
    <row r="279" ht="12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</row>
    <row r="280" ht="12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</row>
    <row r="281" ht="12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</row>
    <row r="282" ht="12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</row>
    <row r="283" ht="12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</row>
    <row r="284" ht="12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</row>
    <row r="285" ht="12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</row>
    <row r="286" ht="12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</row>
    <row r="287" ht="12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</row>
    <row r="288" ht="12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</row>
    <row r="289" ht="12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</row>
    <row r="290" ht="12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</row>
    <row r="291" ht="12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</row>
    <row r="292" ht="12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</row>
    <row r="293" ht="12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</row>
    <row r="294" ht="12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</row>
    <row r="295" ht="12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</row>
    <row r="296" ht="12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</row>
    <row r="297" ht="12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</row>
    <row r="298" ht="12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</row>
    <row r="299" ht="12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</row>
    <row r="300" ht="12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</row>
    <row r="301" ht="12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</row>
    <row r="302" ht="12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</row>
    <row r="303" ht="12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</row>
    <row r="304" ht="12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</row>
    <row r="305" ht="12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</row>
    <row r="306" ht="12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</row>
    <row r="307" ht="12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</row>
    <row r="308" ht="12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</row>
    <row r="309" ht="12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</row>
    <row r="310" ht="12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</row>
    <row r="311" ht="12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</row>
    <row r="312" ht="12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</row>
    <row r="313" ht="12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</row>
    <row r="314" ht="12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</row>
    <row r="315" ht="12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</row>
    <row r="316" ht="12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</row>
    <row r="317" ht="12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</row>
    <row r="318" ht="12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</row>
    <row r="319" ht="12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</row>
    <row r="320" ht="12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</row>
    <row r="321" ht="12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</row>
    <row r="322" ht="12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</row>
    <row r="323" ht="12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</row>
    <row r="324" ht="12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</row>
    <row r="325" ht="12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</row>
    <row r="326" ht="12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</row>
    <row r="327" ht="12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</row>
    <row r="328" ht="12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</row>
    <row r="329" ht="12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</row>
    <row r="330" ht="12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</row>
    <row r="331" ht="12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</row>
    <row r="332" ht="12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</row>
    <row r="333" ht="12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</row>
    <row r="334" ht="12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</row>
    <row r="335" ht="12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</row>
    <row r="336" ht="12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</row>
    <row r="337" ht="12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</row>
    <row r="338" ht="12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</row>
    <row r="339" ht="12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</row>
    <row r="340" ht="12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</row>
    <row r="341" ht="12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</row>
    <row r="342" ht="12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</row>
    <row r="343" ht="12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</row>
    <row r="344" ht="12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</row>
    <row r="345" ht="12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</row>
    <row r="346" ht="12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</row>
    <row r="347" ht="12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</row>
    <row r="348" ht="12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</row>
    <row r="349" ht="12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</row>
    <row r="350" ht="12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</row>
    <row r="351" ht="12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</row>
    <row r="352" ht="12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</row>
    <row r="353" ht="12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</row>
    <row r="354" ht="12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</row>
    <row r="355" ht="12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</row>
    <row r="356" ht="12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</row>
    <row r="357" ht="12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</row>
    <row r="358" ht="12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</row>
    <row r="359" ht="12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</row>
    <row r="360" ht="12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</row>
    <row r="361" ht="12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</row>
    <row r="362" ht="12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</row>
    <row r="363" ht="12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</row>
    <row r="364" ht="12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</row>
    <row r="365" ht="12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</row>
    <row r="366" ht="12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</row>
    <row r="367" ht="12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</row>
    <row r="368" ht="12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</row>
    <row r="369" ht="12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</row>
    <row r="370" ht="12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ht="12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ht="12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ht="12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ht="12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ht="12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ht="12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ht="12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ht="12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ht="12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ht="12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</row>
    <row r="381" ht="12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</row>
    <row r="382" ht="12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</row>
    <row r="383" ht="12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</row>
    <row r="384" ht="12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</row>
    <row r="385" ht="12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</row>
    <row r="386" ht="12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</row>
    <row r="387" ht="12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</row>
    <row r="388" ht="12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</row>
    <row r="389" ht="12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</row>
    <row r="390" ht="12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</row>
    <row r="391" ht="12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</row>
    <row r="392" ht="12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</row>
    <row r="393" ht="12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</row>
    <row r="394" ht="12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</row>
    <row r="395" ht="12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</row>
    <row r="396" ht="12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</row>
    <row r="397" ht="12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</row>
    <row r="398" ht="12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</row>
    <row r="399" ht="12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</row>
    <row r="400" ht="12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</row>
    <row r="401" ht="12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</row>
    <row r="402" ht="12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</row>
    <row r="403" ht="12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</row>
    <row r="404" ht="12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</row>
    <row r="405" ht="12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</row>
    <row r="406" ht="12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</row>
    <row r="407" ht="12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</row>
    <row r="408" ht="12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</row>
    <row r="409" ht="12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</row>
    <row r="410" ht="12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</row>
    <row r="411" ht="12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</row>
    <row r="412" ht="12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</row>
    <row r="413" ht="12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</row>
    <row r="414" ht="12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</row>
    <row r="415" ht="12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</row>
    <row r="416" ht="12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</row>
    <row r="417" ht="12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</row>
    <row r="418" ht="12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</row>
    <row r="419" ht="12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</row>
    <row r="420" ht="12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</row>
    <row r="421" ht="12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</row>
    <row r="422" ht="12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</row>
    <row r="423" ht="12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</row>
    <row r="424" ht="12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</row>
    <row r="425" ht="12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</row>
    <row r="426" ht="12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</row>
    <row r="427" ht="12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</row>
    <row r="428" ht="12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</row>
    <row r="429" ht="12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</row>
    <row r="430" ht="12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</row>
    <row r="431" ht="12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</row>
    <row r="432" ht="12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</row>
    <row r="433" ht="12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</row>
    <row r="434" ht="12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</row>
    <row r="435" ht="12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</row>
    <row r="436" ht="12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</row>
    <row r="437" ht="12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</row>
    <row r="438" ht="12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</row>
    <row r="439" ht="12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</row>
    <row r="440" ht="12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</row>
    <row r="441" ht="12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</row>
    <row r="442" ht="12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</row>
    <row r="443" ht="12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</row>
    <row r="444" ht="12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</row>
    <row r="445" ht="12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</row>
    <row r="446" ht="12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</row>
    <row r="447" ht="12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</row>
    <row r="448" ht="12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</row>
    <row r="449" ht="12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</row>
    <row r="450" ht="12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</row>
    <row r="451" ht="12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</row>
    <row r="452" ht="12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</row>
    <row r="453" ht="12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</row>
    <row r="454" ht="12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</row>
    <row r="455" ht="12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</row>
    <row r="456" ht="12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</row>
    <row r="457" ht="12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</row>
    <row r="458" ht="12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</row>
    <row r="459" ht="12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</row>
    <row r="460" ht="12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</row>
    <row r="461" ht="12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</row>
    <row r="462" ht="12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</row>
    <row r="463" ht="12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</row>
    <row r="464" ht="12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</row>
    <row r="465" ht="12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</row>
    <row r="466" ht="12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</row>
    <row r="467" ht="12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</row>
    <row r="468" ht="12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</row>
    <row r="469" ht="12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</row>
    <row r="470" ht="12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</row>
    <row r="471" ht="12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</row>
    <row r="472" ht="12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</row>
    <row r="473" ht="12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</row>
    <row r="474" ht="12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</row>
    <row r="475" ht="12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</row>
    <row r="476" ht="12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</row>
    <row r="477" ht="12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</row>
    <row r="478" ht="12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</row>
    <row r="479" ht="12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</row>
    <row r="480" ht="12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</row>
    <row r="481" ht="12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</row>
    <row r="482" ht="12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</row>
    <row r="483" ht="12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</row>
    <row r="484" ht="12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</row>
    <row r="485" ht="12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</row>
    <row r="486" ht="12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</row>
    <row r="487" ht="12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</row>
    <row r="488" ht="12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</row>
    <row r="489" ht="12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</row>
    <row r="490" ht="12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</row>
    <row r="491" ht="12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</row>
    <row r="492" ht="12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</row>
    <row r="493" ht="12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</row>
    <row r="494" ht="12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</row>
    <row r="495" ht="12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</row>
    <row r="496" ht="12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</row>
    <row r="497" ht="12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</row>
    <row r="498" ht="12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</row>
    <row r="499" ht="12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</row>
    <row r="500" ht="12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</row>
    <row r="501" ht="12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</row>
    <row r="502" ht="12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</row>
    <row r="503" ht="12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</row>
    <row r="504" ht="12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</row>
    <row r="505" ht="12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</row>
    <row r="506" ht="12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</row>
    <row r="507" ht="12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</row>
    <row r="508" ht="12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</row>
    <row r="509" ht="12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</row>
    <row r="510" ht="12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</row>
    <row r="511" ht="12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</row>
    <row r="512" ht="12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</row>
    <row r="513" ht="12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</row>
    <row r="514" ht="12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</row>
    <row r="515" ht="12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</row>
    <row r="516" ht="12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</row>
    <row r="517" ht="12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</row>
    <row r="518" ht="12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</row>
    <row r="519" ht="12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</row>
    <row r="520" ht="12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</row>
    <row r="521" ht="12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</row>
    <row r="522" ht="12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</row>
    <row r="523" ht="12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</row>
    <row r="524" ht="12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</row>
    <row r="525" ht="12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</row>
    <row r="526" ht="12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</row>
    <row r="527" ht="12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</row>
    <row r="528" ht="12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</row>
    <row r="529" ht="12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</row>
    <row r="530" ht="12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</row>
    <row r="531" ht="12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</row>
    <row r="532" ht="12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</row>
    <row r="533" ht="12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</row>
    <row r="534" ht="12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</row>
    <row r="535" ht="12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</row>
    <row r="536" ht="12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</row>
    <row r="537" ht="12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</row>
    <row r="538" ht="12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</row>
    <row r="539" ht="12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</row>
    <row r="540" ht="12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</row>
    <row r="541" ht="12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</row>
    <row r="542" ht="12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</row>
    <row r="543" ht="12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</row>
    <row r="544" ht="12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</row>
    <row r="545" ht="12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</row>
    <row r="546" ht="12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</row>
    <row r="547" ht="12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</row>
    <row r="548" ht="12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</row>
    <row r="549" ht="12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</row>
    <row r="550" ht="12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</row>
    <row r="551" ht="12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</row>
    <row r="552" ht="12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</row>
    <row r="553" ht="12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</row>
    <row r="554" ht="12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</row>
    <row r="555" ht="12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</row>
    <row r="556" ht="12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</row>
    <row r="557" ht="12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</row>
    <row r="558" ht="12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</row>
    <row r="559" ht="12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</row>
    <row r="560" ht="12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</row>
    <row r="561" ht="12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</row>
    <row r="562" ht="12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</row>
    <row r="563" ht="12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</row>
    <row r="564" ht="12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</row>
    <row r="565" ht="12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</row>
    <row r="566" ht="12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</row>
    <row r="567" ht="12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</row>
    <row r="568" ht="12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</row>
    <row r="569" ht="12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</row>
    <row r="570" ht="12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</row>
    <row r="571" ht="12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</row>
    <row r="572" ht="12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</row>
    <row r="573" ht="12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</row>
    <row r="574" ht="12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</row>
    <row r="575" ht="12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</row>
    <row r="576" ht="12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</row>
    <row r="577" ht="12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</row>
    <row r="578" ht="12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</row>
    <row r="579" ht="12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</row>
    <row r="580" ht="12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</row>
    <row r="581" ht="12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</row>
    <row r="582" ht="12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</row>
    <row r="583" ht="12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</row>
    <row r="584" ht="12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</row>
    <row r="585" ht="12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</row>
    <row r="586" ht="12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</row>
    <row r="587" ht="12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</row>
    <row r="588" ht="12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</row>
    <row r="589" ht="12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</row>
    <row r="590" ht="12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</row>
    <row r="591" ht="12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</row>
    <row r="592" ht="12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</row>
    <row r="593" ht="12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</row>
    <row r="594" ht="12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</row>
    <row r="595" ht="12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</row>
    <row r="596" ht="12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</row>
    <row r="597" ht="12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</row>
    <row r="598" ht="12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</row>
    <row r="599" ht="12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</row>
    <row r="600" ht="12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</row>
    <row r="601" ht="12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</row>
    <row r="602" ht="12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</row>
    <row r="603" ht="12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</row>
    <row r="604" ht="12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</row>
    <row r="605" ht="12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</row>
    <row r="606" ht="12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</row>
    <row r="607" ht="12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</row>
    <row r="608" ht="12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</row>
    <row r="609" ht="12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</row>
    <row r="610" ht="12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</row>
    <row r="611" ht="12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</row>
    <row r="612" ht="12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</row>
    <row r="613" ht="12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</row>
    <row r="614" ht="12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</row>
    <row r="615" ht="12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</row>
    <row r="616" ht="12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</row>
    <row r="617" ht="12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</row>
    <row r="618" ht="12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</row>
    <row r="619" ht="12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</row>
    <row r="620" ht="12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</row>
    <row r="621" ht="12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</row>
    <row r="622" ht="12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</row>
    <row r="623" ht="12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</row>
    <row r="624" ht="12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</row>
    <row r="625" ht="12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</row>
    <row r="626" ht="12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</row>
    <row r="627" ht="12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</row>
    <row r="628" ht="12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</row>
    <row r="629" ht="12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</row>
    <row r="630" ht="12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</row>
    <row r="631" ht="12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</row>
    <row r="632" ht="12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</row>
    <row r="633" ht="12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</row>
    <row r="634" ht="12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</row>
    <row r="635" ht="12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</row>
    <row r="636" ht="12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</row>
    <row r="637" ht="12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</row>
    <row r="638" ht="12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</row>
    <row r="639" ht="12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</row>
    <row r="640" ht="12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</row>
    <row r="641" ht="12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</row>
    <row r="642" ht="12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</row>
    <row r="643" ht="12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</row>
    <row r="644" ht="12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</row>
    <row r="645" ht="12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</row>
    <row r="646" ht="12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</row>
    <row r="647" ht="12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</row>
    <row r="648" ht="12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</row>
    <row r="649" ht="12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</row>
    <row r="650" ht="12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</row>
    <row r="651" ht="12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</row>
    <row r="652" ht="12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</row>
    <row r="653" ht="12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</row>
    <row r="654" ht="12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</row>
    <row r="655" ht="12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</row>
    <row r="656" ht="12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</row>
    <row r="657" ht="12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</row>
    <row r="658" ht="12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</row>
    <row r="659" ht="12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</row>
    <row r="660" ht="12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</row>
    <row r="661" ht="12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</row>
    <row r="662" ht="12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</row>
    <row r="663" ht="12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</row>
    <row r="664" ht="12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</row>
    <row r="665" ht="12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</row>
    <row r="666" ht="12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</row>
    <row r="667" ht="12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</row>
    <row r="668" ht="12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</row>
    <row r="669" ht="12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</row>
    <row r="670" ht="12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</row>
    <row r="671" ht="12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</row>
    <row r="672" ht="12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</row>
    <row r="673" ht="12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</row>
    <row r="674" ht="12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</row>
    <row r="675" ht="12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</row>
    <row r="676" ht="12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</row>
    <row r="677" ht="12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</row>
    <row r="678" ht="12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</row>
    <row r="679" ht="12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</row>
    <row r="680" ht="12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</row>
    <row r="681" ht="12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</row>
    <row r="682" ht="12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</row>
    <row r="683" ht="12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</row>
    <row r="684" ht="12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</row>
    <row r="685" ht="12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</row>
    <row r="686" ht="12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</row>
    <row r="687" ht="12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</row>
    <row r="688" ht="12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</row>
    <row r="689" ht="12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</row>
    <row r="690" ht="12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</row>
    <row r="691" ht="12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</row>
    <row r="692" ht="12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</row>
    <row r="693" ht="12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</row>
    <row r="694" ht="12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</row>
    <row r="695" ht="12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</row>
    <row r="696" ht="12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</row>
    <row r="697" ht="12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</row>
    <row r="698" ht="12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</row>
    <row r="699" ht="12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</row>
    <row r="700" ht="12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</row>
    <row r="701" ht="12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</row>
    <row r="702" ht="12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</row>
    <row r="703" ht="12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</row>
    <row r="704" ht="12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</row>
    <row r="705" ht="12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</row>
    <row r="706" ht="12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</row>
    <row r="707" ht="12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</row>
    <row r="708" ht="12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</row>
    <row r="709" ht="12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</row>
    <row r="710" ht="12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</row>
    <row r="711" ht="12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</row>
    <row r="712" ht="12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</row>
    <row r="713" ht="12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</row>
    <row r="714" ht="12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</row>
    <row r="715" ht="12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</row>
    <row r="716" ht="12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</row>
    <row r="717" ht="12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</row>
    <row r="718" ht="12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</row>
    <row r="719" ht="12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</row>
    <row r="720" ht="12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</row>
    <row r="721" ht="12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</row>
    <row r="722" ht="12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</row>
    <row r="723" ht="12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</row>
    <row r="724" ht="12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</row>
    <row r="725" ht="12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</row>
    <row r="726" ht="12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</row>
    <row r="727" ht="12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</row>
    <row r="728" ht="12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</row>
    <row r="729" ht="12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</row>
    <row r="730" ht="12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</row>
    <row r="731" ht="12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</row>
    <row r="732" ht="12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</row>
    <row r="733" ht="12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</row>
    <row r="734" ht="12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</row>
    <row r="735" ht="12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</row>
    <row r="736" ht="12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</row>
    <row r="737" ht="12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</row>
    <row r="738" ht="12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</row>
    <row r="739" ht="12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</row>
    <row r="740" ht="12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</row>
    <row r="741" ht="12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</row>
    <row r="742" ht="12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</row>
    <row r="743" ht="12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</row>
    <row r="744" ht="12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</row>
    <row r="745" ht="12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</row>
    <row r="746" ht="12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</row>
    <row r="747" ht="12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</row>
    <row r="748" ht="12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</row>
    <row r="749" ht="12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</row>
    <row r="750" ht="12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</row>
    <row r="751" ht="12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</row>
    <row r="752" ht="12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</row>
    <row r="753" ht="12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</row>
    <row r="754" ht="12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</row>
    <row r="755" ht="12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</row>
    <row r="756" ht="12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</row>
    <row r="757" ht="12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</row>
    <row r="758" ht="12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</row>
    <row r="759" ht="12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</row>
    <row r="760" ht="12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</row>
    <row r="761" ht="12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</row>
    <row r="762" ht="12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</row>
    <row r="763" ht="12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</row>
    <row r="764" ht="12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</row>
    <row r="765" ht="12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</row>
    <row r="766" ht="12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</row>
    <row r="767" ht="12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</row>
    <row r="768" ht="12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</row>
    <row r="769" ht="12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</row>
    <row r="770" ht="12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</row>
    <row r="771" ht="12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</row>
    <row r="772" ht="12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</row>
    <row r="773" ht="12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</row>
    <row r="774" ht="12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</row>
    <row r="775" ht="12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</row>
    <row r="776" ht="12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</row>
    <row r="777" ht="12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</row>
    <row r="778" ht="12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</row>
    <row r="779" ht="12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</row>
    <row r="780" ht="12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</row>
    <row r="781" ht="12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</row>
    <row r="782" ht="12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</row>
    <row r="783" ht="12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</row>
    <row r="784" ht="12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</row>
    <row r="785" ht="12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</row>
    <row r="786" ht="12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</row>
    <row r="787" ht="12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</row>
    <row r="788" ht="12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</row>
    <row r="789" ht="12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</row>
    <row r="790" ht="12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</row>
    <row r="791" ht="12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</row>
    <row r="792" ht="12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</row>
    <row r="793" ht="12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</row>
    <row r="794" ht="12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</row>
    <row r="795" ht="12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</row>
    <row r="796" ht="12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</row>
    <row r="797" ht="12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</row>
    <row r="798" ht="12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</row>
    <row r="799" ht="12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</row>
    <row r="800" ht="12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</row>
    <row r="801" ht="12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</row>
    <row r="802" ht="12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</row>
    <row r="803" ht="12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</row>
    <row r="804" ht="12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</row>
    <row r="805" ht="12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</row>
    <row r="806" ht="12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</row>
    <row r="807" ht="12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</row>
    <row r="808" ht="12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</row>
    <row r="809" ht="12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</row>
    <row r="810" ht="12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</row>
    <row r="811" ht="12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</row>
    <row r="812" ht="12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</row>
    <row r="813" ht="12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</row>
    <row r="814" ht="12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</row>
    <row r="815" ht="12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</row>
    <row r="816" ht="12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</row>
    <row r="817" ht="12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</row>
    <row r="818" ht="12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</row>
    <row r="819" ht="12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</row>
    <row r="820" ht="12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</row>
    <row r="821" ht="12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</row>
    <row r="822" ht="12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</row>
    <row r="823" ht="12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</row>
    <row r="824" ht="12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</row>
    <row r="825" ht="12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</row>
    <row r="826" ht="12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</row>
    <row r="827" ht="12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</row>
    <row r="828" ht="12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</row>
    <row r="829" ht="12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</row>
    <row r="830" ht="12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</row>
    <row r="831" ht="12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</row>
    <row r="832" ht="12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</row>
    <row r="833" ht="12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</row>
    <row r="834" ht="12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</row>
    <row r="835" ht="12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</row>
    <row r="836" ht="12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</row>
    <row r="837" ht="12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</row>
    <row r="838" ht="12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</row>
    <row r="839" ht="12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</row>
    <row r="840" ht="12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</row>
    <row r="841" ht="12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</row>
    <row r="842" ht="12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</row>
    <row r="843" ht="12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</row>
    <row r="844" ht="12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</row>
    <row r="845" ht="12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</row>
    <row r="846" ht="12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</row>
    <row r="847" ht="12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</row>
    <row r="848" ht="12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</row>
    <row r="849" ht="12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</row>
    <row r="850" ht="12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</row>
    <row r="851" ht="12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</row>
    <row r="852" ht="12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</row>
    <row r="853" ht="12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</row>
    <row r="854" ht="12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</row>
    <row r="855" ht="12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</row>
    <row r="856" ht="12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</row>
    <row r="857" ht="12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</row>
    <row r="858" ht="12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</row>
    <row r="859" ht="12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</row>
    <row r="860" ht="12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</row>
    <row r="861" ht="12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</row>
    <row r="862" ht="12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</row>
    <row r="863" ht="12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</row>
    <row r="864" ht="12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</row>
    <row r="865" ht="12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</row>
    <row r="866" ht="12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</row>
    <row r="867" ht="12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</row>
    <row r="868" ht="12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</row>
    <row r="869" ht="12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</row>
    <row r="870" ht="12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</row>
    <row r="871" ht="12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</row>
    <row r="872" ht="12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</row>
    <row r="873" ht="12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</row>
    <row r="874" ht="12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</row>
    <row r="875" ht="12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</row>
    <row r="876" ht="12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</row>
    <row r="877" ht="12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</row>
    <row r="878" ht="12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</row>
    <row r="879" ht="12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</row>
    <row r="880" ht="12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</row>
    <row r="881" ht="12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</row>
    <row r="882" ht="12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</row>
    <row r="883" ht="12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</row>
    <row r="884" ht="12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</row>
    <row r="885" ht="12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</row>
    <row r="886" ht="12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</row>
    <row r="887" ht="12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</row>
    <row r="888" ht="12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</row>
    <row r="889" ht="12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</row>
    <row r="890" ht="12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</row>
    <row r="891" ht="12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</row>
    <row r="892" ht="12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</row>
    <row r="893" ht="12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</row>
    <row r="894" ht="12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</row>
    <row r="895" ht="12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</row>
    <row r="896" ht="12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</row>
    <row r="897" ht="12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</row>
    <row r="898" ht="12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</row>
    <row r="899" ht="12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</row>
    <row r="900" ht="12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</row>
    <row r="901" ht="12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</row>
    <row r="902" ht="12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</row>
    <row r="903" ht="12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</row>
    <row r="904" ht="12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</row>
    <row r="905" ht="12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</row>
    <row r="906" ht="12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</row>
    <row r="907" ht="12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</row>
    <row r="908" ht="12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</row>
    <row r="909" ht="12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</row>
    <row r="910" ht="12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</row>
    <row r="911" ht="12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</row>
    <row r="912" ht="12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</row>
    <row r="913" ht="12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</row>
    <row r="914" ht="12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</row>
    <row r="915" ht="12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</row>
    <row r="916" ht="12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</row>
    <row r="917" ht="12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</row>
    <row r="918" ht="12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</row>
    <row r="919" ht="12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</row>
    <row r="920" ht="12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</row>
    <row r="921" ht="12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</row>
    <row r="922" ht="12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</row>
    <row r="923" ht="12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</row>
    <row r="924" ht="12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</row>
    <row r="925" ht="12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</row>
    <row r="926" ht="12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</row>
    <row r="927" ht="12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</row>
    <row r="928" ht="12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</row>
    <row r="929" ht="12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</row>
    <row r="930" ht="12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</row>
    <row r="931" ht="12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</row>
    <row r="932" ht="12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</row>
    <row r="933" ht="12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</row>
    <row r="934" ht="12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</row>
    <row r="935" ht="12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</row>
    <row r="936" ht="12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</row>
    <row r="937" ht="12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</row>
    <row r="938" ht="12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</row>
    <row r="939" ht="12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</row>
    <row r="940" ht="12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</row>
    <row r="941" ht="12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</row>
    <row r="942" ht="12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</row>
    <row r="943" ht="12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</row>
    <row r="944" ht="12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</row>
    <row r="945" ht="12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</row>
    <row r="946" ht="12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</row>
    <row r="947" ht="12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</row>
    <row r="948" ht="12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</row>
    <row r="949" ht="12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</row>
    <row r="950" ht="12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</row>
    <row r="951" ht="12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</row>
    <row r="952" ht="12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</row>
    <row r="953" ht="12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</row>
    <row r="954" ht="12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</row>
    <row r="955" ht="12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</row>
    <row r="956" ht="12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</row>
    <row r="957" ht="12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</row>
    <row r="958" ht="12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</row>
    <row r="959" ht="12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</row>
    <row r="960" ht="12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</row>
    <row r="961" ht="12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</row>
    <row r="962" ht="12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</row>
    <row r="963" ht="12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</row>
    <row r="964" ht="12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</row>
    <row r="965" ht="12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</row>
    <row r="966" ht="12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</row>
    <row r="967" ht="12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</row>
    <row r="968" ht="12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</row>
    <row r="969" ht="12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</row>
    <row r="970" ht="12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</row>
    <row r="971" ht="12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</row>
    <row r="972" ht="12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</row>
    <row r="973" ht="12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</row>
    <row r="974" ht="12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</row>
    <row r="975" ht="12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</row>
    <row r="976" ht="12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</row>
    <row r="977" ht="12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</row>
    <row r="978" ht="12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</row>
    <row r="979" ht="12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</row>
    <row r="980" ht="12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</row>
    <row r="981" ht="12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</row>
    <row r="982" ht="12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</row>
    <row r="983" ht="12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</row>
    <row r="984" ht="12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</row>
    <row r="985" ht="12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</row>
    <row r="986" ht="12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</row>
    <row r="987" ht="12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</row>
    <row r="988" ht="12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</row>
    <row r="989" ht="12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</row>
    <row r="990" ht="12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</row>
    <row r="991" ht="12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</row>
    <row r="992" ht="12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</row>
  </sheetData>
  <printOptions/>
  <pageMargins bottom="1.0" footer="0.0" header="0.0" left="0.75" right="0.75" top="1.0"/>
  <pageSetup orientation="portrait"/>
  <headerFooter>
    <oddHeader>&amp;L000000ZF Confidential#</oddHeader>
    <oddFooter>&amp;C000000&amp;P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8.88"/>
    <col customWidth="1" min="2" max="2" width="10.5"/>
    <col customWidth="1" min="3" max="3" width="11.5"/>
    <col customWidth="1" min="4" max="4" width="11.88"/>
    <col customWidth="1" min="5" max="5" width="11.0"/>
    <col customWidth="1" min="6" max="6" width="44.5"/>
    <col customWidth="1" min="7" max="7" width="7.88"/>
    <col customWidth="1" min="8" max="8" width="10.0"/>
    <col customWidth="1" min="9" max="9" width="5.88"/>
    <col customWidth="1" min="10" max="10" width="7.5"/>
    <col customWidth="1" min="11" max="11" width="5.88"/>
    <col customWidth="1" min="12" max="12" width="10.88"/>
    <col customWidth="1" min="13" max="13" width="9.13"/>
    <col customWidth="1" hidden="1" min="14" max="20" width="8.88"/>
    <col customWidth="1" min="21" max="21" width="15.13"/>
    <col customWidth="1" min="22" max="22" width="8.5"/>
    <col customWidth="1" min="23" max="23" width="10.13"/>
    <col customWidth="1" min="24" max="30" width="8.5"/>
    <col customWidth="1" min="31" max="31" width="60.5"/>
    <col customWidth="1" min="32" max="41" width="9.13"/>
    <col customWidth="1" min="42" max="42" width="57.88"/>
    <col customWidth="1" min="43" max="44" width="8.88"/>
    <col customWidth="1" min="45" max="45" width="63.5"/>
    <col customWidth="1" min="46" max="48" width="8.88"/>
  </cols>
  <sheetData>
    <row r="1" ht="11.25" customHeight="1">
      <c r="A1" s="1" t="s">
        <v>0</v>
      </c>
      <c r="B1" s="2" t="s">
        <v>1</v>
      </c>
      <c r="C1" s="3"/>
      <c r="D1" s="2" t="s">
        <v>2</v>
      </c>
      <c r="E1" s="2" t="s">
        <v>3</v>
      </c>
      <c r="F1" s="2" t="s">
        <v>4</v>
      </c>
      <c r="G1" s="2" t="s">
        <v>5</v>
      </c>
      <c r="H1" s="2" t="s">
        <v>202</v>
      </c>
      <c r="I1" s="2" t="s">
        <v>203</v>
      </c>
      <c r="J1" s="2" t="s">
        <v>210</v>
      </c>
      <c r="K1" s="2" t="s">
        <v>223</v>
      </c>
      <c r="L1" s="2" t="s">
        <v>225</v>
      </c>
      <c r="M1" s="2" t="s">
        <v>212</v>
      </c>
      <c r="N1" s="35" t="s">
        <v>213</v>
      </c>
      <c r="O1" s="35" t="s">
        <v>214</v>
      </c>
      <c r="P1" s="35" t="s">
        <v>215</v>
      </c>
      <c r="Q1" s="35" t="s">
        <v>216</v>
      </c>
      <c r="R1" s="35" t="s">
        <v>217</v>
      </c>
      <c r="S1" s="35" t="s">
        <v>218</v>
      </c>
      <c r="T1" s="35" t="s">
        <v>219</v>
      </c>
      <c r="U1" s="35" t="s">
        <v>220</v>
      </c>
      <c r="V1" s="2" t="s">
        <v>1185</v>
      </c>
      <c r="W1" s="2" t="s">
        <v>1186</v>
      </c>
      <c r="X1" s="2" t="s">
        <v>1187</v>
      </c>
      <c r="Y1" s="2" t="s">
        <v>799</v>
      </c>
      <c r="Z1" s="2" t="s">
        <v>747</v>
      </c>
      <c r="AA1" s="2" t="s">
        <v>1188</v>
      </c>
      <c r="AB1" s="2" t="s">
        <v>749</v>
      </c>
      <c r="AC1" s="2" t="s">
        <v>810</v>
      </c>
      <c r="AD1" s="2" t="s">
        <v>815</v>
      </c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4"/>
    </row>
    <row r="2" ht="14.25" customHeight="1">
      <c r="A2" s="148">
        <v>1090.0</v>
      </c>
      <c r="B2" s="149" t="s">
        <v>1189</v>
      </c>
      <c r="C2" s="150"/>
      <c r="D2" s="180" t="str">
        <f t="shared" ref="D2:D12" si="1">REPLACE(REPLACE(L2,5,1,"_"),9,1,"_")</f>
        <v>3081_680_147</v>
      </c>
      <c r="E2" s="149" t="s">
        <v>46</v>
      </c>
      <c r="F2" s="181" t="s">
        <v>1190</v>
      </c>
      <c r="G2" s="152"/>
      <c r="H2" s="150"/>
      <c r="I2" s="265">
        <v>2000.0</v>
      </c>
      <c r="J2" s="182">
        <v>71.42904</v>
      </c>
      <c r="K2" s="154"/>
      <c r="L2" s="180" t="s">
        <v>1191</v>
      </c>
      <c r="M2" s="183">
        <f>1325+265</f>
        <v>1590</v>
      </c>
      <c r="N2" s="45">
        <v>1.13</v>
      </c>
      <c r="O2" s="45">
        <v>51.0</v>
      </c>
      <c r="P2" s="45">
        <f t="shared" ref="P2:P12" si="2">(100-O2)/100</f>
        <v>0.49</v>
      </c>
      <c r="Q2" s="45">
        <f t="shared" ref="Q2:Q12" si="3">M2*P2*N2</f>
        <v>880.383</v>
      </c>
      <c r="R2" s="45">
        <v>0.0</v>
      </c>
      <c r="S2" s="45">
        <v>1.067</v>
      </c>
      <c r="T2" s="45">
        <f t="shared" ref="T2:T12" si="4">(Q2+R2)*S2</f>
        <v>939.368661</v>
      </c>
      <c r="U2" s="47">
        <f t="shared" ref="U2:U12" si="5">T2/0.75</f>
        <v>1252.491548</v>
      </c>
      <c r="V2" s="301" t="s">
        <v>1192</v>
      </c>
      <c r="W2" s="302"/>
      <c r="X2" s="302"/>
      <c r="Y2" s="302"/>
      <c r="Z2" s="302"/>
      <c r="AA2" s="302"/>
      <c r="AB2" s="302"/>
      <c r="AC2" s="302"/>
      <c r="AD2" s="302"/>
      <c r="AE2" s="227" t="s">
        <v>1190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7"/>
      <c r="AR2" s="7"/>
      <c r="AS2" s="37"/>
      <c r="AT2" s="7"/>
      <c r="AU2" s="7"/>
      <c r="AV2" s="7"/>
    </row>
    <row r="3" ht="14.25" customHeight="1">
      <c r="A3" s="148">
        <v>1090.0</v>
      </c>
      <c r="B3" s="149" t="s">
        <v>1189</v>
      </c>
      <c r="C3" s="150"/>
      <c r="D3" s="180" t="str">
        <f t="shared" si="1"/>
        <v>3100_680_066</v>
      </c>
      <c r="E3" s="149" t="s">
        <v>46</v>
      </c>
      <c r="F3" s="181" t="s">
        <v>1193</v>
      </c>
      <c r="G3" s="152"/>
      <c r="H3" s="150"/>
      <c r="I3" s="265">
        <v>2000.0</v>
      </c>
      <c r="J3" s="182">
        <v>111.11184</v>
      </c>
      <c r="K3" s="154"/>
      <c r="L3" s="180" t="s">
        <v>1194</v>
      </c>
      <c r="M3" s="183">
        <f>2785+265</f>
        <v>3050</v>
      </c>
      <c r="N3" s="45">
        <v>1.13</v>
      </c>
      <c r="O3" s="45">
        <v>51.0</v>
      </c>
      <c r="P3" s="45">
        <f t="shared" si="2"/>
        <v>0.49</v>
      </c>
      <c r="Q3" s="45">
        <f t="shared" si="3"/>
        <v>1688.785</v>
      </c>
      <c r="R3" s="45">
        <v>0.0</v>
      </c>
      <c r="S3" s="45">
        <v>1.067</v>
      </c>
      <c r="T3" s="45">
        <f t="shared" si="4"/>
        <v>1801.933595</v>
      </c>
      <c r="U3" s="47">
        <f t="shared" si="5"/>
        <v>2402.578127</v>
      </c>
      <c r="V3" s="272"/>
      <c r="W3" s="303" t="s">
        <v>1192</v>
      </c>
      <c r="X3" s="304"/>
      <c r="Y3" s="304"/>
      <c r="Z3" s="304"/>
      <c r="AA3" s="304"/>
      <c r="AB3" s="304"/>
      <c r="AC3" s="304"/>
      <c r="AD3" s="304"/>
      <c r="AE3" s="240" t="s">
        <v>1193</v>
      </c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13"/>
      <c r="AR3" s="13"/>
      <c r="AS3" s="55"/>
      <c r="AT3" s="13"/>
      <c r="AU3" s="13"/>
      <c r="AV3" s="13"/>
    </row>
    <row r="4" ht="14.25" customHeight="1">
      <c r="A4" s="179">
        <v>1090.0</v>
      </c>
      <c r="B4" s="165" t="s">
        <v>1189</v>
      </c>
      <c r="C4" s="166"/>
      <c r="D4" s="187" t="str">
        <f t="shared" si="1"/>
        <v>3101_680_012</v>
      </c>
      <c r="E4" s="165" t="s">
        <v>46</v>
      </c>
      <c r="F4" s="188" t="s">
        <v>1195</v>
      </c>
      <c r="G4" s="168"/>
      <c r="H4" s="166"/>
      <c r="I4" s="274">
        <v>3000.0</v>
      </c>
      <c r="J4" s="189">
        <v>109.78908</v>
      </c>
      <c r="K4" s="170"/>
      <c r="L4" s="187" t="s">
        <v>1196</v>
      </c>
      <c r="M4" s="190">
        <v>1410.0</v>
      </c>
      <c r="N4" s="45">
        <v>1.13</v>
      </c>
      <c r="O4" s="45">
        <v>52.0</v>
      </c>
      <c r="P4" s="45">
        <f t="shared" si="2"/>
        <v>0.48</v>
      </c>
      <c r="Q4" s="45">
        <f t="shared" si="3"/>
        <v>764.784</v>
      </c>
      <c r="R4" s="45">
        <v>0.0</v>
      </c>
      <c r="S4" s="45">
        <v>1.067</v>
      </c>
      <c r="T4" s="45">
        <f t="shared" si="4"/>
        <v>816.024528</v>
      </c>
      <c r="U4" s="47">
        <f t="shared" si="5"/>
        <v>1088.032704</v>
      </c>
      <c r="V4" s="275"/>
      <c r="W4" s="275"/>
      <c r="X4" s="270" t="s">
        <v>1192</v>
      </c>
      <c r="Y4" s="304"/>
      <c r="Z4" s="304"/>
      <c r="AA4" s="304"/>
      <c r="AB4" s="304"/>
      <c r="AC4" s="304"/>
      <c r="AD4" s="305"/>
      <c r="AE4" s="244" t="s">
        <v>1195</v>
      </c>
      <c r="AF4" s="67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13"/>
      <c r="AR4" s="13"/>
      <c r="AS4" s="55"/>
      <c r="AT4" s="13"/>
      <c r="AU4" s="13"/>
      <c r="AV4" s="13"/>
    </row>
    <row r="5" ht="14.25" customHeight="1">
      <c r="A5" s="179">
        <v>1090.0</v>
      </c>
      <c r="B5" s="165" t="s">
        <v>1189</v>
      </c>
      <c r="C5" s="166"/>
      <c r="D5" s="187" t="str">
        <f t="shared" si="1"/>
        <v>3101_680_069</v>
      </c>
      <c r="E5" s="165" t="s">
        <v>46</v>
      </c>
      <c r="F5" s="188" t="s">
        <v>1197</v>
      </c>
      <c r="G5" s="168"/>
      <c r="H5" s="166"/>
      <c r="I5" s="274">
        <v>3000.0</v>
      </c>
      <c r="J5" s="189">
        <v>184.30456</v>
      </c>
      <c r="K5" s="170"/>
      <c r="L5" s="187" t="s">
        <v>1198</v>
      </c>
      <c r="M5" s="190">
        <v>3290.0</v>
      </c>
      <c r="N5" s="45">
        <v>1.13</v>
      </c>
      <c r="O5" s="45">
        <v>52.0</v>
      </c>
      <c r="P5" s="45">
        <f t="shared" si="2"/>
        <v>0.48</v>
      </c>
      <c r="Q5" s="45">
        <f t="shared" si="3"/>
        <v>1784.496</v>
      </c>
      <c r="R5" s="45">
        <v>0.0</v>
      </c>
      <c r="S5" s="45">
        <v>1.067</v>
      </c>
      <c r="T5" s="45">
        <f t="shared" si="4"/>
        <v>1904.057232</v>
      </c>
      <c r="U5" s="47">
        <f t="shared" si="5"/>
        <v>2538.742976</v>
      </c>
      <c r="V5" s="275"/>
      <c r="W5" s="275"/>
      <c r="X5" s="270" t="s">
        <v>1192</v>
      </c>
      <c r="Y5" s="304"/>
      <c r="Z5" s="304"/>
      <c r="AA5" s="304"/>
      <c r="AB5" s="304"/>
      <c r="AC5" s="304"/>
      <c r="AD5" s="305"/>
      <c r="AE5" s="244" t="s">
        <v>1197</v>
      </c>
      <c r="AF5" s="67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13"/>
      <c r="AR5" s="13"/>
      <c r="AS5" s="55"/>
      <c r="AT5" s="13"/>
      <c r="AU5" s="13"/>
      <c r="AV5" s="13"/>
    </row>
    <row r="6" ht="14.25" customHeight="1">
      <c r="A6" s="179">
        <v>1090.0</v>
      </c>
      <c r="B6" s="165" t="s">
        <v>1189</v>
      </c>
      <c r="C6" s="166"/>
      <c r="D6" s="187" t="str">
        <f t="shared" si="1"/>
        <v>3101_680_082</v>
      </c>
      <c r="E6" s="165" t="s">
        <v>46</v>
      </c>
      <c r="F6" s="188" t="s">
        <v>1199</v>
      </c>
      <c r="G6" s="168"/>
      <c r="H6" s="166"/>
      <c r="I6" s="274">
        <v>3000.0</v>
      </c>
      <c r="J6" s="189">
        <v>222.44414</v>
      </c>
      <c r="K6" s="170"/>
      <c r="L6" s="187" t="s">
        <v>1200</v>
      </c>
      <c r="M6" s="190">
        <v>3915.0</v>
      </c>
      <c r="N6" s="45">
        <v>1.13</v>
      </c>
      <c r="O6" s="45">
        <v>52.0</v>
      </c>
      <c r="P6" s="45">
        <f t="shared" si="2"/>
        <v>0.48</v>
      </c>
      <c r="Q6" s="45">
        <f t="shared" si="3"/>
        <v>2123.496</v>
      </c>
      <c r="R6" s="45">
        <v>0.0</v>
      </c>
      <c r="S6" s="45">
        <v>1.067</v>
      </c>
      <c r="T6" s="45">
        <f t="shared" si="4"/>
        <v>2265.770232</v>
      </c>
      <c r="U6" s="47">
        <f t="shared" si="5"/>
        <v>3021.026976</v>
      </c>
      <c r="V6" s="275"/>
      <c r="W6" s="275"/>
      <c r="X6" s="306"/>
      <c r="Y6" s="307" t="s">
        <v>1192</v>
      </c>
      <c r="Z6" s="304"/>
      <c r="AA6" s="304"/>
      <c r="AB6" s="304"/>
      <c r="AC6" s="304"/>
      <c r="AD6" s="305"/>
      <c r="AE6" s="244" t="s">
        <v>1199</v>
      </c>
      <c r="AF6" s="67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13"/>
      <c r="AR6" s="13"/>
      <c r="AS6" s="55"/>
      <c r="AT6" s="13"/>
      <c r="AU6" s="13"/>
      <c r="AV6" s="13"/>
    </row>
    <row r="7" ht="14.25" customHeight="1">
      <c r="A7" s="148">
        <v>1090.0</v>
      </c>
      <c r="B7" s="149" t="s">
        <v>1189</v>
      </c>
      <c r="C7" s="150"/>
      <c r="D7" s="180" t="str">
        <f t="shared" si="1"/>
        <v>3109_680_025</v>
      </c>
      <c r="E7" s="149" t="s">
        <v>46</v>
      </c>
      <c r="F7" s="181" t="s">
        <v>1201</v>
      </c>
      <c r="G7" s="152"/>
      <c r="H7" s="150"/>
      <c r="I7" s="265">
        <v>5000.0</v>
      </c>
      <c r="J7" s="182">
        <v>190.47744</v>
      </c>
      <c r="K7" s="154"/>
      <c r="L7" s="180" t="s">
        <v>1202</v>
      </c>
      <c r="M7" s="183">
        <v>3040.0</v>
      </c>
      <c r="N7" s="45">
        <v>1.13</v>
      </c>
      <c r="O7" s="45">
        <v>47.0</v>
      </c>
      <c r="P7" s="45">
        <f t="shared" si="2"/>
        <v>0.53</v>
      </c>
      <c r="Q7" s="45">
        <f t="shared" si="3"/>
        <v>1820.656</v>
      </c>
      <c r="R7" s="45">
        <v>0.0</v>
      </c>
      <c r="S7" s="45">
        <v>1.067</v>
      </c>
      <c r="T7" s="45">
        <f t="shared" si="4"/>
        <v>1942.639952</v>
      </c>
      <c r="U7" s="47">
        <f t="shared" si="5"/>
        <v>2590.186603</v>
      </c>
      <c r="V7" s="308"/>
      <c r="W7" s="308"/>
      <c r="X7" s="306"/>
      <c r="Y7" s="304"/>
      <c r="Z7" s="307" t="s">
        <v>1192</v>
      </c>
      <c r="AA7" s="304"/>
      <c r="AB7" s="304"/>
      <c r="AC7" s="304"/>
      <c r="AD7" s="305"/>
      <c r="AE7" s="285" t="s">
        <v>1203</v>
      </c>
      <c r="AF7" s="67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13"/>
      <c r="AR7" s="13"/>
      <c r="AS7" s="55"/>
      <c r="AT7" s="13"/>
      <c r="AU7" s="13"/>
      <c r="AV7" s="13"/>
    </row>
    <row r="8" ht="14.25" customHeight="1">
      <c r="A8" s="148">
        <v>1090.0</v>
      </c>
      <c r="B8" s="149" t="s">
        <v>1189</v>
      </c>
      <c r="C8" s="150"/>
      <c r="D8" s="180" t="str">
        <f t="shared" si="1"/>
        <v>3109_680_073</v>
      </c>
      <c r="E8" s="149" t="s">
        <v>46</v>
      </c>
      <c r="F8" s="181" t="s">
        <v>1204</v>
      </c>
      <c r="G8" s="152"/>
      <c r="H8" s="150"/>
      <c r="I8" s="265">
        <v>5000.0</v>
      </c>
      <c r="J8" s="182">
        <v>432.1016</v>
      </c>
      <c r="K8" s="154"/>
      <c r="L8" s="180" t="s">
        <v>1205</v>
      </c>
      <c r="M8" s="183">
        <v>6410.0</v>
      </c>
      <c r="N8" s="45">
        <v>1.13</v>
      </c>
      <c r="O8" s="45">
        <v>47.0</v>
      </c>
      <c r="P8" s="45">
        <f t="shared" si="2"/>
        <v>0.53</v>
      </c>
      <c r="Q8" s="45">
        <f t="shared" si="3"/>
        <v>3838.949</v>
      </c>
      <c r="R8" s="45">
        <v>0.0</v>
      </c>
      <c r="S8" s="45">
        <v>1.067</v>
      </c>
      <c r="T8" s="45">
        <f t="shared" si="4"/>
        <v>4096.158583</v>
      </c>
      <c r="U8" s="47">
        <f t="shared" si="5"/>
        <v>5461.544777</v>
      </c>
      <c r="V8" s="308"/>
      <c r="W8" s="308"/>
      <c r="X8" s="306"/>
      <c r="Y8" s="304"/>
      <c r="Z8" s="304"/>
      <c r="AA8" s="307" t="s">
        <v>1192</v>
      </c>
      <c r="AB8" s="307" t="s">
        <v>1192</v>
      </c>
      <c r="AC8" s="304"/>
      <c r="AD8" s="305"/>
      <c r="AE8" s="285" t="s">
        <v>1206</v>
      </c>
      <c r="AF8" s="67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13"/>
      <c r="AR8" s="13"/>
      <c r="AS8" s="55"/>
      <c r="AT8" s="13"/>
      <c r="AU8" s="13"/>
      <c r="AV8" s="13"/>
    </row>
    <row r="9" ht="14.25" customHeight="1">
      <c r="A9" s="179">
        <v>1090.0</v>
      </c>
      <c r="B9" s="165" t="s">
        <v>1189</v>
      </c>
      <c r="C9" s="166"/>
      <c r="D9" s="187" t="str">
        <f t="shared" si="1"/>
        <v>3113_670_002</v>
      </c>
      <c r="E9" s="165" t="s">
        <v>46</v>
      </c>
      <c r="F9" s="188" t="s">
        <v>1207</v>
      </c>
      <c r="G9" s="168"/>
      <c r="H9" s="166"/>
      <c r="I9" s="274">
        <v>8000.0</v>
      </c>
      <c r="J9" s="189">
        <f t="shared" ref="J9:J10" si="6">218*2.2046</f>
        <v>480.6028</v>
      </c>
      <c r="K9" s="170"/>
      <c r="L9" s="187" t="s">
        <v>1208</v>
      </c>
      <c r="M9" s="190">
        <v>3985.0</v>
      </c>
      <c r="N9" s="45">
        <v>1.13</v>
      </c>
      <c r="O9" s="45">
        <v>45.0</v>
      </c>
      <c r="P9" s="45">
        <f t="shared" si="2"/>
        <v>0.55</v>
      </c>
      <c r="Q9" s="45">
        <f t="shared" si="3"/>
        <v>2476.6775</v>
      </c>
      <c r="R9" s="45">
        <v>0.0</v>
      </c>
      <c r="S9" s="45">
        <v>1.067</v>
      </c>
      <c r="T9" s="45">
        <f t="shared" si="4"/>
        <v>2642.614893</v>
      </c>
      <c r="U9" s="47">
        <f t="shared" si="5"/>
        <v>3523.486523</v>
      </c>
      <c r="V9" s="266"/>
      <c r="W9" s="302"/>
      <c r="X9" s="304"/>
      <c r="Y9" s="304"/>
      <c r="Z9" s="304"/>
      <c r="AA9" s="304"/>
      <c r="AB9" s="304"/>
      <c r="AC9" s="304"/>
      <c r="AD9" s="304"/>
      <c r="AE9" s="227" t="s">
        <v>1209</v>
      </c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13"/>
      <c r="AR9" s="13"/>
      <c r="AS9" s="55"/>
      <c r="AT9" s="13"/>
      <c r="AU9" s="13"/>
      <c r="AV9" s="13"/>
    </row>
    <row r="10" ht="14.25" customHeight="1">
      <c r="A10" s="179">
        <v>1090.0</v>
      </c>
      <c r="B10" s="165" t="s">
        <v>1189</v>
      </c>
      <c r="C10" s="166"/>
      <c r="D10" s="187" t="str">
        <f t="shared" si="1"/>
        <v>3113_670_001</v>
      </c>
      <c r="E10" s="165" t="s">
        <v>46</v>
      </c>
      <c r="F10" s="188" t="s">
        <v>1210</v>
      </c>
      <c r="G10" s="168"/>
      <c r="H10" s="166"/>
      <c r="I10" s="274">
        <v>8000.0</v>
      </c>
      <c r="J10" s="189">
        <f t="shared" si="6"/>
        <v>480.6028</v>
      </c>
      <c r="K10" s="170"/>
      <c r="L10" s="187" t="s">
        <v>1211</v>
      </c>
      <c r="M10" s="190">
        <v>10380.0</v>
      </c>
      <c r="N10" s="45">
        <v>1.13</v>
      </c>
      <c r="O10" s="45">
        <v>45.0</v>
      </c>
      <c r="P10" s="45">
        <f t="shared" si="2"/>
        <v>0.55</v>
      </c>
      <c r="Q10" s="45">
        <f t="shared" si="3"/>
        <v>6451.17</v>
      </c>
      <c r="R10" s="45">
        <v>0.0</v>
      </c>
      <c r="S10" s="45">
        <v>1.067</v>
      </c>
      <c r="T10" s="45">
        <f t="shared" si="4"/>
        <v>6883.39839</v>
      </c>
      <c r="U10" s="47">
        <f t="shared" si="5"/>
        <v>9177.86452</v>
      </c>
      <c r="V10" s="306"/>
      <c r="W10" s="304"/>
      <c r="X10" s="304"/>
      <c r="Y10" s="304"/>
      <c r="Z10" s="304"/>
      <c r="AA10" s="304"/>
      <c r="AB10" s="304"/>
      <c r="AC10" s="304"/>
      <c r="AD10" s="304"/>
      <c r="AE10" s="228" t="s">
        <v>1209</v>
      </c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13"/>
      <c r="AR10" s="13"/>
      <c r="AS10" s="55"/>
      <c r="AT10" s="13"/>
      <c r="AU10" s="13"/>
      <c r="AV10" s="13"/>
    </row>
    <row r="11" ht="14.25" customHeight="1">
      <c r="A11" s="148">
        <v>1090.0</v>
      </c>
      <c r="B11" s="149" t="s">
        <v>1189</v>
      </c>
      <c r="C11" s="150"/>
      <c r="D11" s="180" t="str">
        <f t="shared" si="1"/>
        <v>3103_680_008</v>
      </c>
      <c r="E11" s="149" t="s">
        <v>46</v>
      </c>
      <c r="F11" s="181" t="s">
        <v>1212</v>
      </c>
      <c r="G11" s="152"/>
      <c r="H11" s="150"/>
      <c r="I11" s="265">
        <v>9000.0</v>
      </c>
      <c r="J11" s="182">
        <v>432.32206</v>
      </c>
      <c r="K11" s="154"/>
      <c r="L11" s="180" t="s">
        <v>1213</v>
      </c>
      <c r="M11" s="183">
        <v>9480.0</v>
      </c>
      <c r="N11" s="45">
        <v>1.13</v>
      </c>
      <c r="O11" s="45">
        <v>47.0</v>
      </c>
      <c r="P11" s="45">
        <f t="shared" si="2"/>
        <v>0.53</v>
      </c>
      <c r="Q11" s="45">
        <f t="shared" si="3"/>
        <v>5677.572</v>
      </c>
      <c r="R11" s="45">
        <v>0.0</v>
      </c>
      <c r="S11" s="45">
        <v>1.067</v>
      </c>
      <c r="T11" s="45">
        <f t="shared" si="4"/>
        <v>6057.969324</v>
      </c>
      <c r="U11" s="47">
        <f t="shared" si="5"/>
        <v>8077.292432</v>
      </c>
      <c r="V11" s="306"/>
      <c r="W11" s="304"/>
      <c r="X11" s="304"/>
      <c r="Y11" s="304"/>
      <c r="Z11" s="304"/>
      <c r="AA11" s="304"/>
      <c r="AB11" s="304"/>
      <c r="AC11" s="307" t="s">
        <v>1192</v>
      </c>
      <c r="AD11" s="304"/>
      <c r="AE11" s="228" t="s">
        <v>1212</v>
      </c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13"/>
      <c r="AR11" s="13"/>
      <c r="AS11" s="55"/>
      <c r="AT11" s="13"/>
      <c r="AU11" s="13"/>
      <c r="AV11" s="13"/>
    </row>
    <row r="12" ht="14.25" customHeight="1">
      <c r="A12" s="148">
        <v>1090.0</v>
      </c>
      <c r="B12" s="149" t="s">
        <v>1189</v>
      </c>
      <c r="C12" s="150"/>
      <c r="D12" s="180" t="str">
        <f t="shared" si="1"/>
        <v>3103_680_063</v>
      </c>
      <c r="E12" s="149" t="s">
        <v>46</v>
      </c>
      <c r="F12" s="181" t="s">
        <v>1214</v>
      </c>
      <c r="G12" s="152"/>
      <c r="H12" s="150"/>
      <c r="I12" s="265">
        <v>9000.0</v>
      </c>
      <c r="J12" s="182">
        <v>637.1294</v>
      </c>
      <c r="K12" s="154"/>
      <c r="L12" s="180" t="s">
        <v>1215</v>
      </c>
      <c r="M12" s="183">
        <v>10380.0</v>
      </c>
      <c r="N12" s="45">
        <v>1.13</v>
      </c>
      <c r="O12" s="45">
        <v>47.0</v>
      </c>
      <c r="P12" s="45">
        <f t="shared" si="2"/>
        <v>0.53</v>
      </c>
      <c r="Q12" s="45">
        <f t="shared" si="3"/>
        <v>6216.582</v>
      </c>
      <c r="R12" s="45">
        <v>0.0</v>
      </c>
      <c r="S12" s="45">
        <v>1.067</v>
      </c>
      <c r="T12" s="45">
        <f t="shared" si="4"/>
        <v>6633.092994</v>
      </c>
      <c r="U12" s="47">
        <f t="shared" si="5"/>
        <v>8844.123992</v>
      </c>
      <c r="V12" s="306"/>
      <c r="W12" s="304"/>
      <c r="X12" s="304"/>
      <c r="Y12" s="304"/>
      <c r="Z12" s="304"/>
      <c r="AA12" s="304"/>
      <c r="AB12" s="304"/>
      <c r="AC12" s="304"/>
      <c r="AD12" s="307" t="s">
        <v>1192</v>
      </c>
      <c r="AE12" s="228" t="s">
        <v>1214</v>
      </c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13"/>
      <c r="AR12" s="13"/>
      <c r="AS12" s="55"/>
      <c r="AT12" s="13"/>
      <c r="AU12" s="13"/>
      <c r="AV12" s="13"/>
    </row>
    <row r="13" ht="14.25" customHeight="1">
      <c r="A13" s="9"/>
      <c r="B13" s="36"/>
      <c r="C13" s="37"/>
      <c r="D13" s="210"/>
      <c r="E13" s="36"/>
      <c r="F13" s="211"/>
      <c r="G13" s="36"/>
      <c r="H13" s="37"/>
      <c r="I13" s="212"/>
      <c r="J13" s="213"/>
      <c r="K13" s="212"/>
      <c r="L13" s="210"/>
      <c r="M13" s="214"/>
      <c r="N13" s="214"/>
      <c r="O13" s="214"/>
      <c r="P13" s="214"/>
      <c r="Q13" s="214"/>
      <c r="R13" s="214"/>
      <c r="S13" s="214"/>
      <c r="T13" s="214"/>
      <c r="U13" s="214"/>
      <c r="V13" s="55"/>
      <c r="W13" s="55"/>
      <c r="X13" s="55"/>
      <c r="Y13" s="55"/>
      <c r="Z13" s="55"/>
      <c r="AA13" s="55"/>
      <c r="AB13" s="55"/>
      <c r="AC13" s="55"/>
      <c r="AD13" s="55"/>
      <c r="AE13" s="217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13"/>
      <c r="AR13" s="13"/>
      <c r="AS13" s="55"/>
      <c r="AT13" s="13"/>
      <c r="AU13" s="13"/>
      <c r="AV13" s="13"/>
    </row>
    <row r="14" ht="14.25" customHeight="1">
      <c r="A14" s="15"/>
      <c r="B14" s="54"/>
      <c r="C14" s="55"/>
      <c r="D14" s="216"/>
      <c r="E14" s="54"/>
      <c r="F14" s="217"/>
      <c r="G14" s="54"/>
      <c r="H14" s="55"/>
      <c r="I14" s="218"/>
      <c r="J14" s="219"/>
      <c r="K14" s="218"/>
      <c r="L14" s="216"/>
      <c r="M14" s="220"/>
      <c r="N14" s="220"/>
      <c r="O14" s="220"/>
      <c r="P14" s="220"/>
      <c r="Q14" s="220"/>
      <c r="R14" s="220"/>
      <c r="S14" s="220"/>
      <c r="T14" s="220"/>
      <c r="U14" s="220"/>
      <c r="V14" s="55"/>
      <c r="W14" s="55"/>
      <c r="X14" s="55"/>
      <c r="Y14" s="55"/>
      <c r="Z14" s="55"/>
      <c r="AA14" s="55"/>
      <c r="AB14" s="55"/>
      <c r="AC14" s="55"/>
      <c r="AD14" s="55"/>
      <c r="AE14" s="217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13"/>
      <c r="AR14" s="13"/>
      <c r="AS14" s="55"/>
      <c r="AT14" s="13"/>
      <c r="AU14" s="13"/>
      <c r="AV14" s="13"/>
    </row>
    <row r="15" ht="14.25" customHeight="1">
      <c r="A15" s="15"/>
      <c r="B15" s="54"/>
      <c r="C15" s="55"/>
      <c r="D15" s="216"/>
      <c r="E15" s="54"/>
      <c r="F15" s="217"/>
      <c r="G15" s="54"/>
      <c r="H15" s="55"/>
      <c r="I15" s="218"/>
      <c r="J15" s="219"/>
      <c r="K15" s="218"/>
      <c r="L15" s="216"/>
      <c r="M15" s="220"/>
      <c r="N15" s="220"/>
      <c r="O15" s="220"/>
      <c r="P15" s="220"/>
      <c r="Q15" s="220"/>
      <c r="R15" s="220"/>
      <c r="S15" s="220"/>
      <c r="T15" s="220"/>
      <c r="U15" s="220"/>
      <c r="V15" s="55"/>
      <c r="W15" s="55"/>
      <c r="X15" s="55"/>
      <c r="Y15" s="55"/>
      <c r="Z15" s="55"/>
      <c r="AA15" s="55"/>
      <c r="AB15" s="55"/>
      <c r="AC15" s="55"/>
      <c r="AD15" s="55"/>
      <c r="AE15" s="217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13"/>
      <c r="AR15" s="13"/>
      <c r="AS15" s="55"/>
      <c r="AT15" s="13"/>
      <c r="AU15" s="13"/>
      <c r="AV15" s="13"/>
    </row>
    <row r="16" ht="14.25" customHeight="1">
      <c r="A16" s="15"/>
      <c r="B16" s="54"/>
      <c r="C16" s="55"/>
      <c r="D16" s="216"/>
      <c r="E16" s="54"/>
      <c r="F16" s="217"/>
      <c r="G16" s="54"/>
      <c r="H16" s="55"/>
      <c r="I16" s="218"/>
      <c r="J16" s="219"/>
      <c r="K16" s="218"/>
      <c r="L16" s="216"/>
      <c r="M16" s="220"/>
      <c r="N16" s="220"/>
      <c r="O16" s="220"/>
      <c r="P16" s="220"/>
      <c r="Q16" s="220"/>
      <c r="R16" s="220"/>
      <c r="S16" s="220"/>
      <c r="T16" s="220"/>
      <c r="U16" s="220"/>
      <c r="V16" s="55"/>
      <c r="W16" s="55"/>
      <c r="X16" s="55"/>
      <c r="Y16" s="55"/>
      <c r="Z16" s="55"/>
      <c r="AA16" s="55"/>
      <c r="AB16" s="55"/>
      <c r="AC16" s="55"/>
      <c r="AD16" s="55"/>
      <c r="AE16" s="217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13"/>
      <c r="AR16" s="13"/>
      <c r="AS16" s="55"/>
      <c r="AT16" s="13"/>
      <c r="AU16" s="13"/>
      <c r="AV16" s="13"/>
    </row>
    <row r="17" ht="14.25" customHeight="1">
      <c r="A17" s="15"/>
      <c r="B17" s="54"/>
      <c r="C17" s="55"/>
      <c r="D17" s="216"/>
      <c r="E17" s="54"/>
      <c r="F17" s="217"/>
      <c r="G17" s="54"/>
      <c r="H17" s="55"/>
      <c r="I17" s="218"/>
      <c r="J17" s="219"/>
      <c r="K17" s="216"/>
      <c r="L17" s="216"/>
      <c r="M17" s="220"/>
      <c r="N17" s="220"/>
      <c r="O17" s="220"/>
      <c r="P17" s="220"/>
      <c r="Q17" s="220"/>
      <c r="R17" s="220"/>
      <c r="S17" s="220"/>
      <c r="T17" s="220"/>
      <c r="U17" s="220"/>
      <c r="V17" s="55"/>
      <c r="W17" s="55"/>
      <c r="X17" s="55"/>
      <c r="Y17" s="55"/>
      <c r="Z17" s="55"/>
      <c r="AA17" s="55"/>
      <c r="AB17" s="55"/>
      <c r="AC17" s="55"/>
      <c r="AD17" s="55"/>
      <c r="AE17" s="217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13"/>
      <c r="AR17" s="13"/>
      <c r="AS17" s="55"/>
      <c r="AT17" s="13"/>
      <c r="AU17" s="13"/>
      <c r="AV17" s="13"/>
    </row>
    <row r="18" ht="14.25" customHeight="1">
      <c r="A18" s="15"/>
      <c r="B18" s="54"/>
      <c r="C18" s="55"/>
      <c r="D18" s="216"/>
      <c r="E18" s="54"/>
      <c r="F18" s="217"/>
      <c r="G18" s="54"/>
      <c r="H18" s="55"/>
      <c r="I18" s="218"/>
      <c r="J18" s="219"/>
      <c r="K18" s="216"/>
      <c r="L18" s="216"/>
      <c r="M18" s="220"/>
      <c r="N18" s="220"/>
      <c r="O18" s="220"/>
      <c r="P18" s="220"/>
      <c r="Q18" s="220"/>
      <c r="R18" s="220"/>
      <c r="S18" s="220"/>
      <c r="T18" s="220"/>
      <c r="U18" s="220"/>
      <c r="V18" s="55"/>
      <c r="W18" s="55"/>
      <c r="X18" s="55"/>
      <c r="Y18" s="55"/>
      <c r="Z18" s="55"/>
      <c r="AA18" s="55"/>
      <c r="AB18" s="55"/>
      <c r="AC18" s="55"/>
      <c r="AD18" s="55"/>
      <c r="AE18" s="217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13"/>
      <c r="AR18" s="13"/>
      <c r="AS18" s="55"/>
      <c r="AT18" s="13"/>
      <c r="AU18" s="13"/>
      <c r="AV18" s="13"/>
    </row>
    <row r="19" ht="14.25" customHeight="1">
      <c r="A19" s="15"/>
      <c r="B19" s="54"/>
      <c r="C19" s="55"/>
      <c r="D19" s="216"/>
      <c r="E19" s="54"/>
      <c r="F19" s="217"/>
      <c r="G19" s="54"/>
      <c r="H19" s="55"/>
      <c r="I19" s="218"/>
      <c r="J19" s="219"/>
      <c r="K19" s="218"/>
      <c r="L19" s="216"/>
      <c r="M19" s="220"/>
      <c r="N19" s="220"/>
      <c r="O19" s="220"/>
      <c r="P19" s="220"/>
      <c r="Q19" s="220"/>
      <c r="R19" s="220"/>
      <c r="S19" s="220"/>
      <c r="T19" s="220"/>
      <c r="U19" s="220"/>
      <c r="V19" s="55"/>
      <c r="W19" s="55"/>
      <c r="X19" s="55"/>
      <c r="Y19" s="55"/>
      <c r="Z19" s="55"/>
      <c r="AA19" s="55"/>
      <c r="AB19" s="55"/>
      <c r="AC19" s="55"/>
      <c r="AD19" s="55"/>
      <c r="AE19" s="217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13"/>
      <c r="AR19" s="13"/>
      <c r="AS19" s="55"/>
      <c r="AT19" s="13"/>
      <c r="AU19" s="13"/>
      <c r="AV19" s="13"/>
    </row>
    <row r="20" ht="14.25" customHeight="1">
      <c r="A20" s="15"/>
      <c r="B20" s="54"/>
      <c r="C20" s="55"/>
      <c r="D20" s="216"/>
      <c r="E20" s="54"/>
      <c r="F20" s="217"/>
      <c r="G20" s="54"/>
      <c r="H20" s="55"/>
      <c r="I20" s="218"/>
      <c r="J20" s="219"/>
      <c r="K20" s="218"/>
      <c r="L20" s="216"/>
      <c r="M20" s="220"/>
      <c r="N20" s="220"/>
      <c r="O20" s="220"/>
      <c r="P20" s="220"/>
      <c r="Q20" s="220"/>
      <c r="R20" s="220"/>
      <c r="S20" s="220"/>
      <c r="T20" s="220"/>
      <c r="U20" s="220"/>
      <c r="V20" s="55"/>
      <c r="W20" s="55"/>
      <c r="X20" s="55"/>
      <c r="Y20" s="55"/>
      <c r="Z20" s="55"/>
      <c r="AA20" s="55"/>
      <c r="AB20" s="55"/>
      <c r="AC20" s="55"/>
      <c r="AD20" s="55"/>
      <c r="AE20" s="217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13"/>
      <c r="AR20" s="13"/>
      <c r="AS20" s="55"/>
      <c r="AT20" s="13"/>
      <c r="AU20" s="13"/>
      <c r="AV20" s="13"/>
    </row>
    <row r="21" ht="14.25" customHeight="1">
      <c r="A21" s="15"/>
      <c r="B21" s="54"/>
      <c r="C21" s="55"/>
      <c r="D21" s="216"/>
      <c r="E21" s="54"/>
      <c r="F21" s="217"/>
      <c r="G21" s="54"/>
      <c r="H21" s="55"/>
      <c r="I21" s="218"/>
      <c r="J21" s="219"/>
      <c r="K21" s="218"/>
      <c r="L21" s="216"/>
      <c r="M21" s="220"/>
      <c r="N21" s="220"/>
      <c r="O21" s="220"/>
      <c r="P21" s="220"/>
      <c r="Q21" s="220"/>
      <c r="R21" s="220"/>
      <c r="S21" s="220"/>
      <c r="T21" s="220"/>
      <c r="U21" s="220"/>
      <c r="V21" s="55"/>
      <c r="W21" s="55"/>
      <c r="X21" s="55"/>
      <c r="Y21" s="55"/>
      <c r="Z21" s="55"/>
      <c r="AA21" s="55"/>
      <c r="AB21" s="55"/>
      <c r="AC21" s="55"/>
      <c r="AD21" s="55"/>
      <c r="AE21" s="217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13"/>
      <c r="AR21" s="13"/>
      <c r="AS21" s="55"/>
      <c r="AT21" s="13"/>
      <c r="AU21" s="13"/>
      <c r="AV21" s="13"/>
    </row>
    <row r="22" ht="14.25" customHeight="1">
      <c r="A22" s="15"/>
      <c r="B22" s="54"/>
      <c r="C22" s="55"/>
      <c r="D22" s="216"/>
      <c r="E22" s="54"/>
      <c r="F22" s="217"/>
      <c r="G22" s="54"/>
      <c r="H22" s="55"/>
      <c r="I22" s="218"/>
      <c r="J22" s="219"/>
      <c r="K22" s="218"/>
      <c r="L22" s="216"/>
      <c r="M22" s="220"/>
      <c r="N22" s="220"/>
      <c r="O22" s="220"/>
      <c r="P22" s="220"/>
      <c r="Q22" s="220"/>
      <c r="R22" s="220"/>
      <c r="S22" s="220"/>
      <c r="T22" s="220"/>
      <c r="U22" s="220"/>
      <c r="V22" s="55"/>
      <c r="W22" s="55"/>
      <c r="X22" s="55"/>
      <c r="Y22" s="55"/>
      <c r="Z22" s="55"/>
      <c r="AA22" s="55"/>
      <c r="AB22" s="55"/>
      <c r="AC22" s="55"/>
      <c r="AD22" s="55"/>
      <c r="AE22" s="217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13"/>
      <c r="AR22" s="13"/>
      <c r="AS22" s="55"/>
      <c r="AT22" s="13"/>
      <c r="AU22" s="13"/>
      <c r="AV22" s="13"/>
    </row>
    <row r="23" ht="14.25" customHeight="1">
      <c r="A23" s="15"/>
      <c r="B23" s="54"/>
      <c r="C23" s="55"/>
      <c r="D23" s="216"/>
      <c r="E23" s="54"/>
      <c r="F23" s="217"/>
      <c r="G23" s="55"/>
      <c r="H23" s="55"/>
      <c r="I23" s="218"/>
      <c r="J23" s="219"/>
      <c r="K23" s="55"/>
      <c r="L23" s="216"/>
      <c r="M23" s="220"/>
      <c r="N23" s="220"/>
      <c r="O23" s="220"/>
      <c r="P23" s="220"/>
      <c r="Q23" s="220"/>
      <c r="R23" s="220"/>
      <c r="S23" s="220"/>
      <c r="T23" s="220"/>
      <c r="U23" s="220"/>
      <c r="V23" s="55"/>
      <c r="W23" s="55"/>
      <c r="X23" s="55"/>
      <c r="Y23" s="55"/>
      <c r="Z23" s="55"/>
      <c r="AA23" s="55"/>
      <c r="AB23" s="55"/>
      <c r="AC23" s="55"/>
      <c r="AD23" s="55"/>
      <c r="AE23" s="217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13"/>
      <c r="AR23" s="13"/>
      <c r="AS23" s="55"/>
      <c r="AT23" s="13"/>
      <c r="AU23" s="13"/>
      <c r="AV23" s="13"/>
    </row>
    <row r="24" ht="13.5" customHeight="1">
      <c r="A24" s="13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220"/>
      <c r="O24" s="220"/>
      <c r="P24" s="220"/>
      <c r="Q24" s="220"/>
      <c r="R24" s="220"/>
      <c r="S24" s="220"/>
      <c r="T24" s="220"/>
      <c r="U24" s="220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13"/>
      <c r="AR24" s="13"/>
      <c r="AS24" s="55"/>
      <c r="AT24" s="13"/>
      <c r="AU24" s="13"/>
      <c r="AV24" s="13"/>
    </row>
    <row r="25" ht="13.5" customHeight="1">
      <c r="A25" s="13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220"/>
      <c r="O25" s="220"/>
      <c r="P25" s="220"/>
      <c r="Q25" s="220"/>
      <c r="R25" s="220"/>
      <c r="S25" s="220"/>
      <c r="T25" s="220"/>
      <c r="U25" s="220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13"/>
      <c r="AR25" s="13"/>
      <c r="AS25" s="55"/>
      <c r="AT25" s="13"/>
      <c r="AU25" s="13"/>
      <c r="AV25" s="13"/>
    </row>
    <row r="26" ht="13.5" customHeight="1">
      <c r="A26" s="13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220"/>
      <c r="O26" s="220"/>
      <c r="P26" s="220"/>
      <c r="Q26" s="220"/>
      <c r="R26" s="220"/>
      <c r="S26" s="220"/>
      <c r="T26" s="220"/>
      <c r="U26" s="220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13"/>
      <c r="AR26" s="13"/>
      <c r="AS26" s="55"/>
      <c r="AT26" s="13"/>
      <c r="AU26" s="13"/>
      <c r="AV26" s="13"/>
    </row>
    <row r="27" ht="13.5" customHeight="1">
      <c r="A27" s="13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13"/>
      <c r="AR27" s="13"/>
      <c r="AS27" s="55"/>
      <c r="AT27" s="13"/>
      <c r="AU27" s="13"/>
      <c r="AV27" s="13"/>
    </row>
    <row r="28" ht="13.5" customHeight="1">
      <c r="A28" s="13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13"/>
      <c r="AR28" s="13"/>
      <c r="AS28" s="55"/>
      <c r="AT28" s="13"/>
      <c r="AU28" s="13"/>
      <c r="AV28" s="13"/>
    </row>
    <row r="29" ht="13.5" customHeight="1">
      <c r="A29" s="13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13"/>
      <c r="AR29" s="13"/>
      <c r="AS29" s="55"/>
      <c r="AT29" s="13"/>
      <c r="AU29" s="13"/>
      <c r="AV29" s="13"/>
    </row>
    <row r="30" ht="12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</row>
    <row r="31" ht="12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</row>
    <row r="32" ht="12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</row>
    <row r="33" ht="12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</row>
    <row r="34" ht="12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</row>
    <row r="35" ht="12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</row>
    <row r="36" ht="12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</row>
    <row r="37" ht="12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</row>
    <row r="38" ht="12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</row>
    <row r="39" ht="12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</row>
    <row r="40" ht="12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</row>
    <row r="41" ht="12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</row>
    <row r="42" ht="12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</row>
    <row r="43" ht="12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</row>
    <row r="44" ht="12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</row>
    <row r="45" ht="12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</row>
    <row r="46" ht="12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</row>
    <row r="47" ht="12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</row>
    <row r="48" ht="12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</row>
    <row r="49" ht="12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</row>
    <row r="50" ht="12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</row>
    <row r="51" ht="12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</row>
    <row r="52" ht="12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</row>
    <row r="53" ht="12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</row>
    <row r="54" ht="12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</row>
    <row r="55" ht="12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</row>
    <row r="56" ht="12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</row>
    <row r="57" ht="12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</row>
    <row r="58" ht="12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</row>
    <row r="59" ht="12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</row>
    <row r="60" ht="12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</row>
    <row r="61" ht="12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</row>
    <row r="62" ht="12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</row>
    <row r="63" ht="12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</row>
    <row r="64" ht="12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</row>
    <row r="65" ht="12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</row>
    <row r="66" ht="12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</row>
    <row r="67" ht="12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</row>
    <row r="68" ht="12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</row>
    <row r="69" ht="12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</row>
    <row r="70" ht="12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</row>
    <row r="71" ht="12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</row>
    <row r="72" ht="12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</row>
    <row r="73" ht="12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</row>
    <row r="74" ht="12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</row>
    <row r="75" ht="12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</row>
    <row r="76" ht="12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</row>
    <row r="77" ht="12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</row>
    <row r="78" ht="12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</row>
    <row r="79" ht="12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</row>
    <row r="80" ht="12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</row>
    <row r="81" ht="12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</row>
    <row r="82" ht="12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</row>
    <row r="83" ht="12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</row>
    <row r="84" ht="12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</row>
    <row r="85" ht="12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</row>
    <row r="86" ht="12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</row>
    <row r="87" ht="12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</row>
    <row r="88" ht="12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</row>
    <row r="89" ht="12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</row>
    <row r="90" ht="12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</row>
    <row r="91" ht="12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</row>
    <row r="92" ht="12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</row>
    <row r="93" ht="12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</row>
    <row r="94" ht="12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</row>
    <row r="95" ht="12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</row>
    <row r="96" ht="12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</row>
    <row r="97" ht="12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</row>
    <row r="98" ht="12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</row>
    <row r="99" ht="12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</row>
    <row r="100" ht="12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</row>
    <row r="101" ht="12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</row>
    <row r="102" ht="12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</row>
    <row r="103" ht="12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</row>
    <row r="104" ht="12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</row>
    <row r="105" ht="12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</row>
    <row r="106" ht="12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</row>
    <row r="107" ht="12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</row>
    <row r="108" ht="12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</row>
    <row r="109" ht="12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</row>
    <row r="110" ht="12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</row>
    <row r="111" ht="12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</row>
    <row r="112" ht="12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</row>
    <row r="113" ht="12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</row>
    <row r="114" ht="12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</row>
    <row r="115" ht="12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</row>
    <row r="116" ht="12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</row>
    <row r="117" ht="12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</row>
    <row r="118" ht="12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</row>
    <row r="119" ht="12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</row>
    <row r="120" ht="12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</row>
    <row r="121" ht="12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</row>
    <row r="122" ht="12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</row>
    <row r="123" ht="12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</row>
    <row r="124" ht="12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</row>
    <row r="125" ht="12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</row>
    <row r="126" ht="12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</row>
    <row r="127" ht="12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</row>
    <row r="128" ht="12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</row>
    <row r="129" ht="12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</row>
    <row r="130" ht="12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</row>
    <row r="131" ht="12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</row>
    <row r="132" ht="12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</row>
    <row r="133" ht="12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</row>
    <row r="134" ht="12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</row>
    <row r="135" ht="12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</row>
    <row r="136" ht="12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</row>
    <row r="137" ht="12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</row>
    <row r="138" ht="12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</row>
    <row r="139" ht="12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</row>
    <row r="140" ht="12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</row>
    <row r="141" ht="12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</row>
    <row r="142" ht="12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</row>
    <row r="143" ht="12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</row>
    <row r="144" ht="12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</row>
    <row r="145" ht="12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</row>
    <row r="146" ht="12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</row>
    <row r="147" ht="12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</row>
    <row r="148" ht="12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</row>
    <row r="149" ht="12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</row>
    <row r="150" ht="12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</row>
    <row r="151" ht="12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</row>
    <row r="152" ht="12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</row>
    <row r="153" ht="12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</row>
    <row r="154" ht="12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</row>
    <row r="155" ht="12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</row>
    <row r="156" ht="12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</row>
    <row r="157" ht="12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</row>
    <row r="158" ht="12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</row>
    <row r="159" ht="12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</row>
    <row r="160" ht="12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</row>
    <row r="161" ht="12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</row>
    <row r="162" ht="12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</row>
    <row r="163" ht="12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</row>
    <row r="164" ht="12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</row>
    <row r="165" ht="12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</row>
    <row r="166" ht="12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</row>
    <row r="167" ht="12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</row>
    <row r="168" ht="12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</row>
    <row r="169" ht="12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</row>
    <row r="170" ht="12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</row>
    <row r="171" ht="12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</row>
    <row r="172" ht="12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</row>
    <row r="173" ht="12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</row>
    <row r="174" ht="12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</row>
    <row r="175" ht="12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</row>
    <row r="176" ht="12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</row>
    <row r="177" ht="12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</row>
    <row r="178" ht="12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</row>
    <row r="179" ht="12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</row>
    <row r="180" ht="12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</row>
    <row r="181" ht="12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</row>
    <row r="182" ht="12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</row>
    <row r="183" ht="12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</row>
    <row r="184" ht="12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</row>
    <row r="185" ht="12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</row>
    <row r="186" ht="12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</row>
    <row r="187" ht="12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</row>
    <row r="188" ht="12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</row>
    <row r="189" ht="12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</row>
    <row r="190" ht="12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</row>
    <row r="191" ht="12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</row>
    <row r="192" ht="12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</row>
    <row r="193" ht="12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</row>
    <row r="194" ht="12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</row>
    <row r="195" ht="12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</row>
    <row r="196" ht="12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</row>
    <row r="197" ht="12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</row>
    <row r="198" ht="12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</row>
    <row r="199" ht="12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</row>
    <row r="200" ht="12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</row>
    <row r="201" ht="12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</row>
    <row r="202" ht="12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</row>
    <row r="203" ht="12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</row>
    <row r="204" ht="12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</row>
    <row r="205" ht="12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</row>
    <row r="206" ht="12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</row>
    <row r="207" ht="12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</row>
    <row r="208" ht="12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</row>
    <row r="209" ht="12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</row>
    <row r="210" ht="12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</row>
    <row r="211" ht="12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</row>
    <row r="212" ht="12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</row>
    <row r="213" ht="12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</row>
    <row r="214" ht="12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</row>
    <row r="215" ht="12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</row>
    <row r="216" ht="12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</row>
    <row r="217" ht="12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</row>
    <row r="218" ht="12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</row>
    <row r="219" ht="12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</row>
    <row r="220" ht="12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</row>
    <row r="221" ht="12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</row>
    <row r="222" ht="12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</row>
    <row r="223" ht="12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</row>
    <row r="224" ht="12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</row>
    <row r="225" ht="12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</row>
    <row r="226" ht="12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</row>
    <row r="227" ht="12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</row>
    <row r="228" ht="12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</row>
    <row r="229" ht="12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</row>
    <row r="230" ht="12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</row>
    <row r="231" ht="12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</row>
    <row r="232" ht="12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</row>
    <row r="233" ht="12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</row>
    <row r="234" ht="12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</row>
    <row r="235" ht="12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</row>
    <row r="236" ht="12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</row>
    <row r="237" ht="12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</row>
    <row r="238" ht="12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</row>
    <row r="239" ht="12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</row>
    <row r="240" ht="12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</row>
    <row r="241" ht="12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</row>
    <row r="242" ht="12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</row>
    <row r="243" ht="12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</row>
    <row r="244" ht="12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</row>
    <row r="245" ht="12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</row>
    <row r="246" ht="12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</row>
    <row r="247" ht="12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</row>
    <row r="248" ht="12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</row>
    <row r="249" ht="12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</row>
    <row r="250" ht="12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</row>
    <row r="251" ht="12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</row>
    <row r="252" ht="12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</row>
    <row r="253" ht="12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</row>
    <row r="254" ht="12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</row>
    <row r="255" ht="12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</row>
    <row r="256" ht="12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</row>
    <row r="257" ht="12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</row>
    <row r="258" ht="12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</row>
    <row r="259" ht="12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</row>
    <row r="260" ht="12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</row>
    <row r="261" ht="12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</row>
    <row r="262" ht="12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</row>
    <row r="263" ht="12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</row>
    <row r="264" ht="12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</row>
    <row r="265" ht="12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</row>
    <row r="266" ht="12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</row>
    <row r="267" ht="12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</row>
    <row r="268" ht="12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</row>
    <row r="269" ht="12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</row>
    <row r="270" ht="12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</row>
    <row r="271" ht="12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</row>
    <row r="272" ht="12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</row>
    <row r="273" ht="12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</row>
    <row r="274" ht="12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</row>
    <row r="275" ht="12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</row>
    <row r="276" ht="12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</row>
    <row r="277" ht="12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</row>
    <row r="278" ht="12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</row>
    <row r="279" ht="12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</row>
    <row r="280" ht="12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</row>
    <row r="281" ht="12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</row>
    <row r="282" ht="12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</row>
    <row r="283" ht="12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</row>
    <row r="284" ht="12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</row>
    <row r="285" ht="12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</row>
    <row r="286" ht="12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</row>
    <row r="287" ht="12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</row>
    <row r="288" ht="12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</row>
    <row r="289" ht="12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</row>
    <row r="290" ht="12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</row>
    <row r="291" ht="12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</row>
    <row r="292" ht="12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</row>
    <row r="293" ht="12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</row>
    <row r="294" ht="12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</row>
    <row r="295" ht="12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</row>
    <row r="296" ht="12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</row>
    <row r="297" ht="12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</row>
    <row r="298" ht="12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</row>
    <row r="299" ht="12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</row>
    <row r="300" ht="12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</row>
    <row r="301" ht="12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</row>
    <row r="302" ht="12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</row>
    <row r="303" ht="12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</row>
    <row r="304" ht="12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</row>
    <row r="305" ht="12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</row>
    <row r="306" ht="12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</row>
    <row r="307" ht="12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</row>
    <row r="308" ht="12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</row>
    <row r="309" ht="12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</row>
    <row r="310" ht="12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</row>
    <row r="311" ht="12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</row>
    <row r="312" ht="12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</row>
    <row r="313" ht="12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</row>
    <row r="314" ht="12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</row>
    <row r="315" ht="12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</row>
    <row r="316" ht="12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</row>
    <row r="317" ht="12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</row>
    <row r="318" ht="12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</row>
    <row r="319" ht="12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</row>
    <row r="320" ht="12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</row>
    <row r="321" ht="12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</row>
    <row r="322" ht="12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</row>
    <row r="323" ht="12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</row>
    <row r="324" ht="12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</row>
    <row r="325" ht="12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</row>
    <row r="326" ht="12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</row>
    <row r="327" ht="12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</row>
    <row r="328" ht="12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</row>
    <row r="329" ht="12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</row>
    <row r="330" ht="12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</row>
    <row r="331" ht="12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</row>
    <row r="332" ht="12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</row>
    <row r="333" ht="12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</row>
    <row r="334" ht="12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</row>
    <row r="335" ht="12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</row>
    <row r="336" ht="12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</row>
    <row r="337" ht="12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</row>
    <row r="338" ht="12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</row>
    <row r="339" ht="12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</row>
    <row r="340" ht="12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</row>
    <row r="341" ht="12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</row>
    <row r="342" ht="12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</row>
    <row r="343" ht="12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</row>
    <row r="344" ht="12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</row>
    <row r="345" ht="12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</row>
    <row r="346" ht="12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</row>
    <row r="347" ht="12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</row>
    <row r="348" ht="12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</row>
    <row r="349" ht="12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</row>
    <row r="350" ht="12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</row>
    <row r="351" ht="12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</row>
    <row r="352" ht="12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</row>
    <row r="353" ht="12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</row>
    <row r="354" ht="12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</row>
    <row r="355" ht="12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</row>
    <row r="356" ht="12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</row>
    <row r="357" ht="12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</row>
    <row r="358" ht="12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</row>
    <row r="359" ht="12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</row>
    <row r="360" ht="12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</row>
    <row r="361" ht="12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</row>
    <row r="362" ht="12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</row>
    <row r="363" ht="12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</row>
    <row r="364" ht="12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</row>
    <row r="365" ht="12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</row>
    <row r="366" ht="12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</row>
    <row r="367" ht="12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</row>
    <row r="368" ht="12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</row>
    <row r="369" ht="12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</row>
    <row r="370" ht="12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</row>
    <row r="371" ht="12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</row>
    <row r="372" ht="12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</row>
    <row r="373" ht="12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</row>
    <row r="374" ht="12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</row>
    <row r="375" ht="12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</row>
    <row r="376" ht="12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</row>
    <row r="377" ht="12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</row>
    <row r="378" ht="12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</row>
    <row r="379" ht="12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</row>
    <row r="380" ht="12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</row>
    <row r="381" ht="12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</row>
    <row r="382" ht="12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</row>
    <row r="383" ht="12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</row>
    <row r="384" ht="12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</row>
    <row r="385" ht="12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</row>
    <row r="386" ht="12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</row>
    <row r="387" ht="12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</row>
    <row r="388" ht="12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</row>
    <row r="389" ht="12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</row>
    <row r="390" ht="12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</row>
    <row r="391" ht="12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</row>
    <row r="392" ht="12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</row>
    <row r="393" ht="12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</row>
    <row r="394" ht="12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</row>
    <row r="395" ht="12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</row>
    <row r="396" ht="12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</row>
    <row r="397" ht="12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</row>
    <row r="398" ht="12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</row>
    <row r="399" ht="12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</row>
    <row r="400" ht="12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</row>
    <row r="401" ht="12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</row>
    <row r="402" ht="12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</row>
    <row r="403" ht="12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</row>
    <row r="404" ht="12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</row>
    <row r="405" ht="12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</row>
    <row r="406" ht="12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</row>
    <row r="407" ht="12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</row>
    <row r="408" ht="12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</row>
    <row r="409" ht="12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</row>
    <row r="410" ht="12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</row>
    <row r="411" ht="12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</row>
    <row r="412" ht="12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</row>
    <row r="413" ht="12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</row>
    <row r="414" ht="12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</row>
    <row r="415" ht="12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</row>
    <row r="416" ht="12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</row>
    <row r="417" ht="12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</row>
    <row r="418" ht="12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</row>
    <row r="419" ht="12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</row>
    <row r="420" ht="12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</row>
    <row r="421" ht="12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</row>
    <row r="422" ht="12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</row>
    <row r="423" ht="12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</row>
    <row r="424" ht="12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</row>
    <row r="425" ht="12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</row>
    <row r="426" ht="12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</row>
    <row r="427" ht="12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</row>
    <row r="428" ht="12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</row>
    <row r="429" ht="12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</row>
    <row r="430" ht="12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</row>
    <row r="431" ht="12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</row>
    <row r="432" ht="12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</row>
    <row r="433" ht="12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</row>
    <row r="434" ht="12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</row>
    <row r="435" ht="12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</row>
    <row r="436" ht="12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</row>
    <row r="437" ht="12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</row>
    <row r="438" ht="12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</row>
    <row r="439" ht="12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</row>
    <row r="440" ht="12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</row>
    <row r="441" ht="12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</row>
    <row r="442" ht="12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</row>
    <row r="443" ht="12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</row>
    <row r="444" ht="12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</row>
    <row r="445" ht="12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</row>
    <row r="446" ht="12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</row>
    <row r="447" ht="12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</row>
    <row r="448" ht="12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</row>
    <row r="449" ht="12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</row>
    <row r="450" ht="12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</row>
    <row r="451" ht="12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</row>
    <row r="452" ht="12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</row>
    <row r="453" ht="12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</row>
    <row r="454" ht="12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</row>
    <row r="455" ht="12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</row>
    <row r="456" ht="12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</row>
    <row r="457" ht="12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</row>
    <row r="458" ht="12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</row>
    <row r="459" ht="12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</row>
    <row r="460" ht="12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</row>
    <row r="461" ht="12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</row>
    <row r="462" ht="12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</row>
    <row r="463" ht="12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</row>
    <row r="464" ht="12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</row>
    <row r="465" ht="12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</row>
    <row r="466" ht="12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</row>
    <row r="467" ht="12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</row>
    <row r="468" ht="12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</row>
    <row r="469" ht="12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</row>
    <row r="470" ht="12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</row>
    <row r="471" ht="12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</row>
    <row r="472" ht="12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</row>
    <row r="473" ht="12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</row>
    <row r="474" ht="12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</row>
    <row r="475" ht="12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</row>
    <row r="476" ht="12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</row>
    <row r="477" ht="12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</row>
    <row r="478" ht="12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</row>
    <row r="479" ht="12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</row>
    <row r="480" ht="12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</row>
    <row r="481" ht="12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</row>
    <row r="482" ht="12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</row>
    <row r="483" ht="12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</row>
    <row r="484" ht="12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</row>
    <row r="485" ht="12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</row>
    <row r="486" ht="12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</row>
    <row r="487" ht="12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</row>
    <row r="488" ht="12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</row>
    <row r="489" ht="12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</row>
    <row r="490" ht="12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</row>
    <row r="491" ht="12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</row>
    <row r="492" ht="12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</row>
    <row r="493" ht="12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</row>
    <row r="494" ht="12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</row>
    <row r="495" ht="12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</row>
    <row r="496" ht="12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</row>
    <row r="497" ht="12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</row>
    <row r="498" ht="12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</row>
    <row r="499" ht="12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</row>
    <row r="500" ht="12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</row>
    <row r="501" ht="12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</row>
    <row r="502" ht="12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</row>
    <row r="503" ht="12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</row>
    <row r="504" ht="12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</row>
    <row r="505" ht="12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</row>
    <row r="506" ht="12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</row>
    <row r="507" ht="12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</row>
    <row r="508" ht="12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</row>
    <row r="509" ht="12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</row>
    <row r="510" ht="12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</row>
    <row r="511" ht="12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</row>
    <row r="512" ht="12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</row>
    <row r="513" ht="12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</row>
    <row r="514" ht="12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</row>
    <row r="515" ht="12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</row>
    <row r="516" ht="12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</row>
    <row r="517" ht="12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</row>
    <row r="518" ht="12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</row>
    <row r="519" ht="12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</row>
    <row r="520" ht="12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</row>
    <row r="521" ht="12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</row>
    <row r="522" ht="12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</row>
    <row r="523" ht="12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</row>
    <row r="524" ht="12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</row>
    <row r="525" ht="12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</row>
    <row r="526" ht="12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</row>
    <row r="527" ht="12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</row>
    <row r="528" ht="12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</row>
    <row r="529" ht="12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</row>
    <row r="530" ht="12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</row>
    <row r="531" ht="12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</row>
    <row r="532" ht="12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</row>
    <row r="533" ht="12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</row>
    <row r="534" ht="12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</row>
    <row r="535" ht="12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</row>
    <row r="536" ht="12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</row>
    <row r="537" ht="12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</row>
    <row r="538" ht="12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</row>
    <row r="539" ht="12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</row>
    <row r="540" ht="12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</row>
    <row r="541" ht="12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</row>
    <row r="542" ht="12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</row>
    <row r="543" ht="12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</row>
    <row r="544" ht="12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</row>
    <row r="545" ht="12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</row>
    <row r="546" ht="12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</row>
    <row r="547" ht="12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</row>
    <row r="548" ht="12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</row>
    <row r="549" ht="12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</row>
    <row r="550" ht="12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</row>
    <row r="551" ht="12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</row>
    <row r="552" ht="12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</row>
    <row r="553" ht="12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</row>
    <row r="554" ht="12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</row>
    <row r="555" ht="12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</row>
    <row r="556" ht="12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</row>
    <row r="557" ht="12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</row>
    <row r="558" ht="12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</row>
    <row r="559" ht="12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</row>
    <row r="560" ht="12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</row>
    <row r="561" ht="12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</row>
    <row r="562" ht="12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</row>
    <row r="563" ht="12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</row>
    <row r="564" ht="12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</row>
    <row r="565" ht="12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</row>
    <row r="566" ht="12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</row>
    <row r="567" ht="12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</row>
    <row r="568" ht="12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</row>
    <row r="569" ht="12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</row>
    <row r="570" ht="12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</row>
    <row r="571" ht="12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</row>
    <row r="572" ht="12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</row>
    <row r="573" ht="12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</row>
    <row r="574" ht="12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</row>
    <row r="575" ht="12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</row>
    <row r="576" ht="12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</row>
    <row r="577" ht="12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</row>
    <row r="578" ht="12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</row>
    <row r="579" ht="12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</row>
    <row r="580" ht="12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</row>
    <row r="581" ht="12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</row>
    <row r="582" ht="12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</row>
    <row r="583" ht="12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</row>
    <row r="584" ht="12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</row>
    <row r="585" ht="12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</row>
    <row r="586" ht="12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</row>
    <row r="587" ht="12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</row>
    <row r="588" ht="12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</row>
    <row r="589" ht="12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</row>
    <row r="590" ht="12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</row>
    <row r="591" ht="12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</row>
    <row r="592" ht="12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</row>
    <row r="593" ht="12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</row>
    <row r="594" ht="12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</row>
    <row r="595" ht="12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</row>
    <row r="596" ht="12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</row>
    <row r="597" ht="12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</row>
    <row r="598" ht="12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</row>
    <row r="599" ht="12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</row>
    <row r="600" ht="12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</row>
    <row r="601" ht="12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</row>
    <row r="602" ht="12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</row>
    <row r="603" ht="12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</row>
    <row r="604" ht="12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</row>
    <row r="605" ht="12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</row>
    <row r="606" ht="12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</row>
    <row r="607" ht="12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</row>
    <row r="608" ht="12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</row>
    <row r="609" ht="12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</row>
    <row r="610" ht="12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</row>
    <row r="611" ht="12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</row>
    <row r="612" ht="12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</row>
    <row r="613" ht="12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</row>
    <row r="614" ht="12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</row>
    <row r="615" ht="12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</row>
    <row r="616" ht="12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</row>
    <row r="617" ht="12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</row>
    <row r="618" ht="12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</row>
    <row r="619" ht="12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</row>
    <row r="620" ht="12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</row>
    <row r="621" ht="12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</row>
    <row r="622" ht="12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</row>
    <row r="623" ht="12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</row>
    <row r="624" ht="12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</row>
    <row r="625" ht="12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</row>
    <row r="626" ht="12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</row>
    <row r="627" ht="12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</row>
    <row r="628" ht="12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</row>
    <row r="629" ht="12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</row>
    <row r="630" ht="12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</row>
    <row r="631" ht="12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</row>
    <row r="632" ht="12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</row>
    <row r="633" ht="12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</row>
    <row r="634" ht="12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</row>
    <row r="635" ht="12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</row>
    <row r="636" ht="12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</row>
    <row r="637" ht="12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</row>
    <row r="638" ht="12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</row>
    <row r="639" ht="12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</row>
    <row r="640" ht="12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</row>
    <row r="641" ht="12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</row>
    <row r="642" ht="12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</row>
    <row r="643" ht="12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</row>
    <row r="644" ht="12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</row>
    <row r="645" ht="12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</row>
    <row r="646" ht="12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</row>
    <row r="647" ht="12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</row>
    <row r="648" ht="12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</row>
    <row r="649" ht="12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</row>
    <row r="650" ht="12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</row>
    <row r="651" ht="12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</row>
    <row r="652" ht="12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</row>
    <row r="653" ht="12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</row>
    <row r="654" ht="12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</row>
    <row r="655" ht="12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</row>
    <row r="656" ht="12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</row>
    <row r="657" ht="12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</row>
    <row r="658" ht="12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</row>
    <row r="659" ht="12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</row>
    <row r="660" ht="12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</row>
    <row r="661" ht="12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</row>
    <row r="662" ht="12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</row>
    <row r="663" ht="12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</row>
    <row r="664" ht="12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</row>
    <row r="665" ht="12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</row>
    <row r="666" ht="12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</row>
    <row r="667" ht="12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</row>
    <row r="668" ht="12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</row>
    <row r="669" ht="12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</row>
    <row r="670" ht="12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</row>
    <row r="671" ht="12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</row>
    <row r="672" ht="12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</row>
    <row r="673" ht="12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</row>
    <row r="674" ht="12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</row>
    <row r="675" ht="12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</row>
    <row r="676" ht="12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</row>
    <row r="677" ht="12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</row>
    <row r="678" ht="12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</row>
    <row r="679" ht="12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</row>
    <row r="680" ht="12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</row>
    <row r="681" ht="12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</row>
    <row r="682" ht="12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</row>
    <row r="683" ht="12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</row>
    <row r="684" ht="12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</row>
    <row r="685" ht="12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</row>
    <row r="686" ht="12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</row>
    <row r="687" ht="12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</row>
    <row r="688" ht="12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</row>
    <row r="689" ht="12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</row>
    <row r="690" ht="12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</row>
    <row r="691" ht="12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</row>
    <row r="692" ht="12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</row>
    <row r="693" ht="12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</row>
    <row r="694" ht="12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</row>
    <row r="695" ht="12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</row>
    <row r="696" ht="12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</row>
    <row r="697" ht="12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</row>
    <row r="698" ht="12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</row>
    <row r="699" ht="12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</row>
    <row r="700" ht="12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</row>
    <row r="701" ht="12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</row>
    <row r="702" ht="12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</row>
    <row r="703" ht="12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</row>
    <row r="704" ht="12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</row>
    <row r="705" ht="12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</row>
    <row r="706" ht="12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</row>
    <row r="707" ht="12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</row>
    <row r="708" ht="12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</row>
    <row r="709" ht="12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</row>
    <row r="710" ht="12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</row>
    <row r="711" ht="12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</row>
    <row r="712" ht="12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</row>
    <row r="713" ht="12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</row>
    <row r="714" ht="12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</row>
    <row r="715" ht="12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</row>
    <row r="716" ht="12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</row>
    <row r="717" ht="12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</row>
    <row r="718" ht="12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</row>
    <row r="719" ht="12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</row>
    <row r="720" ht="12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</row>
    <row r="721" ht="12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</row>
    <row r="722" ht="12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</row>
    <row r="723" ht="12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</row>
    <row r="724" ht="12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</row>
    <row r="725" ht="12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</row>
    <row r="726" ht="12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</row>
    <row r="727" ht="12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</row>
    <row r="728" ht="12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</row>
    <row r="729" ht="12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</row>
    <row r="730" ht="12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</row>
    <row r="731" ht="12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</row>
    <row r="732" ht="12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</row>
    <row r="733" ht="12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</row>
    <row r="734" ht="12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</row>
    <row r="735" ht="12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</row>
    <row r="736" ht="12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</row>
    <row r="737" ht="12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</row>
    <row r="738" ht="12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</row>
    <row r="739" ht="12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</row>
    <row r="740" ht="12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</row>
    <row r="741" ht="12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</row>
    <row r="742" ht="12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</row>
    <row r="743" ht="12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</row>
    <row r="744" ht="12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</row>
    <row r="745" ht="12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</row>
    <row r="746" ht="12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</row>
    <row r="747" ht="12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</row>
    <row r="748" ht="12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</row>
    <row r="749" ht="12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</row>
    <row r="750" ht="12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</row>
    <row r="751" ht="12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</row>
    <row r="752" ht="12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</row>
    <row r="753" ht="12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</row>
    <row r="754" ht="12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</row>
    <row r="755" ht="12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</row>
    <row r="756" ht="12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</row>
    <row r="757" ht="12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</row>
    <row r="758" ht="12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</row>
    <row r="759" ht="12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</row>
    <row r="760" ht="12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</row>
    <row r="761" ht="12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</row>
    <row r="762" ht="12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</row>
    <row r="763" ht="12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</row>
    <row r="764" ht="12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</row>
    <row r="765" ht="12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</row>
    <row r="766" ht="12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</row>
    <row r="767" ht="12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</row>
    <row r="768" ht="12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</row>
    <row r="769" ht="12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</row>
    <row r="770" ht="12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</row>
    <row r="771" ht="12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</row>
    <row r="772" ht="12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</row>
    <row r="773" ht="12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</row>
    <row r="774" ht="12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</row>
    <row r="775" ht="12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</row>
    <row r="776" ht="12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</row>
    <row r="777" ht="12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</row>
    <row r="778" ht="12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</row>
    <row r="779" ht="12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</row>
    <row r="780" ht="12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</row>
    <row r="781" ht="12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</row>
    <row r="782" ht="12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</row>
    <row r="783" ht="12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</row>
    <row r="784" ht="12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</row>
    <row r="785" ht="12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</row>
    <row r="786" ht="12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</row>
    <row r="787" ht="12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</row>
    <row r="788" ht="12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</row>
    <row r="789" ht="12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</row>
    <row r="790" ht="12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</row>
    <row r="791" ht="12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</row>
    <row r="792" ht="12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</row>
    <row r="793" ht="12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</row>
    <row r="794" ht="12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</row>
    <row r="795" ht="12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</row>
    <row r="796" ht="12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</row>
    <row r="797" ht="12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</row>
    <row r="798" ht="12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</row>
    <row r="799" ht="12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</row>
    <row r="800" ht="12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</row>
    <row r="801" ht="12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</row>
    <row r="802" ht="12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</row>
    <row r="803" ht="12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</row>
    <row r="804" ht="12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</row>
    <row r="805" ht="12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</row>
    <row r="806" ht="12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</row>
    <row r="807" ht="12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</row>
    <row r="808" ht="12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</row>
    <row r="809" ht="12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</row>
    <row r="810" ht="12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</row>
    <row r="811" ht="12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</row>
    <row r="812" ht="12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</row>
    <row r="813" ht="12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</row>
    <row r="814" ht="12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</row>
    <row r="815" ht="12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</row>
    <row r="816" ht="12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</row>
    <row r="817" ht="12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</row>
    <row r="818" ht="12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</row>
    <row r="819" ht="12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</row>
    <row r="820" ht="12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</row>
    <row r="821" ht="12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</row>
    <row r="822" ht="12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</row>
    <row r="823" ht="12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</row>
    <row r="824" ht="12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</row>
    <row r="825" ht="12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</row>
    <row r="826" ht="12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</row>
    <row r="827" ht="12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</row>
    <row r="828" ht="12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</row>
    <row r="829" ht="12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</row>
    <row r="830" ht="12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</row>
    <row r="831" ht="12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</row>
    <row r="832" ht="12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</row>
    <row r="833" ht="12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</row>
    <row r="834" ht="12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</row>
    <row r="835" ht="12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</row>
    <row r="836" ht="12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</row>
    <row r="837" ht="12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</row>
    <row r="838" ht="12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</row>
    <row r="839" ht="12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</row>
    <row r="840" ht="12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</row>
    <row r="841" ht="12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</row>
    <row r="842" ht="12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</row>
    <row r="843" ht="12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</row>
    <row r="844" ht="12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</row>
    <row r="845" ht="12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</row>
    <row r="846" ht="12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</row>
    <row r="847" ht="12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</row>
    <row r="848" ht="12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</row>
    <row r="849" ht="12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</row>
    <row r="850" ht="12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</row>
    <row r="851" ht="12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</row>
    <row r="852" ht="12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</row>
    <row r="853" ht="12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</row>
    <row r="854" ht="12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</row>
    <row r="855" ht="12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</row>
    <row r="856" ht="12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</row>
    <row r="857" ht="12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</row>
    <row r="858" ht="12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</row>
    <row r="859" ht="12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</row>
    <row r="860" ht="12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</row>
    <row r="861" ht="12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</row>
    <row r="862" ht="12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</row>
    <row r="863" ht="12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</row>
    <row r="864" ht="12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</row>
    <row r="865" ht="12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</row>
    <row r="866" ht="12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</row>
    <row r="867" ht="12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</row>
    <row r="868" ht="12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</row>
    <row r="869" ht="12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</row>
    <row r="870" ht="12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</row>
    <row r="871" ht="12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</row>
    <row r="872" ht="12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</row>
    <row r="873" ht="12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</row>
    <row r="874" ht="12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</row>
    <row r="875" ht="12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</row>
    <row r="876" ht="12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</row>
    <row r="877" ht="12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</row>
    <row r="878" ht="12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</row>
    <row r="879" ht="12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</row>
    <row r="880" ht="12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</row>
    <row r="881" ht="12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</row>
    <row r="882" ht="12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</row>
    <row r="883" ht="12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</row>
    <row r="884" ht="12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</row>
    <row r="885" ht="12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</row>
    <row r="886" ht="12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</row>
    <row r="887" ht="12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</row>
    <row r="888" ht="12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</row>
    <row r="889" ht="12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</row>
    <row r="890" ht="12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</row>
    <row r="891" ht="12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</row>
    <row r="892" ht="12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</row>
    <row r="893" ht="12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</row>
    <row r="894" ht="12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</row>
    <row r="895" ht="12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</row>
    <row r="896" ht="12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</row>
    <row r="897" ht="12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</row>
    <row r="898" ht="12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</row>
    <row r="899" ht="12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</row>
    <row r="900" ht="12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</row>
    <row r="901" ht="12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</row>
    <row r="902" ht="12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</row>
    <row r="903" ht="12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</row>
    <row r="904" ht="12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</row>
    <row r="905" ht="12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</row>
    <row r="906" ht="12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</row>
    <row r="907" ht="12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</row>
    <row r="908" ht="12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</row>
    <row r="909" ht="12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</row>
    <row r="910" ht="12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</row>
    <row r="911" ht="12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</row>
    <row r="912" ht="12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</row>
    <row r="913" ht="12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</row>
    <row r="914" ht="12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</row>
    <row r="915" ht="12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</row>
    <row r="916" ht="12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</row>
    <row r="917" ht="12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</row>
    <row r="918" ht="12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</row>
    <row r="919" ht="12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</row>
    <row r="920" ht="12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</row>
    <row r="921" ht="12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</row>
    <row r="922" ht="12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</row>
    <row r="923" ht="12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</row>
    <row r="924" ht="12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</row>
    <row r="925" ht="12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</row>
    <row r="926" ht="12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</row>
    <row r="927" ht="12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</row>
    <row r="928" ht="12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</row>
    <row r="929" ht="12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</row>
    <row r="930" ht="12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</row>
    <row r="931" ht="12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</row>
    <row r="932" ht="12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</row>
    <row r="933" ht="12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</row>
    <row r="934" ht="12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</row>
    <row r="935" ht="12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</row>
    <row r="936" ht="12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</row>
    <row r="937" ht="12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</row>
    <row r="938" ht="12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</row>
    <row r="939" ht="12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</row>
    <row r="940" ht="12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</row>
    <row r="941" ht="12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</row>
    <row r="942" ht="12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</row>
    <row r="943" ht="12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</row>
    <row r="944" ht="12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</row>
    <row r="945" ht="12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</row>
    <row r="946" ht="12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</row>
    <row r="947" ht="12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</row>
    <row r="948" ht="12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</row>
    <row r="949" ht="12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</row>
    <row r="950" ht="12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</row>
    <row r="951" ht="12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</row>
    <row r="952" ht="12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</row>
    <row r="953" ht="12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</row>
    <row r="954" ht="12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</row>
    <row r="955" ht="12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</row>
    <row r="956" ht="12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</row>
    <row r="957" ht="12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</row>
    <row r="958" ht="12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</row>
    <row r="959" ht="12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</row>
    <row r="960" ht="12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</row>
    <row r="961" ht="12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</row>
    <row r="962" ht="12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</row>
    <row r="963" ht="12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</row>
    <row r="964" ht="12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</row>
    <row r="965" ht="12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</row>
    <row r="966" ht="12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</row>
    <row r="967" ht="12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</row>
    <row r="968" ht="12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</row>
    <row r="969" ht="12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</row>
    <row r="970" ht="12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</row>
    <row r="971" ht="12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</row>
    <row r="972" ht="12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</row>
    <row r="973" ht="12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</row>
    <row r="974" ht="12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</row>
    <row r="975" ht="12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</row>
    <row r="976" ht="12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</row>
    <row r="977" ht="12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</row>
    <row r="978" ht="12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</row>
    <row r="979" ht="12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</row>
    <row r="980" ht="12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</row>
    <row r="981" ht="12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</row>
    <row r="982" ht="12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</row>
    <row r="983" ht="12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</row>
    <row r="984" ht="12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</row>
    <row r="985" ht="12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</row>
    <row r="986" ht="12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</row>
    <row r="987" ht="12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</row>
    <row r="988" ht="12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</row>
    <row r="989" ht="12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</row>
    <row r="990" ht="12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</row>
    <row r="991" ht="12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</row>
    <row r="992" ht="12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</row>
  </sheetData>
  <printOptions/>
  <pageMargins bottom="1.0" footer="0.0" header="0.0" left="0.75" right="0.75" top="1.0"/>
  <pageSetup orientation="portrait"/>
  <headerFooter>
    <oddHeader>&amp;L000000ZF Confidential#</oddHeader>
    <oddFooter>&amp;C000000&amp;P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2" width="9.5"/>
    <col customWidth="1" min="3" max="3" width="12.5"/>
    <col customWidth="1" min="4" max="4" width="11.63"/>
    <col customWidth="1" min="5" max="5" width="11.5"/>
    <col customWidth="1" min="6" max="6" width="91.63"/>
    <col customWidth="1" hidden="1" min="7" max="8" width="8.88"/>
    <col customWidth="1" min="9" max="9" width="5.88"/>
    <col customWidth="1" hidden="1" min="10" max="12" width="8.88"/>
    <col customWidth="1" min="13" max="13" width="10.0"/>
    <col customWidth="1" hidden="1" min="14" max="20" width="8.88"/>
    <col customWidth="1" min="21" max="21" width="12.88"/>
    <col customWidth="1" hidden="1" min="22" max="29" width="8.88"/>
    <col customWidth="1" min="30" max="30" width="100.5"/>
    <col customWidth="1" min="31" max="41" width="9.13"/>
    <col customWidth="1" min="42" max="42" width="57.88"/>
    <col customWidth="1" min="43" max="44" width="8.88"/>
    <col customWidth="1" min="45" max="45" width="63.5"/>
    <col customWidth="1" min="46" max="48" width="8.88"/>
  </cols>
  <sheetData>
    <row r="1" ht="11.25" customHeight="1">
      <c r="A1" s="1" t="s">
        <v>0</v>
      </c>
      <c r="B1" s="2" t="s">
        <v>1</v>
      </c>
      <c r="C1" s="3"/>
      <c r="D1" s="2" t="s">
        <v>2</v>
      </c>
      <c r="E1" s="2" t="s">
        <v>3</v>
      </c>
      <c r="F1" s="2" t="s">
        <v>4</v>
      </c>
      <c r="G1" s="2" t="s">
        <v>5</v>
      </c>
      <c r="H1" s="2" t="s">
        <v>202</v>
      </c>
      <c r="I1" s="2" t="s">
        <v>203</v>
      </c>
      <c r="J1" s="2" t="s">
        <v>210</v>
      </c>
      <c r="K1" s="2" t="s">
        <v>223</v>
      </c>
      <c r="L1" s="2" t="s">
        <v>225</v>
      </c>
      <c r="M1" s="2" t="s">
        <v>212</v>
      </c>
      <c r="N1" s="35" t="s">
        <v>213</v>
      </c>
      <c r="O1" s="35" t="s">
        <v>214</v>
      </c>
      <c r="P1" s="35" t="s">
        <v>215</v>
      </c>
      <c r="Q1" s="35" t="s">
        <v>216</v>
      </c>
      <c r="R1" s="35" t="s">
        <v>217</v>
      </c>
      <c r="S1" s="35" t="s">
        <v>218</v>
      </c>
      <c r="T1" s="35" t="s">
        <v>219</v>
      </c>
      <c r="U1" s="35" t="s">
        <v>220</v>
      </c>
      <c r="V1" s="2" t="s">
        <v>1216</v>
      </c>
      <c r="W1" s="2" t="s">
        <v>1217</v>
      </c>
      <c r="X1" s="2" t="s">
        <v>961</v>
      </c>
      <c r="Y1" s="2" t="s">
        <v>675</v>
      </c>
      <c r="Z1" s="2" t="s">
        <v>1034</v>
      </c>
      <c r="AA1" s="2" t="s">
        <v>1218</v>
      </c>
      <c r="AB1" s="3">
        <v>9300.0</v>
      </c>
      <c r="AC1" s="2" t="s">
        <v>1219</v>
      </c>
      <c r="AD1" s="2" t="s">
        <v>1036</v>
      </c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4"/>
    </row>
    <row r="2" ht="14.25" customHeight="1">
      <c r="A2" s="148">
        <v>2010.0</v>
      </c>
      <c r="B2" s="149" t="s">
        <v>1220</v>
      </c>
      <c r="C2" s="150"/>
      <c r="D2" s="180" t="str">
        <f t="shared" ref="D2:D103" si="1">REPLACE(REPLACE(W2,5,1,"_"),9,1,"_")</f>
        <v>3100_680_064</v>
      </c>
      <c r="E2" s="149" t="s">
        <v>46</v>
      </c>
      <c r="F2" s="181" t="s">
        <v>1221</v>
      </c>
      <c r="G2" s="265"/>
      <c r="H2" s="265"/>
      <c r="I2" s="265">
        <v>2000.0</v>
      </c>
      <c r="J2" s="182"/>
      <c r="K2" s="150"/>
      <c r="L2" s="180" t="s">
        <v>1222</v>
      </c>
      <c r="M2" s="183">
        <v>3265.0</v>
      </c>
      <c r="N2" s="45">
        <v>1.13</v>
      </c>
      <c r="O2" s="45">
        <v>51.0</v>
      </c>
      <c r="P2" s="45">
        <f t="shared" ref="P2:P103" si="2">(100-O2)/100</f>
        <v>0.49</v>
      </c>
      <c r="Q2" s="184">
        <f t="shared" ref="Q2:Q103" si="3">M2*P2*N2</f>
        <v>1807.8305</v>
      </c>
      <c r="R2" s="45">
        <v>0.0</v>
      </c>
      <c r="S2" s="45">
        <v>1.067</v>
      </c>
      <c r="T2" s="184">
        <f t="shared" ref="T2:T103" si="4">(Q2+R2)*S2</f>
        <v>1928.955144</v>
      </c>
      <c r="U2" s="47">
        <f t="shared" ref="U2:U103" si="5">T2/0.75</f>
        <v>2571.940191</v>
      </c>
      <c r="V2" s="309" t="s">
        <v>1223</v>
      </c>
      <c r="W2" s="309" t="s">
        <v>1222</v>
      </c>
      <c r="X2" s="310"/>
      <c r="Y2" s="311"/>
      <c r="Z2" s="311"/>
      <c r="AA2" s="312"/>
      <c r="AB2" s="312"/>
      <c r="AC2" s="312"/>
      <c r="AD2" s="313" t="s">
        <v>1221</v>
      </c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7"/>
      <c r="AR2" s="7"/>
      <c r="AS2" s="37"/>
      <c r="AT2" s="7"/>
      <c r="AU2" s="7"/>
      <c r="AV2" s="7"/>
    </row>
    <row r="3" ht="14.25" customHeight="1">
      <c r="A3" s="148">
        <v>2010.0</v>
      </c>
      <c r="B3" s="149" t="s">
        <v>1220</v>
      </c>
      <c r="C3" s="150"/>
      <c r="D3" s="180" t="str">
        <f t="shared" si="1"/>
        <v>3100_680_208</v>
      </c>
      <c r="E3" s="149" t="s">
        <v>46</v>
      </c>
      <c r="F3" s="181" t="s">
        <v>1224</v>
      </c>
      <c r="G3" s="265"/>
      <c r="H3" s="265"/>
      <c r="I3" s="265">
        <v>2000.0</v>
      </c>
      <c r="J3" s="182"/>
      <c r="K3" s="150"/>
      <c r="L3" s="180" t="s">
        <v>1225</v>
      </c>
      <c r="M3" s="183">
        <v>3415.0</v>
      </c>
      <c r="N3" s="45">
        <v>1.13</v>
      </c>
      <c r="O3" s="45">
        <v>51.0</v>
      </c>
      <c r="P3" s="45">
        <f t="shared" si="2"/>
        <v>0.49</v>
      </c>
      <c r="Q3" s="184">
        <f t="shared" si="3"/>
        <v>1890.8855</v>
      </c>
      <c r="R3" s="45">
        <v>0.0</v>
      </c>
      <c r="S3" s="45">
        <v>1.067</v>
      </c>
      <c r="T3" s="184">
        <f t="shared" si="4"/>
        <v>2017.574829</v>
      </c>
      <c r="U3" s="47">
        <f t="shared" si="5"/>
        <v>2690.099771</v>
      </c>
      <c r="V3" s="314" t="s">
        <v>1226</v>
      </c>
      <c r="W3" s="314" t="s">
        <v>1225</v>
      </c>
      <c r="X3" s="315"/>
      <c r="Y3" s="316"/>
      <c r="Z3" s="316"/>
      <c r="AA3" s="317"/>
      <c r="AB3" s="317"/>
      <c r="AC3" s="317"/>
      <c r="AD3" s="318" t="s">
        <v>1224</v>
      </c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13"/>
      <c r="AR3" s="13"/>
      <c r="AS3" s="55"/>
      <c r="AT3" s="13"/>
      <c r="AU3" s="13"/>
      <c r="AV3" s="13"/>
    </row>
    <row r="4" ht="14.25" customHeight="1">
      <c r="A4" s="148">
        <v>2010.0</v>
      </c>
      <c r="B4" s="149" t="s">
        <v>1220</v>
      </c>
      <c r="C4" s="150"/>
      <c r="D4" s="180" t="str">
        <f t="shared" si="1"/>
        <v>3100_680_124</v>
      </c>
      <c r="E4" s="149" t="s">
        <v>46</v>
      </c>
      <c r="F4" s="181" t="s">
        <v>1227</v>
      </c>
      <c r="G4" s="265"/>
      <c r="H4" s="265"/>
      <c r="I4" s="265">
        <v>2000.0</v>
      </c>
      <c r="J4" s="182"/>
      <c r="K4" s="150"/>
      <c r="L4" s="180" t="s">
        <v>1228</v>
      </c>
      <c r="M4" s="183">
        <v>4605.0</v>
      </c>
      <c r="N4" s="45">
        <v>1.13</v>
      </c>
      <c r="O4" s="45">
        <v>51.0</v>
      </c>
      <c r="P4" s="45">
        <f t="shared" si="2"/>
        <v>0.49</v>
      </c>
      <c r="Q4" s="184">
        <f t="shared" si="3"/>
        <v>2549.7885</v>
      </c>
      <c r="R4" s="45">
        <v>0.0</v>
      </c>
      <c r="S4" s="45">
        <v>1.067</v>
      </c>
      <c r="T4" s="184">
        <f t="shared" si="4"/>
        <v>2720.62433</v>
      </c>
      <c r="U4" s="47">
        <f t="shared" si="5"/>
        <v>3627.499106</v>
      </c>
      <c r="V4" s="314" t="s">
        <v>1229</v>
      </c>
      <c r="W4" s="314" t="s">
        <v>1228</v>
      </c>
      <c r="X4" s="315"/>
      <c r="Y4" s="316"/>
      <c r="Z4" s="316"/>
      <c r="AA4" s="317"/>
      <c r="AB4" s="317"/>
      <c r="AC4" s="319" t="s">
        <v>682</v>
      </c>
      <c r="AD4" s="318" t="s">
        <v>1227</v>
      </c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13"/>
      <c r="AR4" s="13"/>
      <c r="AS4" s="55"/>
      <c r="AT4" s="13"/>
      <c r="AU4" s="13"/>
      <c r="AV4" s="13"/>
    </row>
    <row r="5" ht="14.25" customHeight="1">
      <c r="A5" s="148">
        <v>2010.0</v>
      </c>
      <c r="B5" s="149" t="s">
        <v>1220</v>
      </c>
      <c r="C5" s="150"/>
      <c r="D5" s="180" t="str">
        <f t="shared" si="1"/>
        <v>3100_680_202</v>
      </c>
      <c r="E5" s="149" t="s">
        <v>46</v>
      </c>
      <c r="F5" s="181" t="s">
        <v>1230</v>
      </c>
      <c r="G5" s="265"/>
      <c r="H5" s="265"/>
      <c r="I5" s="265">
        <v>2000.0</v>
      </c>
      <c r="J5" s="182"/>
      <c r="K5" s="150"/>
      <c r="L5" s="180" t="s">
        <v>1231</v>
      </c>
      <c r="M5" s="183">
        <v>4740.0</v>
      </c>
      <c r="N5" s="45">
        <v>1.13</v>
      </c>
      <c r="O5" s="45">
        <v>51.0</v>
      </c>
      <c r="P5" s="45">
        <f t="shared" si="2"/>
        <v>0.49</v>
      </c>
      <c r="Q5" s="184">
        <f t="shared" si="3"/>
        <v>2624.538</v>
      </c>
      <c r="R5" s="45">
        <v>0.0</v>
      </c>
      <c r="S5" s="45">
        <v>1.067</v>
      </c>
      <c r="T5" s="184">
        <f t="shared" si="4"/>
        <v>2800.382046</v>
      </c>
      <c r="U5" s="47">
        <f t="shared" si="5"/>
        <v>3733.842728</v>
      </c>
      <c r="V5" s="314" t="s">
        <v>1232</v>
      </c>
      <c r="W5" s="314" t="s">
        <v>1233</v>
      </c>
      <c r="X5" s="315"/>
      <c r="Y5" s="316"/>
      <c r="Z5" s="316"/>
      <c r="AA5" s="317"/>
      <c r="AB5" s="317"/>
      <c r="AC5" s="319" t="s">
        <v>682</v>
      </c>
      <c r="AD5" s="318" t="s">
        <v>1230</v>
      </c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13"/>
      <c r="AR5" s="13"/>
      <c r="AS5" s="55"/>
      <c r="AT5" s="13"/>
      <c r="AU5" s="13"/>
      <c r="AV5" s="13"/>
    </row>
    <row r="6" ht="14.25" customHeight="1">
      <c r="A6" s="148">
        <v>2010.0</v>
      </c>
      <c r="B6" s="149" t="s">
        <v>1220</v>
      </c>
      <c r="C6" s="150"/>
      <c r="D6" s="180" t="str">
        <f t="shared" si="1"/>
        <v>3100_680_189</v>
      </c>
      <c r="E6" s="149" t="s">
        <v>46</v>
      </c>
      <c r="F6" s="181" t="s">
        <v>1234</v>
      </c>
      <c r="G6" s="265"/>
      <c r="H6" s="265"/>
      <c r="I6" s="265">
        <v>2000.0</v>
      </c>
      <c r="J6" s="182"/>
      <c r="K6" s="150"/>
      <c r="L6" s="180" t="s">
        <v>1235</v>
      </c>
      <c r="M6" s="183">
        <v>6415.0</v>
      </c>
      <c r="N6" s="45">
        <v>1.13</v>
      </c>
      <c r="O6" s="45">
        <v>51.0</v>
      </c>
      <c r="P6" s="45">
        <f t="shared" si="2"/>
        <v>0.49</v>
      </c>
      <c r="Q6" s="184">
        <f t="shared" si="3"/>
        <v>3551.9855</v>
      </c>
      <c r="R6" s="45">
        <v>0.0</v>
      </c>
      <c r="S6" s="45">
        <v>1.067</v>
      </c>
      <c r="T6" s="184">
        <f t="shared" si="4"/>
        <v>3789.968529</v>
      </c>
      <c r="U6" s="47">
        <f t="shared" si="5"/>
        <v>5053.291371</v>
      </c>
      <c r="V6" s="314" t="s">
        <v>1236</v>
      </c>
      <c r="W6" s="314" t="s">
        <v>1237</v>
      </c>
      <c r="X6" s="315"/>
      <c r="Y6" s="316"/>
      <c r="Z6" s="316"/>
      <c r="AA6" s="317"/>
      <c r="AB6" s="317"/>
      <c r="AC6" s="317"/>
      <c r="AD6" s="318" t="s">
        <v>1234</v>
      </c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13"/>
      <c r="AR6" s="13"/>
      <c r="AS6" s="55"/>
      <c r="AT6" s="13"/>
      <c r="AU6" s="13"/>
      <c r="AV6" s="13"/>
    </row>
    <row r="7" ht="14.25" customHeight="1">
      <c r="A7" s="148">
        <v>2010.0</v>
      </c>
      <c r="B7" s="149" t="s">
        <v>1220</v>
      </c>
      <c r="C7" s="150"/>
      <c r="D7" s="180" t="str">
        <f t="shared" si="1"/>
        <v>3100_680_190</v>
      </c>
      <c r="E7" s="149" t="s">
        <v>46</v>
      </c>
      <c r="F7" s="181" t="s">
        <v>1238</v>
      </c>
      <c r="G7" s="265"/>
      <c r="H7" s="265"/>
      <c r="I7" s="265">
        <v>2000.0</v>
      </c>
      <c r="J7" s="182"/>
      <c r="K7" s="150"/>
      <c r="L7" s="180" t="s">
        <v>1235</v>
      </c>
      <c r="M7" s="183">
        <v>6270.0</v>
      </c>
      <c r="N7" s="45">
        <v>1.13</v>
      </c>
      <c r="O7" s="45">
        <v>51.0</v>
      </c>
      <c r="P7" s="45">
        <f t="shared" si="2"/>
        <v>0.49</v>
      </c>
      <c r="Q7" s="184">
        <f t="shared" si="3"/>
        <v>3471.699</v>
      </c>
      <c r="R7" s="45">
        <v>0.0</v>
      </c>
      <c r="S7" s="45">
        <v>1.067</v>
      </c>
      <c r="T7" s="184">
        <f t="shared" si="4"/>
        <v>3704.302833</v>
      </c>
      <c r="U7" s="47">
        <f t="shared" si="5"/>
        <v>4939.070444</v>
      </c>
      <c r="V7" s="314" t="s">
        <v>1239</v>
      </c>
      <c r="W7" s="314" t="s">
        <v>1240</v>
      </c>
      <c r="X7" s="315"/>
      <c r="Y7" s="319" t="s">
        <v>682</v>
      </c>
      <c r="Z7" s="316"/>
      <c r="AA7" s="317"/>
      <c r="AB7" s="317"/>
      <c r="AC7" s="317"/>
      <c r="AD7" s="318" t="s">
        <v>1238</v>
      </c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13"/>
      <c r="AR7" s="13"/>
      <c r="AS7" s="55"/>
      <c r="AT7" s="13"/>
      <c r="AU7" s="13"/>
      <c r="AV7" s="13"/>
    </row>
    <row r="8" ht="14.25" customHeight="1">
      <c r="A8" s="148">
        <v>2010.0</v>
      </c>
      <c r="B8" s="149" t="s">
        <v>1220</v>
      </c>
      <c r="C8" s="150"/>
      <c r="D8" s="180" t="str">
        <f t="shared" si="1"/>
        <v>3100_680_165</v>
      </c>
      <c r="E8" s="149" t="s">
        <v>46</v>
      </c>
      <c r="F8" s="181" t="s">
        <v>1241</v>
      </c>
      <c r="G8" s="265"/>
      <c r="H8" s="265"/>
      <c r="I8" s="265">
        <v>2000.0</v>
      </c>
      <c r="J8" s="182"/>
      <c r="K8" s="150"/>
      <c r="L8" s="180" t="s">
        <v>1242</v>
      </c>
      <c r="M8" s="183">
        <v>10660.0</v>
      </c>
      <c r="N8" s="45">
        <v>1.13</v>
      </c>
      <c r="O8" s="45">
        <v>51.0</v>
      </c>
      <c r="P8" s="45">
        <f t="shared" si="2"/>
        <v>0.49</v>
      </c>
      <c r="Q8" s="184">
        <f t="shared" si="3"/>
        <v>5902.442</v>
      </c>
      <c r="R8" s="45">
        <v>0.0</v>
      </c>
      <c r="S8" s="45">
        <v>1.067</v>
      </c>
      <c r="T8" s="184">
        <f t="shared" si="4"/>
        <v>6297.905614</v>
      </c>
      <c r="U8" s="47">
        <f t="shared" si="5"/>
        <v>8397.207485</v>
      </c>
      <c r="V8" s="314" t="s">
        <v>1243</v>
      </c>
      <c r="W8" s="314" t="s">
        <v>1244</v>
      </c>
      <c r="X8" s="315"/>
      <c r="Y8" s="316"/>
      <c r="Z8" s="316"/>
      <c r="AA8" s="317"/>
      <c r="AB8" s="317"/>
      <c r="AC8" s="317"/>
      <c r="AD8" s="318" t="s">
        <v>1241</v>
      </c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13"/>
      <c r="AR8" s="13"/>
      <c r="AS8" s="55"/>
      <c r="AT8" s="13"/>
      <c r="AU8" s="13"/>
      <c r="AV8" s="13"/>
    </row>
    <row r="9" ht="14.25" customHeight="1">
      <c r="A9" s="148">
        <v>2010.0</v>
      </c>
      <c r="B9" s="149" t="s">
        <v>1220</v>
      </c>
      <c r="C9" s="150"/>
      <c r="D9" s="180" t="str">
        <f t="shared" si="1"/>
        <v>3100_680_166</v>
      </c>
      <c r="E9" s="149" t="s">
        <v>46</v>
      </c>
      <c r="F9" s="181" t="s">
        <v>1245</v>
      </c>
      <c r="G9" s="265"/>
      <c r="H9" s="265"/>
      <c r="I9" s="265">
        <v>2000.0</v>
      </c>
      <c r="J9" s="182"/>
      <c r="K9" s="150"/>
      <c r="L9" s="180" t="s">
        <v>1242</v>
      </c>
      <c r="M9" s="183">
        <v>10625.0</v>
      </c>
      <c r="N9" s="45">
        <v>1.13</v>
      </c>
      <c r="O9" s="45">
        <v>51.0</v>
      </c>
      <c r="P9" s="45">
        <f t="shared" si="2"/>
        <v>0.49</v>
      </c>
      <c r="Q9" s="184">
        <f t="shared" si="3"/>
        <v>5883.0625</v>
      </c>
      <c r="R9" s="45">
        <v>0.0</v>
      </c>
      <c r="S9" s="45">
        <v>1.067</v>
      </c>
      <c r="T9" s="184">
        <f t="shared" si="4"/>
        <v>6277.227688</v>
      </c>
      <c r="U9" s="47">
        <f t="shared" si="5"/>
        <v>8369.636917</v>
      </c>
      <c r="V9" s="314" t="s">
        <v>1246</v>
      </c>
      <c r="W9" s="314" t="s">
        <v>1247</v>
      </c>
      <c r="X9" s="315"/>
      <c r="Y9" s="314" t="s">
        <v>682</v>
      </c>
      <c r="Z9" s="316"/>
      <c r="AA9" s="317"/>
      <c r="AB9" s="317"/>
      <c r="AC9" s="317"/>
      <c r="AD9" s="318" t="s">
        <v>1245</v>
      </c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13"/>
      <c r="AR9" s="13"/>
      <c r="AS9" s="55"/>
      <c r="AT9" s="13"/>
      <c r="AU9" s="13"/>
      <c r="AV9" s="13"/>
    </row>
    <row r="10" ht="14.25" customHeight="1">
      <c r="A10" s="148">
        <v>2010.0</v>
      </c>
      <c r="B10" s="149" t="s">
        <v>1220</v>
      </c>
      <c r="C10" s="150"/>
      <c r="D10" s="180" t="str">
        <f t="shared" si="1"/>
        <v>3100_680_168</v>
      </c>
      <c r="E10" s="149" t="s">
        <v>46</v>
      </c>
      <c r="F10" s="181" t="s">
        <v>1248</v>
      </c>
      <c r="G10" s="265"/>
      <c r="H10" s="265"/>
      <c r="I10" s="265">
        <v>2000.0</v>
      </c>
      <c r="J10" s="182"/>
      <c r="K10" s="150"/>
      <c r="L10" s="180" t="s">
        <v>1249</v>
      </c>
      <c r="M10" s="183">
        <v>11465.0</v>
      </c>
      <c r="N10" s="45">
        <v>1.13</v>
      </c>
      <c r="O10" s="45">
        <v>51.0</v>
      </c>
      <c r="P10" s="45">
        <f t="shared" si="2"/>
        <v>0.49</v>
      </c>
      <c r="Q10" s="184">
        <f t="shared" si="3"/>
        <v>6348.1705</v>
      </c>
      <c r="R10" s="45">
        <v>0.0</v>
      </c>
      <c r="S10" s="45">
        <v>1.067</v>
      </c>
      <c r="T10" s="184">
        <f t="shared" si="4"/>
        <v>6773.497924</v>
      </c>
      <c r="U10" s="47">
        <f t="shared" si="5"/>
        <v>9031.330565</v>
      </c>
      <c r="V10" s="314" t="s">
        <v>1250</v>
      </c>
      <c r="W10" s="314" t="s">
        <v>1251</v>
      </c>
      <c r="X10" s="315"/>
      <c r="Y10" s="314" t="s">
        <v>682</v>
      </c>
      <c r="Z10" s="316"/>
      <c r="AA10" s="317"/>
      <c r="AB10" s="317"/>
      <c r="AC10" s="317"/>
      <c r="AD10" s="318" t="s">
        <v>1248</v>
      </c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13"/>
      <c r="AR10" s="13"/>
      <c r="AS10" s="55"/>
      <c r="AT10" s="13"/>
      <c r="AU10" s="13"/>
      <c r="AV10" s="13"/>
    </row>
    <row r="11" ht="14.25" customHeight="1">
      <c r="A11" s="148">
        <v>2010.0</v>
      </c>
      <c r="B11" s="149" t="s">
        <v>1220</v>
      </c>
      <c r="C11" s="150"/>
      <c r="D11" s="180" t="str">
        <f t="shared" si="1"/>
        <v>3100_680_169</v>
      </c>
      <c r="E11" s="149" t="s">
        <v>46</v>
      </c>
      <c r="F11" s="181" t="s">
        <v>1252</v>
      </c>
      <c r="G11" s="265"/>
      <c r="H11" s="265"/>
      <c r="I11" s="265">
        <v>2000.0</v>
      </c>
      <c r="J11" s="182"/>
      <c r="K11" s="150"/>
      <c r="L11" s="180" t="s">
        <v>1249</v>
      </c>
      <c r="M11" s="183">
        <v>9880.0</v>
      </c>
      <c r="N11" s="45">
        <v>1.13</v>
      </c>
      <c r="O11" s="45">
        <v>51.0</v>
      </c>
      <c r="P11" s="45">
        <f t="shared" si="2"/>
        <v>0.49</v>
      </c>
      <c r="Q11" s="184">
        <f t="shared" si="3"/>
        <v>5470.556</v>
      </c>
      <c r="R11" s="45">
        <v>0.0</v>
      </c>
      <c r="S11" s="45">
        <v>1.067</v>
      </c>
      <c r="T11" s="184">
        <f t="shared" si="4"/>
        <v>5837.083252</v>
      </c>
      <c r="U11" s="47">
        <f t="shared" si="5"/>
        <v>7782.777669</v>
      </c>
      <c r="V11" s="314" t="s">
        <v>1253</v>
      </c>
      <c r="W11" s="314" t="s">
        <v>1254</v>
      </c>
      <c r="X11" s="315"/>
      <c r="Y11" s="319" t="s">
        <v>682</v>
      </c>
      <c r="Z11" s="316"/>
      <c r="AA11" s="317"/>
      <c r="AB11" s="317"/>
      <c r="AC11" s="317"/>
      <c r="AD11" s="318" t="s">
        <v>1252</v>
      </c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13"/>
      <c r="AR11" s="13"/>
      <c r="AS11" s="55"/>
      <c r="AT11" s="13"/>
      <c r="AU11" s="13"/>
      <c r="AV11" s="13"/>
    </row>
    <row r="12" ht="14.25" customHeight="1">
      <c r="A12" s="148">
        <v>2010.0</v>
      </c>
      <c r="B12" s="149" t="s">
        <v>1220</v>
      </c>
      <c r="C12" s="150"/>
      <c r="D12" s="180" t="str">
        <f t="shared" si="1"/>
        <v>3100_set_018</v>
      </c>
      <c r="E12" s="149" t="s">
        <v>46</v>
      </c>
      <c r="F12" s="181" t="s">
        <v>1255</v>
      </c>
      <c r="G12" s="265"/>
      <c r="H12" s="265"/>
      <c r="I12" s="265">
        <v>2000.0</v>
      </c>
      <c r="J12" s="182"/>
      <c r="K12" s="150"/>
      <c r="L12" s="180" t="s">
        <v>1256</v>
      </c>
      <c r="M12" s="183">
        <v>1950.0</v>
      </c>
      <c r="N12" s="45">
        <v>1.13</v>
      </c>
      <c r="O12" s="45">
        <v>51.0</v>
      </c>
      <c r="P12" s="45">
        <f t="shared" si="2"/>
        <v>0.49</v>
      </c>
      <c r="Q12" s="184">
        <f t="shared" si="3"/>
        <v>1079.715</v>
      </c>
      <c r="R12" s="45">
        <v>0.0</v>
      </c>
      <c r="S12" s="45">
        <v>1.067</v>
      </c>
      <c r="T12" s="184">
        <f t="shared" si="4"/>
        <v>1152.055905</v>
      </c>
      <c r="U12" s="47">
        <f t="shared" si="5"/>
        <v>1536.07454</v>
      </c>
      <c r="V12" s="315"/>
      <c r="W12" s="314" t="s">
        <v>1257</v>
      </c>
      <c r="X12" s="315"/>
      <c r="Y12" s="316"/>
      <c r="Z12" s="316"/>
      <c r="AA12" s="317"/>
      <c r="AB12" s="317"/>
      <c r="AC12" s="317"/>
      <c r="AD12" s="318" t="s">
        <v>1255</v>
      </c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13"/>
      <c r="AR12" s="13"/>
      <c r="AS12" s="55"/>
      <c r="AT12" s="13"/>
      <c r="AU12" s="13"/>
      <c r="AV12" s="13"/>
    </row>
    <row r="13" ht="14.25" customHeight="1">
      <c r="A13" s="148">
        <v>2010.0</v>
      </c>
      <c r="B13" s="149" t="s">
        <v>1220</v>
      </c>
      <c r="C13" s="150"/>
      <c r="D13" s="180" t="str">
        <f t="shared" si="1"/>
        <v>3100_680_151</v>
      </c>
      <c r="E13" s="149" t="s">
        <v>46</v>
      </c>
      <c r="F13" s="181" t="s">
        <v>1258</v>
      </c>
      <c r="G13" s="265"/>
      <c r="H13" s="265"/>
      <c r="I13" s="265">
        <v>2000.0</v>
      </c>
      <c r="J13" s="182"/>
      <c r="K13" s="150"/>
      <c r="L13" s="180" t="s">
        <v>1259</v>
      </c>
      <c r="M13" s="183">
        <v>7470.0</v>
      </c>
      <c r="N13" s="45">
        <v>1.13</v>
      </c>
      <c r="O13" s="45">
        <v>51.0</v>
      </c>
      <c r="P13" s="45">
        <f t="shared" si="2"/>
        <v>0.49</v>
      </c>
      <c r="Q13" s="184">
        <f t="shared" si="3"/>
        <v>4136.139</v>
      </c>
      <c r="R13" s="45">
        <v>0.0</v>
      </c>
      <c r="S13" s="45">
        <v>1.067</v>
      </c>
      <c r="T13" s="184">
        <f t="shared" si="4"/>
        <v>4413.260313</v>
      </c>
      <c r="U13" s="47">
        <f t="shared" si="5"/>
        <v>5884.347084</v>
      </c>
      <c r="V13" s="314" t="s">
        <v>1260</v>
      </c>
      <c r="W13" s="314" t="s">
        <v>1261</v>
      </c>
      <c r="X13" s="315"/>
      <c r="Y13" s="316"/>
      <c r="Z13" s="316"/>
      <c r="AA13" s="317"/>
      <c r="AB13" s="317"/>
      <c r="AC13" s="317"/>
      <c r="AD13" s="318" t="s">
        <v>1258</v>
      </c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13"/>
      <c r="AR13" s="13"/>
      <c r="AS13" s="55"/>
      <c r="AT13" s="13"/>
      <c r="AU13" s="13"/>
      <c r="AV13" s="13"/>
    </row>
    <row r="14" ht="14.25" customHeight="1">
      <c r="A14" s="148">
        <v>2010.0</v>
      </c>
      <c r="B14" s="149" t="s">
        <v>1220</v>
      </c>
      <c r="C14" s="150"/>
      <c r="D14" s="180" t="str">
        <f t="shared" si="1"/>
        <v>3100_set_056</v>
      </c>
      <c r="E14" s="149" t="s">
        <v>46</v>
      </c>
      <c r="F14" s="181" t="s">
        <v>1262</v>
      </c>
      <c r="G14" s="265"/>
      <c r="H14" s="265"/>
      <c r="I14" s="265">
        <v>2000.0</v>
      </c>
      <c r="J14" s="182"/>
      <c r="K14" s="150"/>
      <c r="L14" s="180" t="s">
        <v>1263</v>
      </c>
      <c r="M14" s="183">
        <v>2085.0</v>
      </c>
      <c r="N14" s="45">
        <v>1.13</v>
      </c>
      <c r="O14" s="45">
        <v>51.0</v>
      </c>
      <c r="P14" s="45">
        <f t="shared" si="2"/>
        <v>0.49</v>
      </c>
      <c r="Q14" s="184">
        <f t="shared" si="3"/>
        <v>1154.4645</v>
      </c>
      <c r="R14" s="45">
        <v>0.0</v>
      </c>
      <c r="S14" s="45">
        <v>1.067</v>
      </c>
      <c r="T14" s="184">
        <f t="shared" si="4"/>
        <v>1231.813622</v>
      </c>
      <c r="U14" s="47">
        <f t="shared" si="5"/>
        <v>1642.418162</v>
      </c>
      <c r="V14" s="315"/>
      <c r="W14" s="314" t="s">
        <v>1263</v>
      </c>
      <c r="X14" s="315"/>
      <c r="Y14" s="316"/>
      <c r="Z14" s="316"/>
      <c r="AA14" s="317"/>
      <c r="AB14" s="317"/>
      <c r="AC14" s="317"/>
      <c r="AD14" s="318" t="s">
        <v>1262</v>
      </c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13"/>
      <c r="AR14" s="13"/>
      <c r="AS14" s="55"/>
      <c r="AT14" s="13"/>
      <c r="AU14" s="13"/>
      <c r="AV14" s="13"/>
    </row>
    <row r="15" ht="14.25" customHeight="1">
      <c r="A15" s="148">
        <v>2010.0</v>
      </c>
      <c r="B15" s="149" t="s">
        <v>1220</v>
      </c>
      <c r="C15" s="150"/>
      <c r="D15" s="180" t="str">
        <f t="shared" si="1"/>
        <v>3100_set_057</v>
      </c>
      <c r="E15" s="149" t="s">
        <v>46</v>
      </c>
      <c r="F15" s="181" t="s">
        <v>1264</v>
      </c>
      <c r="G15" s="265"/>
      <c r="H15" s="265"/>
      <c r="I15" s="265">
        <v>2000.0</v>
      </c>
      <c r="J15" s="182"/>
      <c r="K15" s="150"/>
      <c r="L15" s="225"/>
      <c r="M15" s="183">
        <v>2890.0</v>
      </c>
      <c r="N15" s="45">
        <v>1.13</v>
      </c>
      <c r="O15" s="45">
        <v>51.0</v>
      </c>
      <c r="P15" s="45">
        <f t="shared" si="2"/>
        <v>0.49</v>
      </c>
      <c r="Q15" s="184">
        <f t="shared" si="3"/>
        <v>1600.193</v>
      </c>
      <c r="R15" s="45">
        <v>0.0</v>
      </c>
      <c r="S15" s="45">
        <v>1.067</v>
      </c>
      <c r="T15" s="184">
        <f t="shared" si="4"/>
        <v>1707.405931</v>
      </c>
      <c r="U15" s="47">
        <f t="shared" si="5"/>
        <v>2276.541241</v>
      </c>
      <c r="V15" s="315"/>
      <c r="W15" s="314" t="s">
        <v>1265</v>
      </c>
      <c r="X15" s="315"/>
      <c r="Y15" s="316"/>
      <c r="Z15" s="316"/>
      <c r="AA15" s="317"/>
      <c r="AB15" s="317"/>
      <c r="AC15" s="317"/>
      <c r="AD15" s="318" t="s">
        <v>1264</v>
      </c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13"/>
      <c r="AR15" s="13"/>
      <c r="AS15" s="55"/>
      <c r="AT15" s="13"/>
      <c r="AU15" s="13"/>
      <c r="AV15" s="13"/>
    </row>
    <row r="16" ht="14.25" customHeight="1">
      <c r="A16" s="148">
        <v>2010.0</v>
      </c>
      <c r="B16" s="149" t="s">
        <v>1220</v>
      </c>
      <c r="C16" s="150"/>
      <c r="D16" s="180" t="str">
        <f t="shared" si="1"/>
        <v>3100_680_162</v>
      </c>
      <c r="E16" s="149" t="s">
        <v>46</v>
      </c>
      <c r="F16" s="181" t="s">
        <v>1266</v>
      </c>
      <c r="G16" s="265"/>
      <c r="H16" s="265"/>
      <c r="I16" s="265">
        <v>2000.0</v>
      </c>
      <c r="J16" s="182"/>
      <c r="K16" s="150"/>
      <c r="L16" s="180" t="s">
        <v>1267</v>
      </c>
      <c r="M16" s="183">
        <v>6415.0</v>
      </c>
      <c r="N16" s="45">
        <v>1.13</v>
      </c>
      <c r="O16" s="45">
        <v>51.0</v>
      </c>
      <c r="P16" s="45">
        <f t="shared" si="2"/>
        <v>0.49</v>
      </c>
      <c r="Q16" s="184">
        <f t="shared" si="3"/>
        <v>3551.9855</v>
      </c>
      <c r="R16" s="45">
        <v>0.0</v>
      </c>
      <c r="S16" s="45">
        <v>1.067</v>
      </c>
      <c r="T16" s="184">
        <f t="shared" si="4"/>
        <v>3789.968529</v>
      </c>
      <c r="U16" s="47">
        <f t="shared" si="5"/>
        <v>5053.291371</v>
      </c>
      <c r="V16" s="314" t="s">
        <v>1267</v>
      </c>
      <c r="W16" s="314" t="s">
        <v>1268</v>
      </c>
      <c r="X16" s="314" t="s">
        <v>682</v>
      </c>
      <c r="Y16" s="316"/>
      <c r="Z16" s="316"/>
      <c r="AA16" s="317"/>
      <c r="AB16" s="317"/>
      <c r="AC16" s="317"/>
      <c r="AD16" s="318" t="s">
        <v>1269</v>
      </c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13"/>
      <c r="AR16" s="13"/>
      <c r="AS16" s="55"/>
      <c r="AT16" s="13"/>
      <c r="AU16" s="13"/>
      <c r="AV16" s="13"/>
    </row>
    <row r="17" ht="14.25" customHeight="1">
      <c r="A17" s="148">
        <v>2010.0</v>
      </c>
      <c r="B17" s="149" t="s">
        <v>1220</v>
      </c>
      <c r="C17" s="150"/>
      <c r="D17" s="180" t="str">
        <f t="shared" si="1"/>
        <v>3100_680_165</v>
      </c>
      <c r="E17" s="149" t="s">
        <v>46</v>
      </c>
      <c r="F17" s="181" t="s">
        <v>1270</v>
      </c>
      <c r="G17" s="265"/>
      <c r="H17" s="265"/>
      <c r="I17" s="265">
        <v>2000.0</v>
      </c>
      <c r="J17" s="182"/>
      <c r="K17" s="150"/>
      <c r="L17" s="180" t="s">
        <v>1242</v>
      </c>
      <c r="M17" s="183">
        <v>10660.0</v>
      </c>
      <c r="N17" s="45">
        <v>1.13</v>
      </c>
      <c r="O17" s="45">
        <v>51.0</v>
      </c>
      <c r="P17" s="45">
        <f t="shared" si="2"/>
        <v>0.49</v>
      </c>
      <c r="Q17" s="184">
        <f t="shared" si="3"/>
        <v>5902.442</v>
      </c>
      <c r="R17" s="45">
        <v>0.0</v>
      </c>
      <c r="S17" s="45">
        <v>1.067</v>
      </c>
      <c r="T17" s="184">
        <f t="shared" si="4"/>
        <v>6297.905614</v>
      </c>
      <c r="U17" s="47">
        <f t="shared" si="5"/>
        <v>8397.207485</v>
      </c>
      <c r="V17" s="314" t="s">
        <v>1242</v>
      </c>
      <c r="W17" s="314" t="s">
        <v>1244</v>
      </c>
      <c r="X17" s="314" t="s">
        <v>682</v>
      </c>
      <c r="Y17" s="315"/>
      <c r="Z17" s="316"/>
      <c r="AA17" s="317"/>
      <c r="AB17" s="317"/>
      <c r="AC17" s="317"/>
      <c r="AD17" s="318" t="s">
        <v>1270</v>
      </c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13"/>
      <c r="AR17" s="13"/>
      <c r="AS17" s="55"/>
      <c r="AT17" s="13"/>
      <c r="AU17" s="13"/>
      <c r="AV17" s="13"/>
    </row>
    <row r="18" ht="14.25" customHeight="1">
      <c r="A18" s="148">
        <v>2010.0</v>
      </c>
      <c r="B18" s="149" t="s">
        <v>1220</v>
      </c>
      <c r="C18" s="150"/>
      <c r="D18" s="180" t="str">
        <f t="shared" si="1"/>
        <v>3100_680_168</v>
      </c>
      <c r="E18" s="149" t="s">
        <v>46</v>
      </c>
      <c r="F18" s="181" t="s">
        <v>1271</v>
      </c>
      <c r="G18" s="265"/>
      <c r="H18" s="265"/>
      <c r="I18" s="265">
        <v>2000.0</v>
      </c>
      <c r="J18" s="182"/>
      <c r="K18" s="150"/>
      <c r="L18" s="180" t="s">
        <v>1272</v>
      </c>
      <c r="M18" s="183">
        <v>11465.0</v>
      </c>
      <c r="N18" s="45">
        <v>1.13</v>
      </c>
      <c r="O18" s="45">
        <v>51.0</v>
      </c>
      <c r="P18" s="45">
        <f t="shared" si="2"/>
        <v>0.49</v>
      </c>
      <c r="Q18" s="184">
        <f t="shared" si="3"/>
        <v>6348.1705</v>
      </c>
      <c r="R18" s="45">
        <v>0.0</v>
      </c>
      <c r="S18" s="45">
        <v>1.067</v>
      </c>
      <c r="T18" s="184">
        <f t="shared" si="4"/>
        <v>6773.497924</v>
      </c>
      <c r="U18" s="47">
        <f t="shared" si="5"/>
        <v>9031.330565</v>
      </c>
      <c r="V18" s="314" t="s">
        <v>1272</v>
      </c>
      <c r="W18" s="314" t="s">
        <v>1251</v>
      </c>
      <c r="X18" s="314" t="s">
        <v>682</v>
      </c>
      <c r="Y18" s="320"/>
      <c r="Z18" s="316"/>
      <c r="AA18" s="317"/>
      <c r="AB18" s="317"/>
      <c r="AC18" s="317"/>
      <c r="AD18" s="318" t="s">
        <v>1271</v>
      </c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13"/>
      <c r="AR18" s="13"/>
      <c r="AS18" s="55"/>
      <c r="AT18" s="13"/>
      <c r="AU18" s="13"/>
      <c r="AV18" s="13"/>
    </row>
    <row r="19" ht="14.25" customHeight="1">
      <c r="A19" s="148">
        <v>2010.0</v>
      </c>
      <c r="B19" s="149" t="s">
        <v>1220</v>
      </c>
      <c r="C19" s="150"/>
      <c r="D19" s="180" t="str">
        <f t="shared" si="1"/>
        <v>3100_680_171</v>
      </c>
      <c r="E19" s="149" t="s">
        <v>46</v>
      </c>
      <c r="F19" s="181" t="s">
        <v>1273</v>
      </c>
      <c r="G19" s="265"/>
      <c r="H19" s="265"/>
      <c r="I19" s="265">
        <v>2000.0</v>
      </c>
      <c r="J19" s="182"/>
      <c r="K19" s="150"/>
      <c r="L19" s="180" t="s">
        <v>1274</v>
      </c>
      <c r="M19" s="183">
        <v>11465.0</v>
      </c>
      <c r="N19" s="45">
        <v>1.13</v>
      </c>
      <c r="O19" s="45">
        <v>51.0</v>
      </c>
      <c r="P19" s="45">
        <f t="shared" si="2"/>
        <v>0.49</v>
      </c>
      <c r="Q19" s="184">
        <f t="shared" si="3"/>
        <v>6348.1705</v>
      </c>
      <c r="R19" s="45">
        <v>0.0</v>
      </c>
      <c r="S19" s="45">
        <v>1.067</v>
      </c>
      <c r="T19" s="184">
        <f t="shared" si="4"/>
        <v>6773.497924</v>
      </c>
      <c r="U19" s="47">
        <f t="shared" si="5"/>
        <v>9031.330565</v>
      </c>
      <c r="V19" s="314" t="s">
        <v>1274</v>
      </c>
      <c r="W19" s="314" t="s">
        <v>1275</v>
      </c>
      <c r="X19" s="314" t="s">
        <v>682</v>
      </c>
      <c r="Y19" s="320"/>
      <c r="Z19" s="316"/>
      <c r="AA19" s="317"/>
      <c r="AB19" s="317"/>
      <c r="AC19" s="317"/>
      <c r="AD19" s="318" t="s">
        <v>1276</v>
      </c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13"/>
      <c r="AR19" s="13"/>
      <c r="AS19" s="55"/>
      <c r="AT19" s="13"/>
      <c r="AU19" s="13"/>
      <c r="AV19" s="13"/>
    </row>
    <row r="20" ht="14.25" customHeight="1">
      <c r="A20" s="148">
        <v>2010.0</v>
      </c>
      <c r="B20" s="149" t="s">
        <v>1220</v>
      </c>
      <c r="C20" s="150"/>
      <c r="D20" s="180" t="str">
        <f t="shared" si="1"/>
        <v>3100_680_163</v>
      </c>
      <c r="E20" s="149" t="s">
        <v>46</v>
      </c>
      <c r="F20" s="181" t="s">
        <v>1277</v>
      </c>
      <c r="G20" s="265"/>
      <c r="H20" s="265"/>
      <c r="I20" s="265">
        <v>2000.0</v>
      </c>
      <c r="J20" s="182"/>
      <c r="K20" s="150"/>
      <c r="L20" s="180" t="s">
        <v>1267</v>
      </c>
      <c r="M20" s="183">
        <v>6270.0</v>
      </c>
      <c r="N20" s="45">
        <v>1.13</v>
      </c>
      <c r="O20" s="45">
        <v>51.0</v>
      </c>
      <c r="P20" s="45">
        <f t="shared" si="2"/>
        <v>0.49</v>
      </c>
      <c r="Q20" s="184">
        <f t="shared" si="3"/>
        <v>3471.699</v>
      </c>
      <c r="R20" s="45">
        <v>0.0</v>
      </c>
      <c r="S20" s="45">
        <v>1.067</v>
      </c>
      <c r="T20" s="184">
        <f t="shared" si="4"/>
        <v>3704.302833</v>
      </c>
      <c r="U20" s="47">
        <f t="shared" si="5"/>
        <v>4939.070444</v>
      </c>
      <c r="V20" s="314" t="s">
        <v>1267</v>
      </c>
      <c r="W20" s="314" t="s">
        <v>1278</v>
      </c>
      <c r="X20" s="314" t="s">
        <v>682</v>
      </c>
      <c r="Y20" s="314" t="s">
        <v>682</v>
      </c>
      <c r="Z20" s="316"/>
      <c r="AA20" s="317"/>
      <c r="AB20" s="317"/>
      <c r="AC20" s="317"/>
      <c r="AD20" s="318" t="s">
        <v>1277</v>
      </c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13"/>
      <c r="AR20" s="13"/>
      <c r="AS20" s="55"/>
      <c r="AT20" s="13"/>
      <c r="AU20" s="13"/>
      <c r="AV20" s="13"/>
    </row>
    <row r="21" ht="14.25" customHeight="1">
      <c r="A21" s="148">
        <v>2010.0</v>
      </c>
      <c r="B21" s="149" t="s">
        <v>1220</v>
      </c>
      <c r="C21" s="150"/>
      <c r="D21" s="180" t="str">
        <f t="shared" si="1"/>
        <v>3100_680_166</v>
      </c>
      <c r="E21" s="149" t="s">
        <v>46</v>
      </c>
      <c r="F21" s="181" t="s">
        <v>1279</v>
      </c>
      <c r="G21" s="265"/>
      <c r="H21" s="265"/>
      <c r="I21" s="265">
        <v>2000.0</v>
      </c>
      <c r="J21" s="182"/>
      <c r="K21" s="150"/>
      <c r="L21" s="180" t="s">
        <v>1242</v>
      </c>
      <c r="M21" s="183">
        <v>10625.0</v>
      </c>
      <c r="N21" s="45">
        <v>1.13</v>
      </c>
      <c r="O21" s="45">
        <v>51.0</v>
      </c>
      <c r="P21" s="45">
        <f t="shared" si="2"/>
        <v>0.49</v>
      </c>
      <c r="Q21" s="184">
        <f t="shared" si="3"/>
        <v>5883.0625</v>
      </c>
      <c r="R21" s="45">
        <v>0.0</v>
      </c>
      <c r="S21" s="45">
        <v>1.067</v>
      </c>
      <c r="T21" s="184">
        <f t="shared" si="4"/>
        <v>6277.227688</v>
      </c>
      <c r="U21" s="47">
        <f t="shared" si="5"/>
        <v>8369.636917</v>
      </c>
      <c r="V21" s="314" t="s">
        <v>1242</v>
      </c>
      <c r="W21" s="314" t="s">
        <v>1247</v>
      </c>
      <c r="X21" s="314" t="s">
        <v>682</v>
      </c>
      <c r="Y21" s="314" t="s">
        <v>682</v>
      </c>
      <c r="Z21" s="316"/>
      <c r="AA21" s="317"/>
      <c r="AB21" s="317"/>
      <c r="AC21" s="317"/>
      <c r="AD21" s="318" t="s">
        <v>1280</v>
      </c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13"/>
      <c r="AR21" s="13"/>
      <c r="AS21" s="55"/>
      <c r="AT21" s="13"/>
      <c r="AU21" s="13"/>
      <c r="AV21" s="13"/>
    </row>
    <row r="22" ht="14.25" customHeight="1">
      <c r="A22" s="148">
        <v>2010.0</v>
      </c>
      <c r="B22" s="149" t="s">
        <v>1220</v>
      </c>
      <c r="C22" s="150"/>
      <c r="D22" s="180" t="str">
        <f t="shared" si="1"/>
        <v>3100_680_169</v>
      </c>
      <c r="E22" s="149" t="s">
        <v>46</v>
      </c>
      <c r="F22" s="181" t="s">
        <v>1281</v>
      </c>
      <c r="G22" s="265"/>
      <c r="H22" s="265"/>
      <c r="I22" s="265">
        <v>2000.0</v>
      </c>
      <c r="J22" s="182"/>
      <c r="K22" s="150"/>
      <c r="L22" s="180" t="s">
        <v>1249</v>
      </c>
      <c r="M22" s="183">
        <v>9880.0</v>
      </c>
      <c r="N22" s="45">
        <v>1.13</v>
      </c>
      <c r="O22" s="45">
        <v>51.0</v>
      </c>
      <c r="P22" s="45">
        <f t="shared" si="2"/>
        <v>0.49</v>
      </c>
      <c r="Q22" s="184">
        <f t="shared" si="3"/>
        <v>5470.556</v>
      </c>
      <c r="R22" s="45">
        <v>0.0</v>
      </c>
      <c r="S22" s="45">
        <v>1.067</v>
      </c>
      <c r="T22" s="184">
        <f t="shared" si="4"/>
        <v>5837.083252</v>
      </c>
      <c r="U22" s="47">
        <f t="shared" si="5"/>
        <v>7782.777669</v>
      </c>
      <c r="V22" s="314" t="s">
        <v>1249</v>
      </c>
      <c r="W22" s="314" t="s">
        <v>1254</v>
      </c>
      <c r="X22" s="314" t="s">
        <v>682</v>
      </c>
      <c r="Y22" s="314" t="s">
        <v>682</v>
      </c>
      <c r="Z22" s="316"/>
      <c r="AA22" s="317"/>
      <c r="AB22" s="317"/>
      <c r="AC22" s="317"/>
      <c r="AD22" s="318" t="s">
        <v>1282</v>
      </c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13"/>
      <c r="AR22" s="13"/>
      <c r="AS22" s="55"/>
      <c r="AT22" s="13"/>
      <c r="AU22" s="13"/>
      <c r="AV22" s="13"/>
    </row>
    <row r="23" ht="14.25" customHeight="1">
      <c r="A23" s="148">
        <v>2010.0</v>
      </c>
      <c r="B23" s="149" t="s">
        <v>1220</v>
      </c>
      <c r="C23" s="150"/>
      <c r="D23" s="180" t="str">
        <f t="shared" si="1"/>
        <v>3100_680_172</v>
      </c>
      <c r="E23" s="149" t="s">
        <v>46</v>
      </c>
      <c r="F23" s="181" t="s">
        <v>1283</v>
      </c>
      <c r="G23" s="265"/>
      <c r="H23" s="265"/>
      <c r="I23" s="265">
        <v>2000.0</v>
      </c>
      <c r="J23" s="182"/>
      <c r="K23" s="150"/>
      <c r="L23" s="180" t="s">
        <v>1274</v>
      </c>
      <c r="M23" s="183">
        <v>9880.0</v>
      </c>
      <c r="N23" s="45">
        <v>1.13</v>
      </c>
      <c r="O23" s="45">
        <v>51.0</v>
      </c>
      <c r="P23" s="45">
        <f t="shared" si="2"/>
        <v>0.49</v>
      </c>
      <c r="Q23" s="184">
        <f t="shared" si="3"/>
        <v>5470.556</v>
      </c>
      <c r="R23" s="45">
        <v>0.0</v>
      </c>
      <c r="S23" s="45">
        <v>1.067</v>
      </c>
      <c r="T23" s="184">
        <f t="shared" si="4"/>
        <v>5837.083252</v>
      </c>
      <c r="U23" s="47">
        <f t="shared" si="5"/>
        <v>7782.777669</v>
      </c>
      <c r="V23" s="321" t="s">
        <v>1274</v>
      </c>
      <c r="W23" s="321" t="s">
        <v>1284</v>
      </c>
      <c r="X23" s="321" t="s">
        <v>682</v>
      </c>
      <c r="Y23" s="322" t="s">
        <v>682</v>
      </c>
      <c r="Z23" s="323"/>
      <c r="AA23" s="324"/>
      <c r="AB23" s="324"/>
      <c r="AC23" s="324"/>
      <c r="AD23" s="325" t="s">
        <v>1285</v>
      </c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22"/>
      <c r="AR23" s="22"/>
      <c r="AS23" s="103"/>
      <c r="AT23" s="22"/>
      <c r="AU23" s="22"/>
      <c r="AV23" s="22"/>
    </row>
    <row r="24" ht="14.25" customHeight="1">
      <c r="A24" s="179">
        <v>2010.0</v>
      </c>
      <c r="B24" s="165" t="s">
        <v>1220</v>
      </c>
      <c r="C24" s="166"/>
      <c r="D24" s="187" t="str">
        <f t="shared" si="1"/>
        <v>3101_680_022</v>
      </c>
      <c r="E24" s="165" t="s">
        <v>46</v>
      </c>
      <c r="F24" s="188" t="s">
        <v>1221</v>
      </c>
      <c r="G24" s="274"/>
      <c r="H24" s="274"/>
      <c r="I24" s="274">
        <v>3000.0</v>
      </c>
      <c r="J24" s="189"/>
      <c r="K24" s="166"/>
      <c r="L24" s="187" t="s">
        <v>1286</v>
      </c>
      <c r="M24" s="190">
        <v>3325.0</v>
      </c>
      <c r="N24" s="45">
        <v>1.13</v>
      </c>
      <c r="O24" s="45">
        <v>52.0</v>
      </c>
      <c r="P24" s="45">
        <f t="shared" si="2"/>
        <v>0.48</v>
      </c>
      <c r="Q24" s="184">
        <f t="shared" si="3"/>
        <v>1803.48</v>
      </c>
      <c r="R24" s="45">
        <v>0.0</v>
      </c>
      <c r="S24" s="45">
        <v>1.067</v>
      </c>
      <c r="T24" s="184">
        <f t="shared" si="4"/>
        <v>1924.31316</v>
      </c>
      <c r="U24" s="47">
        <f t="shared" si="5"/>
        <v>2565.75088</v>
      </c>
      <c r="V24" s="326" t="s">
        <v>1223</v>
      </c>
      <c r="W24" s="326" t="s">
        <v>1286</v>
      </c>
      <c r="X24" s="327"/>
      <c r="Y24" s="328"/>
      <c r="Z24" s="328"/>
      <c r="AA24" s="329"/>
      <c r="AB24" s="329"/>
      <c r="AC24" s="329"/>
      <c r="AD24" s="330" t="s">
        <v>1221</v>
      </c>
      <c r="AE24" s="331"/>
      <c r="AF24" s="331"/>
      <c r="AG24" s="331"/>
      <c r="AH24" s="331"/>
      <c r="AI24" s="331"/>
      <c r="AJ24" s="331"/>
      <c r="AK24" s="331"/>
      <c r="AL24" s="331"/>
      <c r="AM24" s="331"/>
      <c r="AN24" s="331"/>
      <c r="AO24" s="331"/>
      <c r="AP24" s="331"/>
      <c r="AQ24" s="27"/>
      <c r="AR24" s="27"/>
      <c r="AS24" s="331"/>
      <c r="AT24" s="27"/>
      <c r="AU24" s="27"/>
      <c r="AV24" s="32"/>
    </row>
    <row r="25" ht="14.25" customHeight="1">
      <c r="A25" s="179">
        <v>2010.0</v>
      </c>
      <c r="B25" s="165" t="s">
        <v>1220</v>
      </c>
      <c r="C25" s="166"/>
      <c r="D25" s="187" t="str">
        <f t="shared" si="1"/>
        <v>3101_680_258</v>
      </c>
      <c r="E25" s="165" t="s">
        <v>46</v>
      </c>
      <c r="F25" s="188" t="s">
        <v>1224</v>
      </c>
      <c r="G25" s="274"/>
      <c r="H25" s="274"/>
      <c r="I25" s="274">
        <v>3000.0</v>
      </c>
      <c r="J25" s="189"/>
      <c r="K25" s="166"/>
      <c r="L25" s="187" t="s">
        <v>1287</v>
      </c>
      <c r="M25" s="190">
        <v>3475.0</v>
      </c>
      <c r="N25" s="45">
        <v>1.13</v>
      </c>
      <c r="O25" s="45">
        <v>52.0</v>
      </c>
      <c r="P25" s="45">
        <f t="shared" si="2"/>
        <v>0.48</v>
      </c>
      <c r="Q25" s="184">
        <f t="shared" si="3"/>
        <v>1884.84</v>
      </c>
      <c r="R25" s="45">
        <v>0.0</v>
      </c>
      <c r="S25" s="45">
        <v>1.067</v>
      </c>
      <c r="T25" s="184">
        <f t="shared" si="4"/>
        <v>2011.12428</v>
      </c>
      <c r="U25" s="47">
        <f t="shared" si="5"/>
        <v>2681.49904</v>
      </c>
      <c r="V25" s="326" t="s">
        <v>1226</v>
      </c>
      <c r="W25" s="326" t="s">
        <v>1287</v>
      </c>
      <c r="X25" s="327"/>
      <c r="Y25" s="328"/>
      <c r="Z25" s="328"/>
      <c r="AA25" s="329"/>
      <c r="AB25" s="329"/>
      <c r="AC25" s="329"/>
      <c r="AD25" s="330" t="s">
        <v>1224</v>
      </c>
      <c r="AE25" s="331"/>
      <c r="AF25" s="331"/>
      <c r="AG25" s="331"/>
      <c r="AH25" s="331"/>
      <c r="AI25" s="331"/>
      <c r="AJ25" s="331"/>
      <c r="AK25" s="331"/>
      <c r="AL25" s="331"/>
      <c r="AM25" s="331"/>
      <c r="AN25" s="331"/>
      <c r="AO25" s="331"/>
      <c r="AP25" s="331"/>
      <c r="AQ25" s="27"/>
      <c r="AR25" s="27"/>
      <c r="AS25" s="331"/>
      <c r="AT25" s="27"/>
      <c r="AU25" s="27"/>
      <c r="AV25" s="32"/>
    </row>
    <row r="26" ht="14.25" customHeight="1">
      <c r="A26" s="179">
        <v>2010.0</v>
      </c>
      <c r="B26" s="165" t="s">
        <v>1220</v>
      </c>
      <c r="C26" s="166"/>
      <c r="D26" s="187" t="str">
        <f t="shared" si="1"/>
        <v>3101_680_120</v>
      </c>
      <c r="E26" s="165" t="s">
        <v>46</v>
      </c>
      <c r="F26" s="188" t="s">
        <v>1227</v>
      </c>
      <c r="G26" s="274"/>
      <c r="H26" s="274"/>
      <c r="I26" s="274">
        <v>3000.0</v>
      </c>
      <c r="J26" s="189"/>
      <c r="K26" s="166"/>
      <c r="L26" s="187" t="s">
        <v>1288</v>
      </c>
      <c r="M26" s="190">
        <v>4605.0</v>
      </c>
      <c r="N26" s="45">
        <v>1.13</v>
      </c>
      <c r="O26" s="45">
        <v>52.0</v>
      </c>
      <c r="P26" s="45">
        <f t="shared" si="2"/>
        <v>0.48</v>
      </c>
      <c r="Q26" s="184">
        <f t="shared" si="3"/>
        <v>2497.752</v>
      </c>
      <c r="R26" s="45">
        <v>0.0</v>
      </c>
      <c r="S26" s="45">
        <v>1.067</v>
      </c>
      <c r="T26" s="184">
        <f t="shared" si="4"/>
        <v>2665.101384</v>
      </c>
      <c r="U26" s="47">
        <f t="shared" si="5"/>
        <v>3553.468512</v>
      </c>
      <c r="V26" s="326" t="s">
        <v>1229</v>
      </c>
      <c r="W26" s="326" t="s">
        <v>1289</v>
      </c>
      <c r="X26" s="327"/>
      <c r="Y26" s="328"/>
      <c r="Z26" s="328"/>
      <c r="AA26" s="329"/>
      <c r="AB26" s="329"/>
      <c r="AC26" s="332" t="s">
        <v>682</v>
      </c>
      <c r="AD26" s="330" t="s">
        <v>1227</v>
      </c>
      <c r="AE26" s="331"/>
      <c r="AF26" s="331"/>
      <c r="AG26" s="331"/>
      <c r="AH26" s="331"/>
      <c r="AI26" s="331"/>
      <c r="AJ26" s="331"/>
      <c r="AK26" s="331"/>
      <c r="AL26" s="331"/>
      <c r="AM26" s="331"/>
      <c r="AN26" s="331"/>
      <c r="AO26" s="331"/>
      <c r="AP26" s="331"/>
      <c r="AQ26" s="27"/>
      <c r="AR26" s="27"/>
      <c r="AS26" s="331"/>
      <c r="AT26" s="27"/>
      <c r="AU26" s="27"/>
      <c r="AV26" s="32"/>
    </row>
    <row r="27" ht="14.25" customHeight="1">
      <c r="A27" s="179">
        <v>2010.0</v>
      </c>
      <c r="B27" s="165" t="s">
        <v>1220</v>
      </c>
      <c r="C27" s="166"/>
      <c r="D27" s="187" t="str">
        <f t="shared" si="1"/>
        <v>3101_680_271</v>
      </c>
      <c r="E27" s="165" t="s">
        <v>46</v>
      </c>
      <c r="F27" s="188" t="s">
        <v>1230</v>
      </c>
      <c r="G27" s="274"/>
      <c r="H27" s="274"/>
      <c r="I27" s="274">
        <v>3000.0</v>
      </c>
      <c r="J27" s="189"/>
      <c r="K27" s="166"/>
      <c r="L27" s="187" t="s">
        <v>1290</v>
      </c>
      <c r="M27" s="190">
        <v>4740.0</v>
      </c>
      <c r="N27" s="45">
        <v>1.13</v>
      </c>
      <c r="O27" s="45">
        <v>52.0</v>
      </c>
      <c r="P27" s="45">
        <f t="shared" si="2"/>
        <v>0.48</v>
      </c>
      <c r="Q27" s="184">
        <f t="shared" si="3"/>
        <v>2570.976</v>
      </c>
      <c r="R27" s="45">
        <v>0.0</v>
      </c>
      <c r="S27" s="45">
        <v>1.067</v>
      </c>
      <c r="T27" s="184">
        <f t="shared" si="4"/>
        <v>2743.231392</v>
      </c>
      <c r="U27" s="47">
        <f t="shared" si="5"/>
        <v>3657.641856</v>
      </c>
      <c r="V27" s="326" t="s">
        <v>1232</v>
      </c>
      <c r="W27" s="326" t="s">
        <v>1291</v>
      </c>
      <c r="X27" s="327"/>
      <c r="Y27" s="328"/>
      <c r="Z27" s="328"/>
      <c r="AA27" s="329"/>
      <c r="AB27" s="329"/>
      <c r="AC27" s="332" t="s">
        <v>682</v>
      </c>
      <c r="AD27" s="330" t="s">
        <v>1230</v>
      </c>
      <c r="AE27" s="331"/>
      <c r="AF27" s="331"/>
      <c r="AG27" s="331"/>
      <c r="AH27" s="331"/>
      <c r="AI27" s="331"/>
      <c r="AJ27" s="331"/>
      <c r="AK27" s="331"/>
      <c r="AL27" s="331"/>
      <c r="AM27" s="331"/>
      <c r="AN27" s="331"/>
      <c r="AO27" s="331"/>
      <c r="AP27" s="331"/>
      <c r="AQ27" s="27"/>
      <c r="AR27" s="27"/>
      <c r="AS27" s="331"/>
      <c r="AT27" s="27"/>
      <c r="AU27" s="27"/>
      <c r="AV27" s="32"/>
    </row>
    <row r="28" ht="14.25" customHeight="1">
      <c r="A28" s="179">
        <v>2010.0</v>
      </c>
      <c r="B28" s="165" t="s">
        <v>1220</v>
      </c>
      <c r="C28" s="166"/>
      <c r="D28" s="187" t="str">
        <f t="shared" si="1"/>
        <v>3101_680_190</v>
      </c>
      <c r="E28" s="165" t="s">
        <v>46</v>
      </c>
      <c r="F28" s="188" t="s">
        <v>1234</v>
      </c>
      <c r="G28" s="274"/>
      <c r="H28" s="274"/>
      <c r="I28" s="274">
        <v>3000.0</v>
      </c>
      <c r="J28" s="189"/>
      <c r="K28" s="166"/>
      <c r="L28" s="187" t="s">
        <v>1292</v>
      </c>
      <c r="M28" s="190">
        <v>6715.0</v>
      </c>
      <c r="N28" s="45">
        <v>1.13</v>
      </c>
      <c r="O28" s="45">
        <v>52.0</v>
      </c>
      <c r="P28" s="45">
        <f t="shared" si="2"/>
        <v>0.48</v>
      </c>
      <c r="Q28" s="184">
        <f t="shared" si="3"/>
        <v>3642.216</v>
      </c>
      <c r="R28" s="45">
        <v>0.0</v>
      </c>
      <c r="S28" s="45">
        <v>1.067</v>
      </c>
      <c r="T28" s="184">
        <f t="shared" si="4"/>
        <v>3886.244472</v>
      </c>
      <c r="U28" s="47">
        <f t="shared" si="5"/>
        <v>5181.659296</v>
      </c>
      <c r="V28" s="326" t="s">
        <v>1236</v>
      </c>
      <c r="W28" s="326" t="s">
        <v>1293</v>
      </c>
      <c r="X28" s="327"/>
      <c r="Y28" s="328"/>
      <c r="Z28" s="328"/>
      <c r="AA28" s="329"/>
      <c r="AB28" s="329"/>
      <c r="AC28" s="329"/>
      <c r="AD28" s="330" t="s">
        <v>1234</v>
      </c>
      <c r="AE28" s="331"/>
      <c r="AF28" s="331"/>
      <c r="AG28" s="331"/>
      <c r="AH28" s="331"/>
      <c r="AI28" s="331"/>
      <c r="AJ28" s="331"/>
      <c r="AK28" s="331"/>
      <c r="AL28" s="331"/>
      <c r="AM28" s="331"/>
      <c r="AN28" s="331"/>
      <c r="AO28" s="331"/>
      <c r="AP28" s="331"/>
      <c r="AQ28" s="27"/>
      <c r="AR28" s="27"/>
      <c r="AS28" s="331"/>
      <c r="AT28" s="27"/>
      <c r="AU28" s="27"/>
      <c r="AV28" s="32"/>
    </row>
    <row r="29" ht="14.25" customHeight="1">
      <c r="A29" s="179">
        <v>2010.0</v>
      </c>
      <c r="B29" s="165" t="s">
        <v>1220</v>
      </c>
      <c r="C29" s="166"/>
      <c r="D29" s="187" t="str">
        <f t="shared" si="1"/>
        <v>3101_680_191</v>
      </c>
      <c r="E29" s="165" t="s">
        <v>46</v>
      </c>
      <c r="F29" s="188" t="s">
        <v>1238</v>
      </c>
      <c r="G29" s="274"/>
      <c r="H29" s="274"/>
      <c r="I29" s="274">
        <v>3000.0</v>
      </c>
      <c r="J29" s="189"/>
      <c r="K29" s="166"/>
      <c r="L29" s="187" t="s">
        <v>1292</v>
      </c>
      <c r="M29" s="190">
        <v>6270.0</v>
      </c>
      <c r="N29" s="45">
        <v>1.13</v>
      </c>
      <c r="O29" s="45">
        <v>52.0</v>
      </c>
      <c r="P29" s="45">
        <f t="shared" si="2"/>
        <v>0.48</v>
      </c>
      <c r="Q29" s="184">
        <f t="shared" si="3"/>
        <v>3400.848</v>
      </c>
      <c r="R29" s="45">
        <v>0.0</v>
      </c>
      <c r="S29" s="45">
        <v>1.067</v>
      </c>
      <c r="T29" s="184">
        <f t="shared" si="4"/>
        <v>3628.704816</v>
      </c>
      <c r="U29" s="47">
        <f t="shared" si="5"/>
        <v>4838.273088</v>
      </c>
      <c r="V29" s="326" t="s">
        <v>1239</v>
      </c>
      <c r="W29" s="326" t="s">
        <v>1294</v>
      </c>
      <c r="X29" s="327"/>
      <c r="Y29" s="332" t="s">
        <v>682</v>
      </c>
      <c r="Z29" s="328"/>
      <c r="AA29" s="329"/>
      <c r="AB29" s="329"/>
      <c r="AC29" s="329"/>
      <c r="AD29" s="330" t="s">
        <v>1238</v>
      </c>
      <c r="AE29" s="331"/>
      <c r="AF29" s="331"/>
      <c r="AG29" s="331"/>
      <c r="AH29" s="331"/>
      <c r="AI29" s="331"/>
      <c r="AJ29" s="331"/>
      <c r="AK29" s="331"/>
      <c r="AL29" s="331"/>
      <c r="AM29" s="331"/>
      <c r="AN29" s="331"/>
      <c r="AO29" s="331"/>
      <c r="AP29" s="331"/>
      <c r="AQ29" s="27"/>
      <c r="AR29" s="27"/>
      <c r="AS29" s="331"/>
      <c r="AT29" s="27"/>
      <c r="AU29" s="27"/>
      <c r="AV29" s="32"/>
    </row>
    <row r="30" ht="14.25" customHeight="1">
      <c r="A30" s="179">
        <v>2010.0</v>
      </c>
      <c r="B30" s="165" t="s">
        <v>1220</v>
      </c>
      <c r="C30" s="166"/>
      <c r="D30" s="187" t="str">
        <f t="shared" si="1"/>
        <v>3101_680_193</v>
      </c>
      <c r="E30" s="165" t="s">
        <v>46</v>
      </c>
      <c r="F30" s="188" t="s">
        <v>1241</v>
      </c>
      <c r="G30" s="274"/>
      <c r="H30" s="274"/>
      <c r="I30" s="274">
        <v>3000.0</v>
      </c>
      <c r="J30" s="189"/>
      <c r="K30" s="166"/>
      <c r="L30" s="187" t="s">
        <v>1295</v>
      </c>
      <c r="M30" s="190">
        <v>11170.0</v>
      </c>
      <c r="N30" s="45">
        <v>1.13</v>
      </c>
      <c r="O30" s="45">
        <v>52.0</v>
      </c>
      <c r="P30" s="45">
        <f t="shared" si="2"/>
        <v>0.48</v>
      </c>
      <c r="Q30" s="184">
        <f t="shared" si="3"/>
        <v>6058.608</v>
      </c>
      <c r="R30" s="45">
        <v>0.0</v>
      </c>
      <c r="S30" s="45">
        <v>1.067</v>
      </c>
      <c r="T30" s="184">
        <f t="shared" si="4"/>
        <v>6464.534736</v>
      </c>
      <c r="U30" s="47">
        <f t="shared" si="5"/>
        <v>8619.379648</v>
      </c>
      <c r="V30" s="326" t="s">
        <v>1243</v>
      </c>
      <c r="W30" s="326" t="s">
        <v>1296</v>
      </c>
      <c r="X30" s="327"/>
      <c r="Y30" s="328"/>
      <c r="Z30" s="328"/>
      <c r="AA30" s="329"/>
      <c r="AB30" s="329"/>
      <c r="AC30" s="329"/>
      <c r="AD30" s="330" t="s">
        <v>1241</v>
      </c>
      <c r="AE30" s="331"/>
      <c r="AF30" s="331"/>
      <c r="AG30" s="331"/>
      <c r="AH30" s="331"/>
      <c r="AI30" s="331"/>
      <c r="AJ30" s="331"/>
      <c r="AK30" s="331"/>
      <c r="AL30" s="331"/>
      <c r="AM30" s="331"/>
      <c r="AN30" s="331"/>
      <c r="AO30" s="331"/>
      <c r="AP30" s="331"/>
      <c r="AQ30" s="27"/>
      <c r="AR30" s="27"/>
      <c r="AS30" s="331"/>
      <c r="AT30" s="27"/>
      <c r="AU30" s="27"/>
      <c r="AV30" s="32"/>
    </row>
    <row r="31" ht="14.25" customHeight="1">
      <c r="A31" s="179">
        <v>2010.0</v>
      </c>
      <c r="B31" s="165" t="s">
        <v>1220</v>
      </c>
      <c r="C31" s="166"/>
      <c r="D31" s="187" t="str">
        <f t="shared" si="1"/>
        <v>3101_680_194</v>
      </c>
      <c r="E31" s="165" t="s">
        <v>46</v>
      </c>
      <c r="F31" s="188" t="s">
        <v>1245</v>
      </c>
      <c r="G31" s="274"/>
      <c r="H31" s="274"/>
      <c r="I31" s="274">
        <v>3000.0</v>
      </c>
      <c r="J31" s="189"/>
      <c r="K31" s="166"/>
      <c r="L31" s="187" t="s">
        <v>1295</v>
      </c>
      <c r="M31" s="190">
        <v>10625.0</v>
      </c>
      <c r="N31" s="45">
        <v>1.13</v>
      </c>
      <c r="O31" s="45">
        <v>52.0</v>
      </c>
      <c r="P31" s="45">
        <f t="shared" si="2"/>
        <v>0.48</v>
      </c>
      <c r="Q31" s="184">
        <f t="shared" si="3"/>
        <v>5763</v>
      </c>
      <c r="R31" s="45">
        <v>0.0</v>
      </c>
      <c r="S31" s="45">
        <v>1.067</v>
      </c>
      <c r="T31" s="184">
        <f t="shared" si="4"/>
        <v>6149.121</v>
      </c>
      <c r="U31" s="47">
        <f t="shared" si="5"/>
        <v>8198.828</v>
      </c>
      <c r="V31" s="326" t="s">
        <v>1246</v>
      </c>
      <c r="W31" s="326" t="s">
        <v>1297</v>
      </c>
      <c r="X31" s="327"/>
      <c r="Y31" s="332" t="s">
        <v>682</v>
      </c>
      <c r="Z31" s="328"/>
      <c r="AA31" s="329"/>
      <c r="AB31" s="329"/>
      <c r="AC31" s="329"/>
      <c r="AD31" s="330" t="s">
        <v>1245</v>
      </c>
      <c r="AE31" s="331"/>
      <c r="AF31" s="331"/>
      <c r="AG31" s="331"/>
      <c r="AH31" s="331"/>
      <c r="AI31" s="331"/>
      <c r="AJ31" s="331"/>
      <c r="AK31" s="331"/>
      <c r="AL31" s="331"/>
      <c r="AM31" s="331"/>
      <c r="AN31" s="331"/>
      <c r="AO31" s="331"/>
      <c r="AP31" s="331"/>
      <c r="AQ31" s="27"/>
      <c r="AR31" s="27"/>
      <c r="AS31" s="331"/>
      <c r="AT31" s="27"/>
      <c r="AU31" s="27"/>
      <c r="AV31" s="32"/>
    </row>
    <row r="32" ht="14.25" customHeight="1">
      <c r="A32" s="179">
        <v>2010.0</v>
      </c>
      <c r="B32" s="165" t="s">
        <v>1220</v>
      </c>
      <c r="C32" s="166"/>
      <c r="D32" s="187" t="str">
        <f t="shared" si="1"/>
        <v>3101_680_196</v>
      </c>
      <c r="E32" s="165" t="s">
        <v>46</v>
      </c>
      <c r="F32" s="188" t="s">
        <v>1248</v>
      </c>
      <c r="G32" s="274"/>
      <c r="H32" s="274"/>
      <c r="I32" s="274">
        <v>3000.0</v>
      </c>
      <c r="J32" s="189"/>
      <c r="K32" s="166"/>
      <c r="L32" s="187" t="s">
        <v>1298</v>
      </c>
      <c r="M32" s="190">
        <v>11465.0</v>
      </c>
      <c r="N32" s="45">
        <v>1.13</v>
      </c>
      <c r="O32" s="45">
        <v>52.0</v>
      </c>
      <c r="P32" s="45">
        <f t="shared" si="2"/>
        <v>0.48</v>
      </c>
      <c r="Q32" s="184">
        <f t="shared" si="3"/>
        <v>6218.616</v>
      </c>
      <c r="R32" s="45">
        <v>0.0</v>
      </c>
      <c r="S32" s="45">
        <v>1.067</v>
      </c>
      <c r="T32" s="184">
        <f t="shared" si="4"/>
        <v>6635.263272</v>
      </c>
      <c r="U32" s="47">
        <f t="shared" si="5"/>
        <v>8847.017696</v>
      </c>
      <c r="V32" s="326" t="s">
        <v>1250</v>
      </c>
      <c r="W32" s="326" t="s">
        <v>1299</v>
      </c>
      <c r="X32" s="327"/>
      <c r="Y32" s="328"/>
      <c r="Z32" s="328"/>
      <c r="AA32" s="329"/>
      <c r="AB32" s="329"/>
      <c r="AC32" s="329"/>
      <c r="AD32" s="330" t="s">
        <v>1248</v>
      </c>
      <c r="AE32" s="331"/>
      <c r="AF32" s="331"/>
      <c r="AG32" s="331"/>
      <c r="AH32" s="331"/>
      <c r="AI32" s="331"/>
      <c r="AJ32" s="331"/>
      <c r="AK32" s="331"/>
      <c r="AL32" s="331"/>
      <c r="AM32" s="331"/>
      <c r="AN32" s="331"/>
      <c r="AO32" s="331"/>
      <c r="AP32" s="331"/>
      <c r="AQ32" s="27"/>
      <c r="AR32" s="27"/>
      <c r="AS32" s="331"/>
      <c r="AT32" s="27"/>
      <c r="AU32" s="27"/>
      <c r="AV32" s="32"/>
    </row>
    <row r="33" ht="14.25" customHeight="1">
      <c r="A33" s="179">
        <v>2010.0</v>
      </c>
      <c r="B33" s="165" t="s">
        <v>1220</v>
      </c>
      <c r="C33" s="166"/>
      <c r="D33" s="187" t="str">
        <f t="shared" si="1"/>
        <v>3101_680_197</v>
      </c>
      <c r="E33" s="165" t="s">
        <v>46</v>
      </c>
      <c r="F33" s="188" t="s">
        <v>1252</v>
      </c>
      <c r="G33" s="274"/>
      <c r="H33" s="274"/>
      <c r="I33" s="274">
        <v>3000.0</v>
      </c>
      <c r="J33" s="189"/>
      <c r="K33" s="166"/>
      <c r="L33" s="187" t="s">
        <v>1298</v>
      </c>
      <c r="M33" s="190">
        <v>9880.0</v>
      </c>
      <c r="N33" s="45">
        <v>1.13</v>
      </c>
      <c r="O33" s="45">
        <v>52.0</v>
      </c>
      <c r="P33" s="45">
        <f t="shared" si="2"/>
        <v>0.48</v>
      </c>
      <c r="Q33" s="184">
        <f t="shared" si="3"/>
        <v>5358.912</v>
      </c>
      <c r="R33" s="45">
        <v>0.0</v>
      </c>
      <c r="S33" s="45">
        <v>1.067</v>
      </c>
      <c r="T33" s="184">
        <f t="shared" si="4"/>
        <v>5717.959104</v>
      </c>
      <c r="U33" s="47">
        <f t="shared" si="5"/>
        <v>7623.945472</v>
      </c>
      <c r="V33" s="326" t="s">
        <v>1253</v>
      </c>
      <c r="W33" s="326" t="s">
        <v>1300</v>
      </c>
      <c r="X33" s="327"/>
      <c r="Y33" s="332" t="s">
        <v>682</v>
      </c>
      <c r="Z33" s="328"/>
      <c r="AA33" s="329"/>
      <c r="AB33" s="329"/>
      <c r="AC33" s="329"/>
      <c r="AD33" s="330" t="s">
        <v>1252</v>
      </c>
      <c r="AE33" s="331"/>
      <c r="AF33" s="331"/>
      <c r="AG33" s="331"/>
      <c r="AH33" s="331"/>
      <c r="AI33" s="331"/>
      <c r="AJ33" s="331"/>
      <c r="AK33" s="331"/>
      <c r="AL33" s="331"/>
      <c r="AM33" s="331"/>
      <c r="AN33" s="331"/>
      <c r="AO33" s="331"/>
      <c r="AP33" s="331"/>
      <c r="AQ33" s="27"/>
      <c r="AR33" s="27"/>
      <c r="AS33" s="331"/>
      <c r="AT33" s="27"/>
      <c r="AU33" s="27"/>
      <c r="AV33" s="32"/>
    </row>
    <row r="34" ht="14.25" customHeight="1">
      <c r="A34" s="179">
        <v>2010.0</v>
      </c>
      <c r="B34" s="165" t="s">
        <v>1220</v>
      </c>
      <c r="C34" s="166"/>
      <c r="D34" s="187" t="str">
        <f t="shared" si="1"/>
        <v>3101_680_202</v>
      </c>
      <c r="E34" s="165" t="s">
        <v>46</v>
      </c>
      <c r="F34" s="188" t="s">
        <v>1301</v>
      </c>
      <c r="G34" s="274"/>
      <c r="H34" s="274"/>
      <c r="I34" s="274">
        <v>3000.0</v>
      </c>
      <c r="J34" s="189"/>
      <c r="K34" s="166"/>
      <c r="L34" s="187" t="s">
        <v>1302</v>
      </c>
      <c r="M34" s="190">
        <v>8805.0</v>
      </c>
      <c r="N34" s="45">
        <v>1.13</v>
      </c>
      <c r="O34" s="45">
        <v>52.0</v>
      </c>
      <c r="P34" s="45">
        <f t="shared" si="2"/>
        <v>0.48</v>
      </c>
      <c r="Q34" s="184">
        <f t="shared" si="3"/>
        <v>4775.832</v>
      </c>
      <c r="R34" s="45">
        <v>0.0</v>
      </c>
      <c r="S34" s="45">
        <v>1.067</v>
      </c>
      <c r="T34" s="184">
        <f t="shared" si="4"/>
        <v>5095.812744</v>
      </c>
      <c r="U34" s="47">
        <f t="shared" si="5"/>
        <v>6794.416992</v>
      </c>
      <c r="V34" s="326" t="s">
        <v>1303</v>
      </c>
      <c r="W34" s="326" t="s">
        <v>1304</v>
      </c>
      <c r="X34" s="327"/>
      <c r="Y34" s="328"/>
      <c r="Z34" s="328"/>
      <c r="AA34" s="329"/>
      <c r="AB34" s="329"/>
      <c r="AC34" s="329"/>
      <c r="AD34" s="330" t="s">
        <v>1301</v>
      </c>
      <c r="AE34" s="331"/>
      <c r="AF34" s="331"/>
      <c r="AG34" s="331"/>
      <c r="AH34" s="331"/>
      <c r="AI34" s="331"/>
      <c r="AJ34" s="331"/>
      <c r="AK34" s="331"/>
      <c r="AL34" s="331"/>
      <c r="AM34" s="331"/>
      <c r="AN34" s="331"/>
      <c r="AO34" s="331"/>
      <c r="AP34" s="331"/>
      <c r="AQ34" s="27"/>
      <c r="AR34" s="27"/>
      <c r="AS34" s="331"/>
      <c r="AT34" s="27"/>
      <c r="AU34" s="27"/>
      <c r="AV34" s="32"/>
    </row>
    <row r="35" ht="14.25" customHeight="1">
      <c r="A35" s="179">
        <v>2010.0</v>
      </c>
      <c r="B35" s="165" t="s">
        <v>1220</v>
      </c>
      <c r="C35" s="166"/>
      <c r="D35" s="187" t="str">
        <f t="shared" si="1"/>
        <v>3101_680_210</v>
      </c>
      <c r="E35" s="165" t="s">
        <v>46</v>
      </c>
      <c r="F35" s="188" t="s">
        <v>1305</v>
      </c>
      <c r="G35" s="274"/>
      <c r="H35" s="274"/>
      <c r="I35" s="274">
        <v>3000.0</v>
      </c>
      <c r="J35" s="189"/>
      <c r="K35" s="166"/>
      <c r="L35" s="187" t="s">
        <v>1306</v>
      </c>
      <c r="M35" s="190">
        <v>2055.0</v>
      </c>
      <c r="N35" s="45">
        <v>1.13</v>
      </c>
      <c r="O35" s="45">
        <v>52.0</v>
      </c>
      <c r="P35" s="45">
        <f t="shared" si="2"/>
        <v>0.48</v>
      </c>
      <c r="Q35" s="184">
        <f t="shared" si="3"/>
        <v>1114.632</v>
      </c>
      <c r="R35" s="45">
        <v>0.0</v>
      </c>
      <c r="S35" s="45">
        <v>1.067</v>
      </c>
      <c r="T35" s="184">
        <f t="shared" si="4"/>
        <v>1189.312344</v>
      </c>
      <c r="U35" s="47">
        <f t="shared" si="5"/>
        <v>1585.749792</v>
      </c>
      <c r="V35" s="327"/>
      <c r="W35" s="326" t="s">
        <v>1306</v>
      </c>
      <c r="X35" s="327"/>
      <c r="Y35" s="328"/>
      <c r="Z35" s="328"/>
      <c r="AA35" s="329"/>
      <c r="AB35" s="329"/>
      <c r="AC35" s="329"/>
      <c r="AD35" s="330" t="s">
        <v>1307</v>
      </c>
      <c r="AE35" s="331"/>
      <c r="AF35" s="331"/>
      <c r="AG35" s="331"/>
      <c r="AH35" s="331"/>
      <c r="AI35" s="331"/>
      <c r="AJ35" s="331"/>
      <c r="AK35" s="331"/>
      <c r="AL35" s="331"/>
      <c r="AM35" s="331"/>
      <c r="AN35" s="331"/>
      <c r="AO35" s="331"/>
      <c r="AP35" s="331"/>
      <c r="AQ35" s="27"/>
      <c r="AR35" s="27"/>
      <c r="AS35" s="331"/>
      <c r="AT35" s="27"/>
      <c r="AU35" s="27"/>
      <c r="AV35" s="32"/>
    </row>
    <row r="36" ht="14.25" customHeight="1">
      <c r="A36" s="179">
        <v>2010.0</v>
      </c>
      <c r="B36" s="165" t="s">
        <v>1220</v>
      </c>
      <c r="C36" s="166"/>
      <c r="D36" s="187" t="str">
        <f t="shared" si="1"/>
        <v>3101_680_205</v>
      </c>
      <c r="E36" s="165" t="s">
        <v>46</v>
      </c>
      <c r="F36" s="188" t="s">
        <v>1258</v>
      </c>
      <c r="G36" s="274"/>
      <c r="H36" s="274"/>
      <c r="I36" s="274">
        <v>3000.0</v>
      </c>
      <c r="J36" s="189"/>
      <c r="K36" s="166"/>
      <c r="L36" s="187" t="s">
        <v>1308</v>
      </c>
      <c r="M36" s="190">
        <v>7470.0</v>
      </c>
      <c r="N36" s="45">
        <v>1.13</v>
      </c>
      <c r="O36" s="45">
        <v>52.0</v>
      </c>
      <c r="P36" s="45">
        <f t="shared" si="2"/>
        <v>0.48</v>
      </c>
      <c r="Q36" s="184">
        <f t="shared" si="3"/>
        <v>4051.728</v>
      </c>
      <c r="R36" s="45">
        <v>0.0</v>
      </c>
      <c r="S36" s="45">
        <v>1.067</v>
      </c>
      <c r="T36" s="184">
        <f t="shared" si="4"/>
        <v>4323.193776</v>
      </c>
      <c r="U36" s="47">
        <f t="shared" si="5"/>
        <v>5764.258368</v>
      </c>
      <c r="V36" s="326" t="s">
        <v>1260</v>
      </c>
      <c r="W36" s="326" t="s">
        <v>1309</v>
      </c>
      <c r="X36" s="327"/>
      <c r="Y36" s="328"/>
      <c r="Z36" s="328"/>
      <c r="AA36" s="329"/>
      <c r="AB36" s="329"/>
      <c r="AC36" s="329"/>
      <c r="AD36" s="330" t="s">
        <v>1258</v>
      </c>
      <c r="AE36" s="331"/>
      <c r="AF36" s="331"/>
      <c r="AG36" s="331"/>
      <c r="AH36" s="331"/>
      <c r="AI36" s="331"/>
      <c r="AJ36" s="331"/>
      <c r="AK36" s="331"/>
      <c r="AL36" s="331"/>
      <c r="AM36" s="331"/>
      <c r="AN36" s="331"/>
      <c r="AO36" s="331"/>
      <c r="AP36" s="331"/>
      <c r="AQ36" s="27"/>
      <c r="AR36" s="27"/>
      <c r="AS36" s="331"/>
      <c r="AT36" s="27"/>
      <c r="AU36" s="27"/>
      <c r="AV36" s="32"/>
    </row>
    <row r="37" ht="14.25" customHeight="1">
      <c r="A37" s="179">
        <v>2010.0</v>
      </c>
      <c r="B37" s="165" t="s">
        <v>1220</v>
      </c>
      <c r="C37" s="166"/>
      <c r="D37" s="187" t="str">
        <f t="shared" si="1"/>
        <v>3101_680_268</v>
      </c>
      <c r="E37" s="165" t="s">
        <v>46</v>
      </c>
      <c r="F37" s="188" t="s">
        <v>1262</v>
      </c>
      <c r="G37" s="274"/>
      <c r="H37" s="274"/>
      <c r="I37" s="274">
        <v>3000.0</v>
      </c>
      <c r="J37" s="189"/>
      <c r="K37" s="166"/>
      <c r="L37" s="187" t="s">
        <v>1310</v>
      </c>
      <c r="M37" s="190">
        <v>2085.0</v>
      </c>
      <c r="N37" s="45">
        <v>1.13</v>
      </c>
      <c r="O37" s="45">
        <v>52.0</v>
      </c>
      <c r="P37" s="45">
        <f t="shared" si="2"/>
        <v>0.48</v>
      </c>
      <c r="Q37" s="184">
        <f t="shared" si="3"/>
        <v>1130.904</v>
      </c>
      <c r="R37" s="45">
        <v>0.0</v>
      </c>
      <c r="S37" s="45">
        <v>1.067</v>
      </c>
      <c r="T37" s="184">
        <f t="shared" si="4"/>
        <v>1206.674568</v>
      </c>
      <c r="U37" s="47">
        <f t="shared" si="5"/>
        <v>1608.899424</v>
      </c>
      <c r="V37" s="327"/>
      <c r="W37" s="326" t="s">
        <v>1311</v>
      </c>
      <c r="X37" s="327"/>
      <c r="Y37" s="328"/>
      <c r="Z37" s="328"/>
      <c r="AA37" s="329"/>
      <c r="AB37" s="329"/>
      <c r="AC37" s="329"/>
      <c r="AD37" s="330" t="s">
        <v>1262</v>
      </c>
      <c r="AE37" s="331"/>
      <c r="AF37" s="331"/>
      <c r="AG37" s="331"/>
      <c r="AH37" s="331"/>
      <c r="AI37" s="331"/>
      <c r="AJ37" s="331"/>
      <c r="AK37" s="331"/>
      <c r="AL37" s="331"/>
      <c r="AM37" s="331"/>
      <c r="AN37" s="331"/>
      <c r="AO37" s="331"/>
      <c r="AP37" s="331"/>
      <c r="AQ37" s="27"/>
      <c r="AR37" s="27"/>
      <c r="AS37" s="331"/>
      <c r="AT37" s="27"/>
      <c r="AU37" s="27"/>
      <c r="AV37" s="32"/>
    </row>
    <row r="38" ht="14.25" customHeight="1">
      <c r="A38" s="179">
        <v>2010.0</v>
      </c>
      <c r="B38" s="165" t="s">
        <v>1220</v>
      </c>
      <c r="C38" s="166"/>
      <c r="D38" s="187" t="str">
        <f t="shared" si="1"/>
        <v>3101_680_269</v>
      </c>
      <c r="E38" s="165" t="s">
        <v>46</v>
      </c>
      <c r="F38" s="188" t="s">
        <v>1264</v>
      </c>
      <c r="G38" s="274"/>
      <c r="H38" s="274"/>
      <c r="I38" s="274">
        <v>3000.0</v>
      </c>
      <c r="J38" s="189"/>
      <c r="K38" s="166"/>
      <c r="L38" s="187" t="s">
        <v>1310</v>
      </c>
      <c r="M38" s="190">
        <v>2890.0</v>
      </c>
      <c r="N38" s="45">
        <v>1.13</v>
      </c>
      <c r="O38" s="45">
        <v>52.0</v>
      </c>
      <c r="P38" s="45">
        <f t="shared" si="2"/>
        <v>0.48</v>
      </c>
      <c r="Q38" s="184">
        <f t="shared" si="3"/>
        <v>1567.536</v>
      </c>
      <c r="R38" s="45">
        <v>0.0</v>
      </c>
      <c r="S38" s="45">
        <v>1.067</v>
      </c>
      <c r="T38" s="184">
        <f t="shared" si="4"/>
        <v>1672.560912</v>
      </c>
      <c r="U38" s="47">
        <f t="shared" si="5"/>
        <v>2230.081216</v>
      </c>
      <c r="V38" s="327"/>
      <c r="W38" s="326" t="s">
        <v>1312</v>
      </c>
      <c r="X38" s="327"/>
      <c r="Y38" s="328"/>
      <c r="Z38" s="328"/>
      <c r="AA38" s="329"/>
      <c r="AB38" s="329"/>
      <c r="AC38" s="329"/>
      <c r="AD38" s="330" t="s">
        <v>1264</v>
      </c>
      <c r="AE38" s="331"/>
      <c r="AF38" s="331"/>
      <c r="AG38" s="331"/>
      <c r="AH38" s="331"/>
      <c r="AI38" s="331"/>
      <c r="AJ38" s="331"/>
      <c r="AK38" s="331"/>
      <c r="AL38" s="331"/>
      <c r="AM38" s="331"/>
      <c r="AN38" s="331"/>
      <c r="AO38" s="331"/>
      <c r="AP38" s="331"/>
      <c r="AQ38" s="27"/>
      <c r="AR38" s="27"/>
      <c r="AS38" s="331"/>
      <c r="AT38" s="27"/>
      <c r="AU38" s="27"/>
      <c r="AV38" s="32"/>
    </row>
    <row r="39" ht="14.25" customHeight="1">
      <c r="A39" s="179">
        <v>2010.0</v>
      </c>
      <c r="B39" s="165" t="s">
        <v>1220</v>
      </c>
      <c r="C39" s="166"/>
      <c r="D39" s="187" t="str">
        <f t="shared" si="1"/>
        <v>3101_680_166</v>
      </c>
      <c r="E39" s="165" t="s">
        <v>46</v>
      </c>
      <c r="F39" s="188" t="s">
        <v>1313</v>
      </c>
      <c r="G39" s="274"/>
      <c r="H39" s="274"/>
      <c r="I39" s="274">
        <v>3000.0</v>
      </c>
      <c r="J39" s="189"/>
      <c r="K39" s="166"/>
      <c r="L39" s="187" t="s">
        <v>1314</v>
      </c>
      <c r="M39" s="190">
        <v>6715.0</v>
      </c>
      <c r="N39" s="45">
        <v>1.13</v>
      </c>
      <c r="O39" s="45">
        <v>52.0</v>
      </c>
      <c r="P39" s="45">
        <f t="shared" si="2"/>
        <v>0.48</v>
      </c>
      <c r="Q39" s="184">
        <f t="shared" si="3"/>
        <v>3642.216</v>
      </c>
      <c r="R39" s="45">
        <v>0.0</v>
      </c>
      <c r="S39" s="45">
        <v>1.067</v>
      </c>
      <c r="T39" s="184">
        <f t="shared" si="4"/>
        <v>3886.244472</v>
      </c>
      <c r="U39" s="47">
        <f t="shared" si="5"/>
        <v>5181.659296</v>
      </c>
      <c r="V39" s="326" t="s">
        <v>1315</v>
      </c>
      <c r="W39" s="326" t="s">
        <v>1316</v>
      </c>
      <c r="X39" s="326" t="s">
        <v>682</v>
      </c>
      <c r="Y39" s="328"/>
      <c r="Z39" s="328"/>
      <c r="AA39" s="329"/>
      <c r="AB39" s="329"/>
      <c r="AC39" s="329"/>
      <c r="AD39" s="330" t="s">
        <v>1313</v>
      </c>
      <c r="AE39" s="331"/>
      <c r="AF39" s="331"/>
      <c r="AG39" s="331"/>
      <c r="AH39" s="331"/>
      <c r="AI39" s="331"/>
      <c r="AJ39" s="331"/>
      <c r="AK39" s="331"/>
      <c r="AL39" s="331"/>
      <c r="AM39" s="331"/>
      <c r="AN39" s="331"/>
      <c r="AO39" s="331"/>
      <c r="AP39" s="331"/>
      <c r="AQ39" s="27"/>
      <c r="AR39" s="27"/>
      <c r="AS39" s="331"/>
      <c r="AT39" s="27"/>
      <c r="AU39" s="27"/>
      <c r="AV39" s="32"/>
    </row>
    <row r="40" ht="14.25" customHeight="1">
      <c r="A40" s="179">
        <v>2010.0</v>
      </c>
      <c r="B40" s="165" t="s">
        <v>1220</v>
      </c>
      <c r="C40" s="166"/>
      <c r="D40" s="187" t="str">
        <f t="shared" si="1"/>
        <v>3101_680_169</v>
      </c>
      <c r="E40" s="165" t="s">
        <v>46</v>
      </c>
      <c r="F40" s="188" t="s">
        <v>1270</v>
      </c>
      <c r="G40" s="274"/>
      <c r="H40" s="274"/>
      <c r="I40" s="274">
        <v>3000.0</v>
      </c>
      <c r="J40" s="189"/>
      <c r="K40" s="166"/>
      <c r="L40" s="187" t="s">
        <v>1317</v>
      </c>
      <c r="M40" s="190">
        <v>11170.0</v>
      </c>
      <c r="N40" s="45">
        <v>1.13</v>
      </c>
      <c r="O40" s="45">
        <v>52.0</v>
      </c>
      <c r="P40" s="45">
        <f t="shared" si="2"/>
        <v>0.48</v>
      </c>
      <c r="Q40" s="184">
        <f t="shared" si="3"/>
        <v>6058.608</v>
      </c>
      <c r="R40" s="45">
        <v>0.0</v>
      </c>
      <c r="S40" s="45">
        <v>1.067</v>
      </c>
      <c r="T40" s="184">
        <f t="shared" si="4"/>
        <v>6464.534736</v>
      </c>
      <c r="U40" s="47">
        <f t="shared" si="5"/>
        <v>8619.379648</v>
      </c>
      <c r="V40" s="326" t="s">
        <v>1318</v>
      </c>
      <c r="W40" s="326" t="s">
        <v>1319</v>
      </c>
      <c r="X40" s="326" t="s">
        <v>682</v>
      </c>
      <c r="Y40" s="328"/>
      <c r="Z40" s="328"/>
      <c r="AA40" s="329"/>
      <c r="AB40" s="329"/>
      <c r="AC40" s="329"/>
      <c r="AD40" s="330" t="s">
        <v>1270</v>
      </c>
      <c r="AE40" s="331"/>
      <c r="AF40" s="331"/>
      <c r="AG40" s="331"/>
      <c r="AH40" s="331"/>
      <c r="AI40" s="331"/>
      <c r="AJ40" s="331"/>
      <c r="AK40" s="331"/>
      <c r="AL40" s="331"/>
      <c r="AM40" s="331"/>
      <c r="AN40" s="331"/>
      <c r="AO40" s="331"/>
      <c r="AP40" s="331"/>
      <c r="AQ40" s="27"/>
      <c r="AR40" s="27"/>
      <c r="AS40" s="331"/>
      <c r="AT40" s="27"/>
      <c r="AU40" s="27"/>
      <c r="AV40" s="32"/>
    </row>
    <row r="41" ht="14.25" customHeight="1">
      <c r="A41" s="179">
        <v>2010.0</v>
      </c>
      <c r="B41" s="165" t="s">
        <v>1220</v>
      </c>
      <c r="C41" s="166"/>
      <c r="D41" s="187" t="str">
        <f t="shared" si="1"/>
        <v>3101_680_160</v>
      </c>
      <c r="E41" s="165" t="s">
        <v>46</v>
      </c>
      <c r="F41" s="188" t="s">
        <v>1271</v>
      </c>
      <c r="G41" s="274"/>
      <c r="H41" s="274"/>
      <c r="I41" s="274">
        <v>3000.0</v>
      </c>
      <c r="J41" s="189"/>
      <c r="K41" s="166"/>
      <c r="L41" s="187" t="s">
        <v>1320</v>
      </c>
      <c r="M41" s="190">
        <v>11465.0</v>
      </c>
      <c r="N41" s="45">
        <v>1.13</v>
      </c>
      <c r="O41" s="45">
        <v>52.0</v>
      </c>
      <c r="P41" s="45">
        <f t="shared" si="2"/>
        <v>0.48</v>
      </c>
      <c r="Q41" s="184">
        <f t="shared" si="3"/>
        <v>6218.616</v>
      </c>
      <c r="R41" s="45">
        <v>0.0</v>
      </c>
      <c r="S41" s="45">
        <v>1.067</v>
      </c>
      <c r="T41" s="184">
        <f t="shared" si="4"/>
        <v>6635.263272</v>
      </c>
      <c r="U41" s="47">
        <f t="shared" si="5"/>
        <v>8847.017696</v>
      </c>
      <c r="V41" s="326" t="s">
        <v>1321</v>
      </c>
      <c r="W41" s="326" t="s">
        <v>1322</v>
      </c>
      <c r="X41" s="326" t="s">
        <v>682</v>
      </c>
      <c r="Y41" s="328"/>
      <c r="Z41" s="328"/>
      <c r="AA41" s="329"/>
      <c r="AB41" s="329"/>
      <c r="AC41" s="329"/>
      <c r="AD41" s="330" t="s">
        <v>1271</v>
      </c>
      <c r="AE41" s="331"/>
      <c r="AF41" s="331"/>
      <c r="AG41" s="331"/>
      <c r="AH41" s="331"/>
      <c r="AI41" s="331"/>
      <c r="AJ41" s="331"/>
      <c r="AK41" s="331"/>
      <c r="AL41" s="331"/>
      <c r="AM41" s="331"/>
      <c r="AN41" s="331"/>
      <c r="AO41" s="331"/>
      <c r="AP41" s="331"/>
      <c r="AQ41" s="27"/>
      <c r="AR41" s="27"/>
      <c r="AS41" s="331"/>
      <c r="AT41" s="27"/>
      <c r="AU41" s="27"/>
      <c r="AV41" s="32"/>
    </row>
    <row r="42" ht="14.25" customHeight="1">
      <c r="A42" s="179">
        <v>2010.0</v>
      </c>
      <c r="B42" s="165" t="s">
        <v>1220</v>
      </c>
      <c r="C42" s="166"/>
      <c r="D42" s="187" t="str">
        <f t="shared" si="1"/>
        <v>3101_680_163</v>
      </c>
      <c r="E42" s="165" t="s">
        <v>46</v>
      </c>
      <c r="F42" s="188" t="s">
        <v>1276</v>
      </c>
      <c r="G42" s="274"/>
      <c r="H42" s="274"/>
      <c r="I42" s="274">
        <v>3000.0</v>
      </c>
      <c r="J42" s="189"/>
      <c r="K42" s="166"/>
      <c r="L42" s="187" t="s">
        <v>1323</v>
      </c>
      <c r="M42" s="190">
        <v>11465.0</v>
      </c>
      <c r="N42" s="45">
        <v>1.13</v>
      </c>
      <c r="O42" s="45">
        <v>52.0</v>
      </c>
      <c r="P42" s="45">
        <f t="shared" si="2"/>
        <v>0.48</v>
      </c>
      <c r="Q42" s="184">
        <f t="shared" si="3"/>
        <v>6218.616</v>
      </c>
      <c r="R42" s="45">
        <v>0.0</v>
      </c>
      <c r="S42" s="45">
        <v>1.067</v>
      </c>
      <c r="T42" s="184">
        <f t="shared" si="4"/>
        <v>6635.263272</v>
      </c>
      <c r="U42" s="47">
        <f t="shared" si="5"/>
        <v>8847.017696</v>
      </c>
      <c r="V42" s="326" t="s">
        <v>1324</v>
      </c>
      <c r="W42" s="326" t="s">
        <v>1325</v>
      </c>
      <c r="X42" s="326" t="s">
        <v>682</v>
      </c>
      <c r="Y42" s="328"/>
      <c r="Z42" s="328"/>
      <c r="AA42" s="329"/>
      <c r="AB42" s="329"/>
      <c r="AC42" s="329"/>
      <c r="AD42" s="330" t="s">
        <v>1276</v>
      </c>
      <c r="AE42" s="331"/>
      <c r="AF42" s="331"/>
      <c r="AG42" s="331"/>
      <c r="AH42" s="331"/>
      <c r="AI42" s="331"/>
      <c r="AJ42" s="331"/>
      <c r="AK42" s="331"/>
      <c r="AL42" s="331"/>
      <c r="AM42" s="331"/>
      <c r="AN42" s="331"/>
      <c r="AO42" s="331"/>
      <c r="AP42" s="331"/>
      <c r="AQ42" s="27"/>
      <c r="AR42" s="27"/>
      <c r="AS42" s="331"/>
      <c r="AT42" s="27"/>
      <c r="AU42" s="27"/>
      <c r="AV42" s="32"/>
    </row>
    <row r="43" ht="14.25" customHeight="1">
      <c r="A43" s="179">
        <v>2010.0</v>
      </c>
      <c r="B43" s="165" t="s">
        <v>1220</v>
      </c>
      <c r="C43" s="166"/>
      <c r="D43" s="187" t="str">
        <f t="shared" si="1"/>
        <v>3101_680_167</v>
      </c>
      <c r="E43" s="165" t="s">
        <v>46</v>
      </c>
      <c r="F43" s="188" t="s">
        <v>1277</v>
      </c>
      <c r="G43" s="274"/>
      <c r="H43" s="274"/>
      <c r="I43" s="274">
        <v>3000.0</v>
      </c>
      <c r="J43" s="189"/>
      <c r="K43" s="166"/>
      <c r="L43" s="187" t="s">
        <v>1314</v>
      </c>
      <c r="M43" s="190">
        <v>6270.0</v>
      </c>
      <c r="N43" s="45">
        <v>1.13</v>
      </c>
      <c r="O43" s="45">
        <v>52.0</v>
      </c>
      <c r="P43" s="45">
        <f t="shared" si="2"/>
        <v>0.48</v>
      </c>
      <c r="Q43" s="184">
        <f t="shared" si="3"/>
        <v>3400.848</v>
      </c>
      <c r="R43" s="45">
        <v>0.0</v>
      </c>
      <c r="S43" s="45">
        <v>1.067</v>
      </c>
      <c r="T43" s="184">
        <f t="shared" si="4"/>
        <v>3628.704816</v>
      </c>
      <c r="U43" s="47">
        <f t="shared" si="5"/>
        <v>4838.273088</v>
      </c>
      <c r="V43" s="327"/>
      <c r="W43" s="326" t="s">
        <v>1326</v>
      </c>
      <c r="X43" s="326" t="s">
        <v>682</v>
      </c>
      <c r="Y43" s="328"/>
      <c r="Z43" s="328"/>
      <c r="AA43" s="329"/>
      <c r="AB43" s="329"/>
      <c r="AC43" s="329"/>
      <c r="AD43" s="330" t="s">
        <v>1277</v>
      </c>
      <c r="AE43" s="331"/>
      <c r="AF43" s="331"/>
      <c r="AG43" s="331"/>
      <c r="AH43" s="331"/>
      <c r="AI43" s="331"/>
      <c r="AJ43" s="331"/>
      <c r="AK43" s="331"/>
      <c r="AL43" s="331"/>
      <c r="AM43" s="331"/>
      <c r="AN43" s="331"/>
      <c r="AO43" s="331"/>
      <c r="AP43" s="331"/>
      <c r="AQ43" s="27"/>
      <c r="AR43" s="27"/>
      <c r="AS43" s="331"/>
      <c r="AT43" s="27"/>
      <c r="AU43" s="27"/>
      <c r="AV43" s="32"/>
    </row>
    <row r="44" ht="14.25" customHeight="1">
      <c r="A44" s="179">
        <v>2010.0</v>
      </c>
      <c r="B44" s="165" t="s">
        <v>1220</v>
      </c>
      <c r="C44" s="166"/>
      <c r="D44" s="187" t="str">
        <f t="shared" si="1"/>
        <v>3101_680_170</v>
      </c>
      <c r="E44" s="165" t="s">
        <v>46</v>
      </c>
      <c r="F44" s="188" t="s">
        <v>1280</v>
      </c>
      <c r="G44" s="274"/>
      <c r="H44" s="274"/>
      <c r="I44" s="274">
        <v>3000.0</v>
      </c>
      <c r="J44" s="189"/>
      <c r="K44" s="166"/>
      <c r="L44" s="187" t="s">
        <v>1317</v>
      </c>
      <c r="M44" s="190">
        <v>10625.0</v>
      </c>
      <c r="N44" s="45">
        <v>1.13</v>
      </c>
      <c r="O44" s="45">
        <v>52.0</v>
      </c>
      <c r="P44" s="45">
        <f t="shared" si="2"/>
        <v>0.48</v>
      </c>
      <c r="Q44" s="184">
        <f t="shared" si="3"/>
        <v>5763</v>
      </c>
      <c r="R44" s="45">
        <v>0.0</v>
      </c>
      <c r="S44" s="45">
        <v>1.067</v>
      </c>
      <c r="T44" s="184">
        <f t="shared" si="4"/>
        <v>6149.121</v>
      </c>
      <c r="U44" s="47">
        <f t="shared" si="5"/>
        <v>8198.828</v>
      </c>
      <c r="V44" s="327"/>
      <c r="W44" s="326" t="s">
        <v>1327</v>
      </c>
      <c r="X44" s="326" t="s">
        <v>682</v>
      </c>
      <c r="Y44" s="328"/>
      <c r="Z44" s="328"/>
      <c r="AA44" s="329"/>
      <c r="AB44" s="329"/>
      <c r="AC44" s="329"/>
      <c r="AD44" s="330" t="s">
        <v>1280</v>
      </c>
      <c r="AE44" s="331"/>
      <c r="AF44" s="331"/>
      <c r="AG44" s="331"/>
      <c r="AH44" s="331"/>
      <c r="AI44" s="331"/>
      <c r="AJ44" s="331"/>
      <c r="AK44" s="331"/>
      <c r="AL44" s="331"/>
      <c r="AM44" s="331"/>
      <c r="AN44" s="331"/>
      <c r="AO44" s="331"/>
      <c r="AP44" s="331"/>
      <c r="AQ44" s="27"/>
      <c r="AR44" s="27"/>
      <c r="AS44" s="331"/>
      <c r="AT44" s="27"/>
      <c r="AU44" s="27"/>
      <c r="AV44" s="32"/>
    </row>
    <row r="45" ht="14.25" customHeight="1">
      <c r="A45" s="179">
        <v>2010.0</v>
      </c>
      <c r="B45" s="165" t="s">
        <v>1220</v>
      </c>
      <c r="C45" s="166"/>
      <c r="D45" s="187" t="str">
        <f t="shared" si="1"/>
        <v>3101_680_161</v>
      </c>
      <c r="E45" s="165" t="s">
        <v>46</v>
      </c>
      <c r="F45" s="188" t="s">
        <v>1282</v>
      </c>
      <c r="G45" s="274"/>
      <c r="H45" s="274"/>
      <c r="I45" s="274">
        <v>3000.0</v>
      </c>
      <c r="J45" s="189"/>
      <c r="K45" s="166"/>
      <c r="L45" s="187" t="s">
        <v>1328</v>
      </c>
      <c r="M45" s="190">
        <v>9880.0</v>
      </c>
      <c r="N45" s="45">
        <v>1.13</v>
      </c>
      <c r="O45" s="45">
        <v>52.0</v>
      </c>
      <c r="P45" s="45">
        <f t="shared" si="2"/>
        <v>0.48</v>
      </c>
      <c r="Q45" s="184">
        <f t="shared" si="3"/>
        <v>5358.912</v>
      </c>
      <c r="R45" s="45">
        <v>0.0</v>
      </c>
      <c r="S45" s="45">
        <v>1.067</v>
      </c>
      <c r="T45" s="184">
        <f t="shared" si="4"/>
        <v>5717.959104</v>
      </c>
      <c r="U45" s="47">
        <f t="shared" si="5"/>
        <v>7623.945472</v>
      </c>
      <c r="V45" s="327"/>
      <c r="W45" s="326" t="s">
        <v>1329</v>
      </c>
      <c r="X45" s="326" t="s">
        <v>682</v>
      </c>
      <c r="Y45" s="328"/>
      <c r="Z45" s="328"/>
      <c r="AA45" s="329"/>
      <c r="AB45" s="329"/>
      <c r="AC45" s="329"/>
      <c r="AD45" s="330" t="s">
        <v>1282</v>
      </c>
      <c r="AE45" s="331"/>
      <c r="AF45" s="331"/>
      <c r="AG45" s="331"/>
      <c r="AH45" s="331"/>
      <c r="AI45" s="331"/>
      <c r="AJ45" s="331"/>
      <c r="AK45" s="331"/>
      <c r="AL45" s="331"/>
      <c r="AM45" s="331"/>
      <c r="AN45" s="331"/>
      <c r="AO45" s="331"/>
      <c r="AP45" s="331"/>
      <c r="AQ45" s="27"/>
      <c r="AR45" s="27"/>
      <c r="AS45" s="331"/>
      <c r="AT45" s="27"/>
      <c r="AU45" s="27"/>
      <c r="AV45" s="32"/>
    </row>
    <row r="46" ht="14.25" customHeight="1">
      <c r="A46" s="179">
        <v>2010.0</v>
      </c>
      <c r="B46" s="165" t="s">
        <v>1220</v>
      </c>
      <c r="C46" s="166"/>
      <c r="D46" s="187" t="str">
        <f t="shared" si="1"/>
        <v>3101_680_164</v>
      </c>
      <c r="E46" s="165" t="s">
        <v>46</v>
      </c>
      <c r="F46" s="188" t="s">
        <v>1285</v>
      </c>
      <c r="G46" s="274"/>
      <c r="H46" s="274"/>
      <c r="I46" s="274">
        <v>3000.0</v>
      </c>
      <c r="J46" s="189"/>
      <c r="K46" s="166"/>
      <c r="L46" s="187" t="s">
        <v>1323</v>
      </c>
      <c r="M46" s="190">
        <v>9880.0</v>
      </c>
      <c r="N46" s="45">
        <v>1.13</v>
      </c>
      <c r="O46" s="45">
        <v>52.0</v>
      </c>
      <c r="P46" s="45">
        <f t="shared" si="2"/>
        <v>0.48</v>
      </c>
      <c r="Q46" s="184">
        <f t="shared" si="3"/>
        <v>5358.912</v>
      </c>
      <c r="R46" s="45">
        <v>0.0</v>
      </c>
      <c r="S46" s="45">
        <v>1.067</v>
      </c>
      <c r="T46" s="184">
        <f t="shared" si="4"/>
        <v>5717.959104</v>
      </c>
      <c r="U46" s="47">
        <f t="shared" si="5"/>
        <v>7623.945472</v>
      </c>
      <c r="V46" s="327"/>
      <c r="W46" s="326" t="s">
        <v>1330</v>
      </c>
      <c r="X46" s="326" t="s">
        <v>682</v>
      </c>
      <c r="Y46" s="328"/>
      <c r="Z46" s="328"/>
      <c r="AA46" s="329"/>
      <c r="AB46" s="329"/>
      <c r="AC46" s="329"/>
      <c r="AD46" s="330" t="s">
        <v>1285</v>
      </c>
      <c r="AE46" s="331"/>
      <c r="AF46" s="331"/>
      <c r="AG46" s="331"/>
      <c r="AH46" s="331"/>
      <c r="AI46" s="331"/>
      <c r="AJ46" s="331"/>
      <c r="AK46" s="331"/>
      <c r="AL46" s="331"/>
      <c r="AM46" s="331"/>
      <c r="AN46" s="331"/>
      <c r="AO46" s="331"/>
      <c r="AP46" s="331"/>
      <c r="AQ46" s="27"/>
      <c r="AR46" s="27"/>
      <c r="AS46" s="331"/>
      <c r="AT46" s="27"/>
      <c r="AU46" s="27"/>
      <c r="AV46" s="32"/>
    </row>
    <row r="47" ht="14.25" customHeight="1">
      <c r="A47" s="148">
        <v>2010.0</v>
      </c>
      <c r="B47" s="149" t="s">
        <v>1220</v>
      </c>
      <c r="C47" s="150"/>
      <c r="D47" s="180" t="str">
        <f t="shared" si="1"/>
        <v>3109_680_055</v>
      </c>
      <c r="E47" s="149" t="s">
        <v>46</v>
      </c>
      <c r="F47" s="181" t="s">
        <v>1331</v>
      </c>
      <c r="G47" s="265"/>
      <c r="H47" s="265"/>
      <c r="I47" s="265">
        <v>5000.0</v>
      </c>
      <c r="J47" s="182"/>
      <c r="K47" s="150"/>
      <c r="L47" s="180" t="s">
        <v>1332</v>
      </c>
      <c r="M47" s="183">
        <v>3740.0</v>
      </c>
      <c r="N47" s="45">
        <v>1.13</v>
      </c>
      <c r="O47" s="45">
        <v>47.0</v>
      </c>
      <c r="P47" s="45">
        <f t="shared" si="2"/>
        <v>0.53</v>
      </c>
      <c r="Q47" s="184">
        <f t="shared" si="3"/>
        <v>2239.886</v>
      </c>
      <c r="R47" s="45">
        <v>0.0</v>
      </c>
      <c r="S47" s="45">
        <v>1.067</v>
      </c>
      <c r="T47" s="184">
        <f t="shared" si="4"/>
        <v>2389.958362</v>
      </c>
      <c r="U47" s="47">
        <f t="shared" si="5"/>
        <v>3186.611149</v>
      </c>
      <c r="V47" s="333" t="s">
        <v>1333</v>
      </c>
      <c r="W47" s="333" t="s">
        <v>1334</v>
      </c>
      <c r="X47" s="334"/>
      <c r="Y47" s="308"/>
      <c r="Z47" s="308"/>
      <c r="AA47" s="335"/>
      <c r="AB47" s="335"/>
      <c r="AC47" s="335"/>
      <c r="AD47" s="285" t="s">
        <v>1331</v>
      </c>
      <c r="AE47" s="336"/>
      <c r="AF47" s="336"/>
      <c r="AG47" s="53"/>
      <c r="AH47" s="37"/>
      <c r="AI47" s="37"/>
      <c r="AJ47" s="37"/>
      <c r="AK47" s="37"/>
      <c r="AL47" s="37"/>
      <c r="AM47" s="37"/>
      <c r="AN47" s="37"/>
      <c r="AO47" s="37"/>
      <c r="AP47" s="37"/>
      <c r="AQ47" s="7"/>
      <c r="AR47" s="7"/>
      <c r="AS47" s="37"/>
      <c r="AT47" s="7"/>
      <c r="AU47" s="7"/>
      <c r="AV47" s="7"/>
    </row>
    <row r="48" ht="14.25" customHeight="1">
      <c r="A48" s="148">
        <v>2010.0</v>
      </c>
      <c r="B48" s="149" t="s">
        <v>1220</v>
      </c>
      <c r="C48" s="150"/>
      <c r="D48" s="180" t="str">
        <f t="shared" si="1"/>
        <v>3109_680_043</v>
      </c>
      <c r="E48" s="149" t="s">
        <v>46</v>
      </c>
      <c r="F48" s="181" t="s">
        <v>1335</v>
      </c>
      <c r="G48" s="265"/>
      <c r="H48" s="265"/>
      <c r="I48" s="265">
        <v>5000.0</v>
      </c>
      <c r="J48" s="182"/>
      <c r="K48" s="150"/>
      <c r="L48" s="180" t="s">
        <v>1332</v>
      </c>
      <c r="M48" s="183">
        <v>5145.0</v>
      </c>
      <c r="N48" s="45">
        <v>1.13</v>
      </c>
      <c r="O48" s="45">
        <v>47.0</v>
      </c>
      <c r="P48" s="45">
        <f t="shared" si="2"/>
        <v>0.53</v>
      </c>
      <c r="Q48" s="184">
        <f t="shared" si="3"/>
        <v>3081.3405</v>
      </c>
      <c r="R48" s="45">
        <v>0.0</v>
      </c>
      <c r="S48" s="45">
        <v>1.067</v>
      </c>
      <c r="T48" s="184">
        <f t="shared" si="4"/>
        <v>3287.790314</v>
      </c>
      <c r="U48" s="47">
        <f t="shared" si="5"/>
        <v>4383.720418</v>
      </c>
      <c r="V48" s="333" t="s">
        <v>1336</v>
      </c>
      <c r="W48" s="333" t="s">
        <v>1337</v>
      </c>
      <c r="X48" s="334"/>
      <c r="Y48" s="308"/>
      <c r="Z48" s="308"/>
      <c r="AA48" s="335"/>
      <c r="AB48" s="335"/>
      <c r="AC48" s="337" t="s">
        <v>682</v>
      </c>
      <c r="AD48" s="285" t="s">
        <v>1335</v>
      </c>
      <c r="AE48" s="336"/>
      <c r="AF48" s="336"/>
      <c r="AG48" s="67"/>
      <c r="AH48" s="55"/>
      <c r="AI48" s="55"/>
      <c r="AJ48" s="55"/>
      <c r="AK48" s="55"/>
      <c r="AL48" s="55"/>
      <c r="AM48" s="55"/>
      <c r="AN48" s="55"/>
      <c r="AO48" s="55"/>
      <c r="AP48" s="55"/>
      <c r="AQ48" s="13"/>
      <c r="AR48" s="13"/>
      <c r="AS48" s="55"/>
      <c r="AT48" s="13"/>
      <c r="AU48" s="13"/>
      <c r="AV48" s="13"/>
    </row>
    <row r="49" ht="14.25" customHeight="1">
      <c r="A49" s="148">
        <v>2010.0</v>
      </c>
      <c r="B49" s="149" t="s">
        <v>1220</v>
      </c>
      <c r="C49" s="150"/>
      <c r="D49" s="180" t="str">
        <f t="shared" si="1"/>
        <v>3109_680_044</v>
      </c>
      <c r="E49" s="149" t="s">
        <v>46</v>
      </c>
      <c r="F49" s="181" t="s">
        <v>1338</v>
      </c>
      <c r="G49" s="265"/>
      <c r="H49" s="265"/>
      <c r="I49" s="265">
        <v>5000.0</v>
      </c>
      <c r="J49" s="182"/>
      <c r="K49" s="150"/>
      <c r="L49" s="180" t="s">
        <v>1332</v>
      </c>
      <c r="M49" s="183">
        <v>5435.0</v>
      </c>
      <c r="N49" s="45">
        <v>1.13</v>
      </c>
      <c r="O49" s="45">
        <v>47.0</v>
      </c>
      <c r="P49" s="45">
        <f t="shared" si="2"/>
        <v>0.53</v>
      </c>
      <c r="Q49" s="184">
        <f t="shared" si="3"/>
        <v>3255.0215</v>
      </c>
      <c r="R49" s="45">
        <v>0.0</v>
      </c>
      <c r="S49" s="45">
        <v>1.067</v>
      </c>
      <c r="T49" s="184">
        <f t="shared" si="4"/>
        <v>3473.107941</v>
      </c>
      <c r="U49" s="47">
        <f t="shared" si="5"/>
        <v>4630.810587</v>
      </c>
      <c r="V49" s="333" t="s">
        <v>1339</v>
      </c>
      <c r="W49" s="333" t="s">
        <v>1340</v>
      </c>
      <c r="X49" s="334"/>
      <c r="Y49" s="337" t="s">
        <v>1192</v>
      </c>
      <c r="Z49" s="308"/>
      <c r="AA49" s="335"/>
      <c r="AB49" s="335"/>
      <c r="AC49" s="335"/>
      <c r="AD49" s="285" t="s">
        <v>1338</v>
      </c>
      <c r="AE49" s="336"/>
      <c r="AF49" s="336"/>
      <c r="AG49" s="67"/>
      <c r="AH49" s="55"/>
      <c r="AI49" s="55"/>
      <c r="AJ49" s="55"/>
      <c r="AK49" s="55"/>
      <c r="AL49" s="55"/>
      <c r="AM49" s="55"/>
      <c r="AN49" s="55"/>
      <c r="AO49" s="55"/>
      <c r="AP49" s="55"/>
      <c r="AQ49" s="13"/>
      <c r="AR49" s="13"/>
      <c r="AS49" s="55"/>
      <c r="AT49" s="13"/>
      <c r="AU49" s="13"/>
      <c r="AV49" s="13"/>
    </row>
    <row r="50" ht="14.25" customHeight="1">
      <c r="A50" s="148">
        <v>2010.0</v>
      </c>
      <c r="B50" s="149" t="s">
        <v>1220</v>
      </c>
      <c r="C50" s="150"/>
      <c r="D50" s="180" t="str">
        <f t="shared" si="1"/>
        <v>3109_680_200</v>
      </c>
      <c r="E50" s="149" t="s">
        <v>46</v>
      </c>
      <c r="F50" s="181" t="s">
        <v>1341</v>
      </c>
      <c r="G50" s="265"/>
      <c r="H50" s="265"/>
      <c r="I50" s="265">
        <v>5000.0</v>
      </c>
      <c r="J50" s="182"/>
      <c r="K50" s="150"/>
      <c r="L50" s="180" t="s">
        <v>1342</v>
      </c>
      <c r="M50" s="183">
        <v>5435.0</v>
      </c>
      <c r="N50" s="45">
        <v>1.13</v>
      </c>
      <c r="O50" s="45">
        <v>47.0</v>
      </c>
      <c r="P50" s="45">
        <f t="shared" si="2"/>
        <v>0.53</v>
      </c>
      <c r="Q50" s="184">
        <f t="shared" si="3"/>
        <v>3255.0215</v>
      </c>
      <c r="R50" s="45">
        <v>0.0</v>
      </c>
      <c r="S50" s="45">
        <v>1.067</v>
      </c>
      <c r="T50" s="184">
        <f t="shared" si="4"/>
        <v>3473.107941</v>
      </c>
      <c r="U50" s="47">
        <f t="shared" si="5"/>
        <v>4630.810587</v>
      </c>
      <c r="V50" s="334"/>
      <c r="W50" s="333" t="s">
        <v>1343</v>
      </c>
      <c r="X50" s="334"/>
      <c r="Y50" s="308"/>
      <c r="Z50" s="337" t="s">
        <v>1192</v>
      </c>
      <c r="AA50" s="335"/>
      <c r="AB50" s="335"/>
      <c r="AC50" s="335"/>
      <c r="AD50" s="285" t="s">
        <v>1341</v>
      </c>
      <c r="AE50" s="336"/>
      <c r="AF50" s="336"/>
      <c r="AG50" s="67"/>
      <c r="AH50" s="55"/>
      <c r="AI50" s="55"/>
      <c r="AJ50" s="55"/>
      <c r="AK50" s="55"/>
      <c r="AL50" s="55"/>
      <c r="AM50" s="55"/>
      <c r="AN50" s="55"/>
      <c r="AO50" s="55"/>
      <c r="AP50" s="55"/>
      <c r="AQ50" s="13"/>
      <c r="AR50" s="13"/>
      <c r="AS50" s="55"/>
      <c r="AT50" s="13"/>
      <c r="AU50" s="13"/>
      <c r="AV50" s="13"/>
    </row>
    <row r="51" ht="14.25" customHeight="1">
      <c r="A51" s="148">
        <v>2010.0</v>
      </c>
      <c r="B51" s="149" t="s">
        <v>1220</v>
      </c>
      <c r="C51" s="150"/>
      <c r="D51" s="180" t="str">
        <f t="shared" si="1"/>
        <v>3109_680_045</v>
      </c>
      <c r="E51" s="149" t="s">
        <v>46</v>
      </c>
      <c r="F51" s="181" t="s">
        <v>1234</v>
      </c>
      <c r="G51" s="265"/>
      <c r="H51" s="265"/>
      <c r="I51" s="265">
        <v>5000.0</v>
      </c>
      <c r="J51" s="182"/>
      <c r="K51" s="150"/>
      <c r="L51" s="180" t="s">
        <v>1332</v>
      </c>
      <c r="M51" s="183">
        <v>7090.0</v>
      </c>
      <c r="N51" s="45">
        <v>1.13</v>
      </c>
      <c r="O51" s="45">
        <v>47.0</v>
      </c>
      <c r="P51" s="45">
        <f t="shared" si="2"/>
        <v>0.53</v>
      </c>
      <c r="Q51" s="184">
        <f t="shared" si="3"/>
        <v>4246.201</v>
      </c>
      <c r="R51" s="45">
        <v>0.0</v>
      </c>
      <c r="S51" s="45">
        <v>1.067</v>
      </c>
      <c r="T51" s="184">
        <f t="shared" si="4"/>
        <v>4530.696467</v>
      </c>
      <c r="U51" s="47">
        <f t="shared" si="5"/>
        <v>6040.928623</v>
      </c>
      <c r="V51" s="333" t="s">
        <v>1344</v>
      </c>
      <c r="W51" s="333" t="s">
        <v>1345</v>
      </c>
      <c r="X51" s="334"/>
      <c r="Y51" s="308"/>
      <c r="Z51" s="308"/>
      <c r="AA51" s="335"/>
      <c r="AB51" s="335"/>
      <c r="AC51" s="335"/>
      <c r="AD51" s="285" t="s">
        <v>1234</v>
      </c>
      <c r="AE51" s="336"/>
      <c r="AF51" s="336"/>
      <c r="AG51" s="67"/>
      <c r="AH51" s="55"/>
      <c r="AI51" s="55"/>
      <c r="AJ51" s="55"/>
      <c r="AK51" s="55"/>
      <c r="AL51" s="55"/>
      <c r="AM51" s="55"/>
      <c r="AN51" s="55"/>
      <c r="AO51" s="55"/>
      <c r="AP51" s="55"/>
      <c r="AQ51" s="13"/>
      <c r="AR51" s="13"/>
      <c r="AS51" s="55"/>
      <c r="AT51" s="13"/>
      <c r="AU51" s="13"/>
      <c r="AV51" s="13"/>
    </row>
    <row r="52" ht="14.25" customHeight="1">
      <c r="A52" s="148">
        <v>2010.0</v>
      </c>
      <c r="B52" s="149" t="s">
        <v>1220</v>
      </c>
      <c r="C52" s="150"/>
      <c r="D52" s="180" t="str">
        <f t="shared" si="1"/>
        <v>3109_680_046</v>
      </c>
      <c r="E52" s="149" t="s">
        <v>46</v>
      </c>
      <c r="F52" s="181" t="s">
        <v>1238</v>
      </c>
      <c r="G52" s="265"/>
      <c r="H52" s="265"/>
      <c r="I52" s="265">
        <v>5000.0</v>
      </c>
      <c r="J52" s="182"/>
      <c r="K52" s="150"/>
      <c r="L52" s="180" t="s">
        <v>1332</v>
      </c>
      <c r="M52" s="183">
        <v>6685.0</v>
      </c>
      <c r="N52" s="45">
        <v>1.13</v>
      </c>
      <c r="O52" s="45">
        <v>47.0</v>
      </c>
      <c r="P52" s="45">
        <f t="shared" si="2"/>
        <v>0.53</v>
      </c>
      <c r="Q52" s="184">
        <f t="shared" si="3"/>
        <v>4003.6465</v>
      </c>
      <c r="R52" s="45">
        <v>0.0</v>
      </c>
      <c r="S52" s="45">
        <v>1.067</v>
      </c>
      <c r="T52" s="184">
        <f t="shared" si="4"/>
        <v>4271.890816</v>
      </c>
      <c r="U52" s="47">
        <f t="shared" si="5"/>
        <v>5695.854421</v>
      </c>
      <c r="V52" s="333" t="s">
        <v>1346</v>
      </c>
      <c r="W52" s="333" t="s">
        <v>1347</v>
      </c>
      <c r="X52" s="334"/>
      <c r="Y52" s="337" t="s">
        <v>1192</v>
      </c>
      <c r="Z52" s="308"/>
      <c r="AA52" s="335"/>
      <c r="AB52" s="335"/>
      <c r="AC52" s="335"/>
      <c r="AD52" s="285" t="s">
        <v>1238</v>
      </c>
      <c r="AE52" s="336"/>
      <c r="AF52" s="336"/>
      <c r="AG52" s="67"/>
      <c r="AH52" s="55"/>
      <c r="AI52" s="55"/>
      <c r="AJ52" s="55"/>
      <c r="AK52" s="55"/>
      <c r="AL52" s="55"/>
      <c r="AM52" s="55"/>
      <c r="AN52" s="55"/>
      <c r="AO52" s="55"/>
      <c r="AP52" s="55"/>
      <c r="AQ52" s="13"/>
      <c r="AR52" s="13"/>
      <c r="AS52" s="55"/>
      <c r="AT52" s="13"/>
      <c r="AU52" s="13"/>
      <c r="AV52" s="13"/>
    </row>
    <row r="53" ht="14.25" customHeight="1">
      <c r="A53" s="148">
        <v>2010.0</v>
      </c>
      <c r="B53" s="149" t="s">
        <v>1220</v>
      </c>
      <c r="C53" s="150"/>
      <c r="D53" s="180" t="str">
        <f t="shared" si="1"/>
        <v>3109_680_192</v>
      </c>
      <c r="E53" s="149" t="s">
        <v>46</v>
      </c>
      <c r="F53" s="181" t="s">
        <v>1348</v>
      </c>
      <c r="G53" s="265"/>
      <c r="H53" s="265"/>
      <c r="I53" s="265">
        <v>5000.0</v>
      </c>
      <c r="J53" s="182"/>
      <c r="K53" s="150"/>
      <c r="L53" s="180" t="s">
        <v>1342</v>
      </c>
      <c r="M53" s="183">
        <v>6685.0</v>
      </c>
      <c r="N53" s="45">
        <v>1.13</v>
      </c>
      <c r="O53" s="45">
        <v>47.0</v>
      </c>
      <c r="P53" s="45">
        <f t="shared" si="2"/>
        <v>0.53</v>
      </c>
      <c r="Q53" s="184">
        <f t="shared" si="3"/>
        <v>4003.6465</v>
      </c>
      <c r="R53" s="45">
        <v>0.0</v>
      </c>
      <c r="S53" s="45">
        <v>1.067</v>
      </c>
      <c r="T53" s="184">
        <f t="shared" si="4"/>
        <v>4271.890816</v>
      </c>
      <c r="U53" s="47">
        <f t="shared" si="5"/>
        <v>5695.854421</v>
      </c>
      <c r="V53" s="334"/>
      <c r="W53" s="333" t="s">
        <v>1349</v>
      </c>
      <c r="X53" s="334"/>
      <c r="Y53" s="308"/>
      <c r="Z53" s="337" t="s">
        <v>1192</v>
      </c>
      <c r="AA53" s="335"/>
      <c r="AB53" s="335"/>
      <c r="AC53" s="335"/>
      <c r="AD53" s="285" t="s">
        <v>1348</v>
      </c>
      <c r="AE53" s="336"/>
      <c r="AF53" s="336"/>
      <c r="AG53" s="67"/>
      <c r="AH53" s="55"/>
      <c r="AI53" s="55"/>
      <c r="AJ53" s="55"/>
      <c r="AK53" s="55"/>
      <c r="AL53" s="55"/>
      <c r="AM53" s="55"/>
      <c r="AN53" s="55"/>
      <c r="AO53" s="55"/>
      <c r="AP53" s="55"/>
      <c r="AQ53" s="13"/>
      <c r="AR53" s="13"/>
      <c r="AS53" s="55"/>
      <c r="AT53" s="13"/>
      <c r="AU53" s="13"/>
      <c r="AV53" s="13"/>
    </row>
    <row r="54" ht="14.25" customHeight="1">
      <c r="A54" s="148">
        <v>2010.0</v>
      </c>
      <c r="B54" s="149" t="s">
        <v>1220</v>
      </c>
      <c r="C54" s="150"/>
      <c r="D54" s="180" t="str">
        <f t="shared" si="1"/>
        <v>3109_680_047</v>
      </c>
      <c r="E54" s="149" t="s">
        <v>46</v>
      </c>
      <c r="F54" s="181" t="s">
        <v>1241</v>
      </c>
      <c r="G54" s="265"/>
      <c r="H54" s="265"/>
      <c r="I54" s="265">
        <v>5000.0</v>
      </c>
      <c r="J54" s="182"/>
      <c r="K54" s="150"/>
      <c r="L54" s="180" t="s">
        <v>1332</v>
      </c>
      <c r="M54" s="183">
        <v>11340.0</v>
      </c>
      <c r="N54" s="45">
        <v>1.13</v>
      </c>
      <c r="O54" s="45">
        <v>47.0</v>
      </c>
      <c r="P54" s="45">
        <f t="shared" si="2"/>
        <v>0.53</v>
      </c>
      <c r="Q54" s="184">
        <f t="shared" si="3"/>
        <v>6791.526</v>
      </c>
      <c r="R54" s="45">
        <v>0.0</v>
      </c>
      <c r="S54" s="45">
        <v>1.067</v>
      </c>
      <c r="T54" s="184">
        <f t="shared" si="4"/>
        <v>7246.558242</v>
      </c>
      <c r="U54" s="47">
        <f t="shared" si="5"/>
        <v>9662.077656</v>
      </c>
      <c r="V54" s="333" t="s">
        <v>1350</v>
      </c>
      <c r="W54" s="333" t="s">
        <v>1351</v>
      </c>
      <c r="X54" s="334"/>
      <c r="Y54" s="308"/>
      <c r="Z54" s="308"/>
      <c r="AA54" s="335"/>
      <c r="AB54" s="335"/>
      <c r="AC54" s="335"/>
      <c r="AD54" s="285" t="s">
        <v>1241</v>
      </c>
      <c r="AE54" s="336"/>
      <c r="AF54" s="336"/>
      <c r="AG54" s="67"/>
      <c r="AH54" s="55"/>
      <c r="AI54" s="55"/>
      <c r="AJ54" s="55"/>
      <c r="AK54" s="55"/>
      <c r="AL54" s="55"/>
      <c r="AM54" s="55"/>
      <c r="AN54" s="55"/>
      <c r="AO54" s="55"/>
      <c r="AP54" s="55"/>
      <c r="AQ54" s="13"/>
      <c r="AR54" s="13"/>
      <c r="AS54" s="55"/>
      <c r="AT54" s="13"/>
      <c r="AU54" s="13"/>
      <c r="AV54" s="13"/>
    </row>
    <row r="55" ht="14.25" customHeight="1">
      <c r="A55" s="148">
        <v>2010.0</v>
      </c>
      <c r="B55" s="149" t="s">
        <v>1220</v>
      </c>
      <c r="C55" s="150"/>
      <c r="D55" s="180" t="str">
        <f t="shared" si="1"/>
        <v>3109_680_048</v>
      </c>
      <c r="E55" s="149" t="s">
        <v>46</v>
      </c>
      <c r="F55" s="181" t="s">
        <v>1245</v>
      </c>
      <c r="G55" s="265"/>
      <c r="H55" s="265"/>
      <c r="I55" s="265">
        <v>5000.0</v>
      </c>
      <c r="J55" s="182"/>
      <c r="K55" s="150"/>
      <c r="L55" s="180" t="s">
        <v>1332</v>
      </c>
      <c r="M55" s="183">
        <v>10790.0</v>
      </c>
      <c r="N55" s="45">
        <v>1.13</v>
      </c>
      <c r="O55" s="45">
        <v>47.0</v>
      </c>
      <c r="P55" s="45">
        <f t="shared" si="2"/>
        <v>0.53</v>
      </c>
      <c r="Q55" s="184">
        <f t="shared" si="3"/>
        <v>6462.131</v>
      </c>
      <c r="R55" s="45">
        <v>0.0</v>
      </c>
      <c r="S55" s="45">
        <v>1.067</v>
      </c>
      <c r="T55" s="184">
        <f t="shared" si="4"/>
        <v>6895.093777</v>
      </c>
      <c r="U55" s="47">
        <f t="shared" si="5"/>
        <v>9193.458369</v>
      </c>
      <c r="V55" s="333" t="s">
        <v>1352</v>
      </c>
      <c r="W55" s="333" t="s">
        <v>1353</v>
      </c>
      <c r="X55" s="334"/>
      <c r="Y55" s="337" t="s">
        <v>1192</v>
      </c>
      <c r="Z55" s="308"/>
      <c r="AA55" s="335"/>
      <c r="AB55" s="335"/>
      <c r="AC55" s="335"/>
      <c r="AD55" s="285" t="s">
        <v>1245</v>
      </c>
      <c r="AE55" s="336"/>
      <c r="AF55" s="336"/>
      <c r="AG55" s="67"/>
      <c r="AH55" s="55"/>
      <c r="AI55" s="55"/>
      <c r="AJ55" s="55"/>
      <c r="AK55" s="55"/>
      <c r="AL55" s="55"/>
      <c r="AM55" s="55"/>
      <c r="AN55" s="55"/>
      <c r="AO55" s="55"/>
      <c r="AP55" s="55"/>
      <c r="AQ55" s="13"/>
      <c r="AR55" s="13"/>
      <c r="AS55" s="55"/>
      <c r="AT55" s="13"/>
      <c r="AU55" s="13"/>
      <c r="AV55" s="13"/>
    </row>
    <row r="56" ht="14.25" customHeight="1">
      <c r="A56" s="148">
        <v>2010.0</v>
      </c>
      <c r="B56" s="149" t="s">
        <v>1220</v>
      </c>
      <c r="C56" s="150"/>
      <c r="D56" s="180" t="str">
        <f t="shared" si="1"/>
        <v>3109_680_193</v>
      </c>
      <c r="E56" s="149" t="s">
        <v>46</v>
      </c>
      <c r="F56" s="181" t="s">
        <v>1354</v>
      </c>
      <c r="G56" s="265"/>
      <c r="H56" s="265"/>
      <c r="I56" s="265">
        <v>5000.0</v>
      </c>
      <c r="J56" s="182"/>
      <c r="K56" s="150"/>
      <c r="L56" s="180" t="s">
        <v>1342</v>
      </c>
      <c r="M56" s="183">
        <v>10790.0</v>
      </c>
      <c r="N56" s="45">
        <v>1.13</v>
      </c>
      <c r="O56" s="45">
        <v>47.0</v>
      </c>
      <c r="P56" s="45">
        <f t="shared" si="2"/>
        <v>0.53</v>
      </c>
      <c r="Q56" s="184">
        <f t="shared" si="3"/>
        <v>6462.131</v>
      </c>
      <c r="R56" s="45">
        <v>0.0</v>
      </c>
      <c r="S56" s="45">
        <v>1.067</v>
      </c>
      <c r="T56" s="184">
        <f t="shared" si="4"/>
        <v>6895.093777</v>
      </c>
      <c r="U56" s="47">
        <f t="shared" si="5"/>
        <v>9193.458369</v>
      </c>
      <c r="V56" s="334"/>
      <c r="W56" s="333" t="s">
        <v>1355</v>
      </c>
      <c r="X56" s="334"/>
      <c r="Y56" s="308"/>
      <c r="Z56" s="337" t="s">
        <v>1192</v>
      </c>
      <c r="AA56" s="335"/>
      <c r="AB56" s="335"/>
      <c r="AC56" s="335"/>
      <c r="AD56" s="285" t="s">
        <v>1354</v>
      </c>
      <c r="AE56" s="336"/>
      <c r="AF56" s="336"/>
      <c r="AG56" s="67"/>
      <c r="AH56" s="55"/>
      <c r="AI56" s="55"/>
      <c r="AJ56" s="55"/>
      <c r="AK56" s="55"/>
      <c r="AL56" s="55"/>
      <c r="AM56" s="55"/>
      <c r="AN56" s="55"/>
      <c r="AO56" s="55"/>
      <c r="AP56" s="55"/>
      <c r="AQ56" s="13"/>
      <c r="AR56" s="13"/>
      <c r="AS56" s="55"/>
      <c r="AT56" s="13"/>
      <c r="AU56" s="13"/>
      <c r="AV56" s="13"/>
    </row>
    <row r="57" ht="14.25" customHeight="1">
      <c r="A57" s="148">
        <v>2010.0</v>
      </c>
      <c r="B57" s="149" t="s">
        <v>1220</v>
      </c>
      <c r="C57" s="150"/>
      <c r="D57" s="180" t="str">
        <f t="shared" si="1"/>
        <v>3109_680_049</v>
      </c>
      <c r="E57" s="149" t="s">
        <v>46</v>
      </c>
      <c r="F57" s="181" t="s">
        <v>1248</v>
      </c>
      <c r="G57" s="265"/>
      <c r="H57" s="265"/>
      <c r="I57" s="265">
        <v>5000.0</v>
      </c>
      <c r="J57" s="182"/>
      <c r="K57" s="150"/>
      <c r="L57" s="180" t="s">
        <v>1332</v>
      </c>
      <c r="M57" s="183">
        <v>11635.0</v>
      </c>
      <c r="N57" s="45">
        <v>1.13</v>
      </c>
      <c r="O57" s="45">
        <v>47.0</v>
      </c>
      <c r="P57" s="45">
        <f t="shared" si="2"/>
        <v>0.53</v>
      </c>
      <c r="Q57" s="184">
        <f t="shared" si="3"/>
        <v>6968.2015</v>
      </c>
      <c r="R57" s="45">
        <v>0.0</v>
      </c>
      <c r="S57" s="45">
        <v>1.067</v>
      </c>
      <c r="T57" s="184">
        <f t="shared" si="4"/>
        <v>7435.071001</v>
      </c>
      <c r="U57" s="47">
        <f t="shared" si="5"/>
        <v>9913.428001</v>
      </c>
      <c r="V57" s="333" t="s">
        <v>1356</v>
      </c>
      <c r="W57" s="333" t="s">
        <v>1357</v>
      </c>
      <c r="X57" s="334"/>
      <c r="Y57" s="308"/>
      <c r="Z57" s="308"/>
      <c r="AA57" s="335"/>
      <c r="AB57" s="335"/>
      <c r="AC57" s="335"/>
      <c r="AD57" s="285" t="s">
        <v>1248</v>
      </c>
      <c r="AE57" s="336"/>
      <c r="AF57" s="336"/>
      <c r="AG57" s="67"/>
      <c r="AH57" s="55"/>
      <c r="AI57" s="55"/>
      <c r="AJ57" s="55"/>
      <c r="AK57" s="55"/>
      <c r="AL57" s="55"/>
      <c r="AM57" s="55"/>
      <c r="AN57" s="55"/>
      <c r="AO57" s="55"/>
      <c r="AP57" s="55"/>
      <c r="AQ57" s="13"/>
      <c r="AR57" s="13"/>
      <c r="AS57" s="55"/>
      <c r="AT57" s="13"/>
      <c r="AU57" s="13"/>
      <c r="AV57" s="13"/>
    </row>
    <row r="58" ht="14.25" customHeight="1">
      <c r="A58" s="148">
        <v>2010.0</v>
      </c>
      <c r="B58" s="149" t="s">
        <v>1220</v>
      </c>
      <c r="C58" s="150"/>
      <c r="D58" s="180" t="str">
        <f t="shared" si="1"/>
        <v>3109_680_050</v>
      </c>
      <c r="E58" s="149" t="s">
        <v>46</v>
      </c>
      <c r="F58" s="181" t="s">
        <v>1252</v>
      </c>
      <c r="G58" s="265"/>
      <c r="H58" s="265"/>
      <c r="I58" s="265">
        <v>5000.0</v>
      </c>
      <c r="J58" s="182"/>
      <c r="K58" s="150"/>
      <c r="L58" s="180" t="s">
        <v>1332</v>
      </c>
      <c r="M58" s="183">
        <v>10875.0</v>
      </c>
      <c r="N58" s="45">
        <v>1.13</v>
      </c>
      <c r="O58" s="45">
        <v>47.0</v>
      </c>
      <c r="P58" s="45">
        <f t="shared" si="2"/>
        <v>0.53</v>
      </c>
      <c r="Q58" s="184">
        <f t="shared" si="3"/>
        <v>6513.0375</v>
      </c>
      <c r="R58" s="45">
        <v>0.0</v>
      </c>
      <c r="S58" s="45">
        <v>1.067</v>
      </c>
      <c r="T58" s="184">
        <f t="shared" si="4"/>
        <v>6949.411013</v>
      </c>
      <c r="U58" s="47">
        <f t="shared" si="5"/>
        <v>9265.88135</v>
      </c>
      <c r="V58" s="333" t="s">
        <v>1358</v>
      </c>
      <c r="W58" s="333" t="s">
        <v>1359</v>
      </c>
      <c r="X58" s="334"/>
      <c r="Y58" s="337" t="s">
        <v>1192</v>
      </c>
      <c r="Z58" s="308"/>
      <c r="AA58" s="335"/>
      <c r="AB58" s="335"/>
      <c r="AC58" s="335"/>
      <c r="AD58" s="285" t="s">
        <v>1252</v>
      </c>
      <c r="AE58" s="336"/>
      <c r="AF58" s="336"/>
      <c r="AG58" s="67"/>
      <c r="AH58" s="55"/>
      <c r="AI58" s="55"/>
      <c r="AJ58" s="55"/>
      <c r="AK58" s="55"/>
      <c r="AL58" s="55"/>
      <c r="AM58" s="55"/>
      <c r="AN58" s="55"/>
      <c r="AO58" s="55"/>
      <c r="AP58" s="55"/>
      <c r="AQ58" s="13"/>
      <c r="AR58" s="13"/>
      <c r="AS58" s="55"/>
      <c r="AT58" s="13"/>
      <c r="AU58" s="13"/>
      <c r="AV58" s="13"/>
    </row>
    <row r="59" ht="14.25" customHeight="1">
      <c r="A59" s="148">
        <v>2010.0</v>
      </c>
      <c r="B59" s="149" t="s">
        <v>1220</v>
      </c>
      <c r="C59" s="150"/>
      <c r="D59" s="180" t="str">
        <f t="shared" si="1"/>
        <v>3109_680_194</v>
      </c>
      <c r="E59" s="149" t="s">
        <v>46</v>
      </c>
      <c r="F59" s="181" t="s">
        <v>1360</v>
      </c>
      <c r="G59" s="265"/>
      <c r="H59" s="265"/>
      <c r="I59" s="265">
        <v>5000.0</v>
      </c>
      <c r="J59" s="182"/>
      <c r="K59" s="150"/>
      <c r="L59" s="180" t="s">
        <v>1342</v>
      </c>
      <c r="M59" s="183">
        <v>10585.0</v>
      </c>
      <c r="N59" s="45">
        <v>1.13</v>
      </c>
      <c r="O59" s="45">
        <v>47.0</v>
      </c>
      <c r="P59" s="45">
        <f t="shared" si="2"/>
        <v>0.53</v>
      </c>
      <c r="Q59" s="184">
        <f t="shared" si="3"/>
        <v>6339.3565</v>
      </c>
      <c r="R59" s="45">
        <v>0.0</v>
      </c>
      <c r="S59" s="45">
        <v>1.067</v>
      </c>
      <c r="T59" s="184">
        <f t="shared" si="4"/>
        <v>6764.093386</v>
      </c>
      <c r="U59" s="47">
        <f t="shared" si="5"/>
        <v>9018.791181</v>
      </c>
      <c r="V59" s="334"/>
      <c r="W59" s="333" t="s">
        <v>1361</v>
      </c>
      <c r="X59" s="334"/>
      <c r="Y59" s="308"/>
      <c r="Z59" s="337" t="s">
        <v>682</v>
      </c>
      <c r="AA59" s="335"/>
      <c r="AB59" s="335"/>
      <c r="AC59" s="335"/>
      <c r="AD59" s="285" t="s">
        <v>1360</v>
      </c>
      <c r="AE59" s="336"/>
      <c r="AF59" s="336"/>
      <c r="AG59" s="67"/>
      <c r="AH59" s="55"/>
      <c r="AI59" s="55"/>
      <c r="AJ59" s="55"/>
      <c r="AK59" s="55"/>
      <c r="AL59" s="55"/>
      <c r="AM59" s="55"/>
      <c r="AN59" s="55"/>
      <c r="AO59" s="55"/>
      <c r="AP59" s="55"/>
      <c r="AQ59" s="13"/>
      <c r="AR59" s="13"/>
      <c r="AS59" s="55"/>
      <c r="AT59" s="13"/>
      <c r="AU59" s="13"/>
      <c r="AV59" s="13"/>
    </row>
    <row r="60" ht="14.25" customHeight="1">
      <c r="A60" s="148">
        <v>2010.0</v>
      </c>
      <c r="B60" s="149" t="s">
        <v>1220</v>
      </c>
      <c r="C60" s="150"/>
      <c r="D60" s="180" t="str">
        <f t="shared" si="1"/>
        <v>3109_680_051</v>
      </c>
      <c r="E60" s="149" t="s">
        <v>46</v>
      </c>
      <c r="F60" s="181" t="s">
        <v>1301</v>
      </c>
      <c r="G60" s="265"/>
      <c r="H60" s="265"/>
      <c r="I60" s="265">
        <v>5000.0</v>
      </c>
      <c r="J60" s="182"/>
      <c r="K60" s="150"/>
      <c r="L60" s="180" t="s">
        <v>1332</v>
      </c>
      <c r="M60" s="183">
        <v>9015.0</v>
      </c>
      <c r="N60" s="45">
        <v>1.13</v>
      </c>
      <c r="O60" s="45">
        <v>47.0</v>
      </c>
      <c r="P60" s="45">
        <f t="shared" si="2"/>
        <v>0.53</v>
      </c>
      <c r="Q60" s="184">
        <f t="shared" si="3"/>
        <v>5399.0835</v>
      </c>
      <c r="R60" s="45">
        <v>0.0</v>
      </c>
      <c r="S60" s="45">
        <v>1.067</v>
      </c>
      <c r="T60" s="184">
        <f t="shared" si="4"/>
        <v>5760.822095</v>
      </c>
      <c r="U60" s="47">
        <f t="shared" si="5"/>
        <v>7681.096126</v>
      </c>
      <c r="V60" s="333" t="s">
        <v>1362</v>
      </c>
      <c r="W60" s="333" t="s">
        <v>1363</v>
      </c>
      <c r="X60" s="334"/>
      <c r="Y60" s="308"/>
      <c r="Z60" s="308"/>
      <c r="AA60" s="335"/>
      <c r="AB60" s="335"/>
      <c r="AC60" s="335"/>
      <c r="AD60" s="285" t="s">
        <v>1301</v>
      </c>
      <c r="AE60" s="336"/>
      <c r="AF60" s="336"/>
      <c r="AG60" s="67"/>
      <c r="AH60" s="55"/>
      <c r="AI60" s="55"/>
      <c r="AJ60" s="55"/>
      <c r="AK60" s="55"/>
      <c r="AL60" s="55"/>
      <c r="AM60" s="55"/>
      <c r="AN60" s="55"/>
      <c r="AO60" s="55"/>
      <c r="AP60" s="55"/>
      <c r="AQ60" s="13"/>
      <c r="AR60" s="13"/>
      <c r="AS60" s="55"/>
      <c r="AT60" s="13"/>
      <c r="AU60" s="13"/>
      <c r="AV60" s="13"/>
    </row>
    <row r="61" ht="14.25" customHeight="1">
      <c r="A61" s="148">
        <v>2010.0</v>
      </c>
      <c r="B61" s="149" t="s">
        <v>1220</v>
      </c>
      <c r="C61" s="150"/>
      <c r="D61" s="180" t="str">
        <f t="shared" si="1"/>
        <v>3109_set_058</v>
      </c>
      <c r="E61" s="149" t="s">
        <v>46</v>
      </c>
      <c r="F61" s="181" t="s">
        <v>1364</v>
      </c>
      <c r="G61" s="265"/>
      <c r="H61" s="265"/>
      <c r="I61" s="265">
        <v>5000.0</v>
      </c>
      <c r="J61" s="182"/>
      <c r="K61" s="150"/>
      <c r="L61" s="180" t="s">
        <v>1332</v>
      </c>
      <c r="M61" s="183">
        <v>9015.0</v>
      </c>
      <c r="N61" s="45">
        <v>1.13</v>
      </c>
      <c r="O61" s="45">
        <v>47.0</v>
      </c>
      <c r="P61" s="45">
        <f t="shared" si="2"/>
        <v>0.53</v>
      </c>
      <c r="Q61" s="184">
        <f t="shared" si="3"/>
        <v>5399.0835</v>
      </c>
      <c r="R61" s="45">
        <v>0.0</v>
      </c>
      <c r="S61" s="45">
        <v>1.067</v>
      </c>
      <c r="T61" s="184">
        <f t="shared" si="4"/>
        <v>5760.822095</v>
      </c>
      <c r="U61" s="47">
        <f t="shared" si="5"/>
        <v>7681.096126</v>
      </c>
      <c r="V61" s="334"/>
      <c r="W61" s="333" t="s">
        <v>1365</v>
      </c>
      <c r="X61" s="334"/>
      <c r="Y61" s="337" t="s">
        <v>1192</v>
      </c>
      <c r="Z61" s="308"/>
      <c r="AA61" s="335"/>
      <c r="AB61" s="335"/>
      <c r="AC61" s="335"/>
      <c r="AD61" s="285" t="s">
        <v>1364</v>
      </c>
      <c r="AE61" s="336"/>
      <c r="AF61" s="336"/>
      <c r="AG61" s="67"/>
      <c r="AH61" s="55"/>
      <c r="AI61" s="55"/>
      <c r="AJ61" s="55"/>
      <c r="AK61" s="55"/>
      <c r="AL61" s="55"/>
      <c r="AM61" s="55"/>
      <c r="AN61" s="55"/>
      <c r="AO61" s="55"/>
      <c r="AP61" s="55"/>
      <c r="AQ61" s="13"/>
      <c r="AR61" s="13"/>
      <c r="AS61" s="55"/>
      <c r="AT61" s="13"/>
      <c r="AU61" s="13"/>
      <c r="AV61" s="13"/>
    </row>
    <row r="62" ht="14.25" customHeight="1">
      <c r="A62" s="148">
        <v>2010.0</v>
      </c>
      <c r="B62" s="149" t="s">
        <v>1220</v>
      </c>
      <c r="C62" s="150"/>
      <c r="D62" s="180" t="str">
        <f t="shared" si="1"/>
        <v>3109_680_195</v>
      </c>
      <c r="E62" s="149" t="s">
        <v>46</v>
      </c>
      <c r="F62" s="181" t="s">
        <v>1366</v>
      </c>
      <c r="G62" s="265"/>
      <c r="H62" s="265"/>
      <c r="I62" s="265">
        <v>5000.0</v>
      </c>
      <c r="J62" s="182"/>
      <c r="K62" s="150"/>
      <c r="L62" s="180" t="s">
        <v>1342</v>
      </c>
      <c r="M62" s="183">
        <v>8720.0</v>
      </c>
      <c r="N62" s="45">
        <v>1.13</v>
      </c>
      <c r="O62" s="45">
        <v>47.0</v>
      </c>
      <c r="P62" s="45">
        <f t="shared" si="2"/>
        <v>0.53</v>
      </c>
      <c r="Q62" s="184">
        <f t="shared" si="3"/>
        <v>5222.408</v>
      </c>
      <c r="R62" s="45">
        <v>0.0</v>
      </c>
      <c r="S62" s="45">
        <v>1.067</v>
      </c>
      <c r="T62" s="184">
        <f t="shared" si="4"/>
        <v>5572.309336</v>
      </c>
      <c r="U62" s="47">
        <f t="shared" si="5"/>
        <v>7429.745781</v>
      </c>
      <c r="V62" s="334"/>
      <c r="W62" s="333" t="s">
        <v>1367</v>
      </c>
      <c r="X62" s="334"/>
      <c r="Y62" s="308"/>
      <c r="Z62" s="337" t="s">
        <v>1192</v>
      </c>
      <c r="AA62" s="335"/>
      <c r="AB62" s="335"/>
      <c r="AC62" s="335"/>
      <c r="AD62" s="285" t="s">
        <v>1366</v>
      </c>
      <c r="AE62" s="336"/>
      <c r="AF62" s="336"/>
      <c r="AG62" s="67"/>
      <c r="AH62" s="55"/>
      <c r="AI62" s="55"/>
      <c r="AJ62" s="55"/>
      <c r="AK62" s="55"/>
      <c r="AL62" s="55"/>
      <c r="AM62" s="55"/>
      <c r="AN62" s="55"/>
      <c r="AO62" s="55"/>
      <c r="AP62" s="55"/>
      <c r="AQ62" s="13"/>
      <c r="AR62" s="13"/>
      <c r="AS62" s="55"/>
      <c r="AT62" s="13"/>
      <c r="AU62" s="13"/>
      <c r="AV62" s="13"/>
    </row>
    <row r="63" ht="14.25" customHeight="1">
      <c r="A63" s="148">
        <v>2010.0</v>
      </c>
      <c r="B63" s="149" t="s">
        <v>1220</v>
      </c>
      <c r="C63" s="150"/>
      <c r="D63" s="180" t="str">
        <f t="shared" si="1"/>
        <v>3109_set_017</v>
      </c>
      <c r="E63" s="149" t="s">
        <v>46</v>
      </c>
      <c r="F63" s="181" t="s">
        <v>1368</v>
      </c>
      <c r="G63" s="265"/>
      <c r="H63" s="265"/>
      <c r="I63" s="265">
        <v>5000.0</v>
      </c>
      <c r="J63" s="182"/>
      <c r="K63" s="150"/>
      <c r="L63" s="180" t="s">
        <v>1332</v>
      </c>
      <c r="M63" s="183">
        <v>13965.0</v>
      </c>
      <c r="N63" s="45">
        <v>1.13</v>
      </c>
      <c r="O63" s="45">
        <v>47.0</v>
      </c>
      <c r="P63" s="45">
        <f t="shared" si="2"/>
        <v>0.53</v>
      </c>
      <c r="Q63" s="184">
        <f t="shared" si="3"/>
        <v>8363.6385</v>
      </c>
      <c r="R63" s="45">
        <v>0.0</v>
      </c>
      <c r="S63" s="45">
        <v>1.067</v>
      </c>
      <c r="T63" s="184">
        <f t="shared" si="4"/>
        <v>8924.00228</v>
      </c>
      <c r="U63" s="47">
        <f t="shared" si="5"/>
        <v>11898.66971</v>
      </c>
      <c r="V63" s="333" t="s">
        <v>1369</v>
      </c>
      <c r="W63" s="333" t="s">
        <v>1370</v>
      </c>
      <c r="X63" s="334"/>
      <c r="Y63" s="308"/>
      <c r="Z63" s="308"/>
      <c r="AA63" s="335"/>
      <c r="AB63" s="335"/>
      <c r="AC63" s="335"/>
      <c r="AD63" s="285" t="s">
        <v>1368</v>
      </c>
      <c r="AE63" s="336"/>
      <c r="AF63" s="336"/>
      <c r="AG63" s="67"/>
      <c r="AH63" s="55"/>
      <c r="AI63" s="55"/>
      <c r="AJ63" s="55"/>
      <c r="AK63" s="55"/>
      <c r="AL63" s="55"/>
      <c r="AM63" s="55"/>
      <c r="AN63" s="55"/>
      <c r="AO63" s="55"/>
      <c r="AP63" s="55"/>
      <c r="AQ63" s="13"/>
      <c r="AR63" s="13"/>
      <c r="AS63" s="55"/>
      <c r="AT63" s="13"/>
      <c r="AU63" s="13"/>
      <c r="AV63" s="13"/>
    </row>
    <row r="64" ht="14.25" customHeight="1">
      <c r="A64" s="148">
        <v>2010.0</v>
      </c>
      <c r="B64" s="149" t="s">
        <v>1220</v>
      </c>
      <c r="C64" s="150"/>
      <c r="D64" s="180" t="str">
        <f t="shared" si="1"/>
        <v>3109_680_052</v>
      </c>
      <c r="E64" s="149" t="s">
        <v>46</v>
      </c>
      <c r="F64" s="181" t="s">
        <v>1255</v>
      </c>
      <c r="G64" s="265"/>
      <c r="H64" s="265"/>
      <c r="I64" s="265">
        <v>5000.0</v>
      </c>
      <c r="J64" s="182"/>
      <c r="K64" s="150"/>
      <c r="L64" s="180" t="s">
        <v>1332</v>
      </c>
      <c r="M64" s="183">
        <v>1980.0</v>
      </c>
      <c r="N64" s="45">
        <v>1.13</v>
      </c>
      <c r="O64" s="45">
        <v>47.0</v>
      </c>
      <c r="P64" s="45">
        <f t="shared" si="2"/>
        <v>0.53</v>
      </c>
      <c r="Q64" s="184">
        <f t="shared" si="3"/>
        <v>1185.822</v>
      </c>
      <c r="R64" s="45">
        <v>0.0</v>
      </c>
      <c r="S64" s="45">
        <v>1.067</v>
      </c>
      <c r="T64" s="184">
        <f t="shared" si="4"/>
        <v>1265.272074</v>
      </c>
      <c r="U64" s="47">
        <f t="shared" si="5"/>
        <v>1687.029432</v>
      </c>
      <c r="V64" s="334"/>
      <c r="W64" s="333" t="s">
        <v>1371</v>
      </c>
      <c r="X64" s="334"/>
      <c r="Y64" s="308"/>
      <c r="Z64" s="308"/>
      <c r="AA64" s="335"/>
      <c r="AB64" s="335"/>
      <c r="AC64" s="335"/>
      <c r="AD64" s="285" t="s">
        <v>1255</v>
      </c>
      <c r="AE64" s="336"/>
      <c r="AF64" s="336"/>
      <c r="AG64" s="67"/>
      <c r="AH64" s="55"/>
      <c r="AI64" s="55"/>
      <c r="AJ64" s="55"/>
      <c r="AK64" s="55"/>
      <c r="AL64" s="55"/>
      <c r="AM64" s="55"/>
      <c r="AN64" s="55"/>
      <c r="AO64" s="55"/>
      <c r="AP64" s="55"/>
      <c r="AQ64" s="13"/>
      <c r="AR64" s="13"/>
      <c r="AS64" s="55"/>
      <c r="AT64" s="13"/>
      <c r="AU64" s="13"/>
      <c r="AV64" s="13"/>
    </row>
    <row r="65" ht="14.25" customHeight="1">
      <c r="A65" s="148">
        <v>2010.0</v>
      </c>
      <c r="B65" s="149" t="s">
        <v>1220</v>
      </c>
      <c r="C65" s="150"/>
      <c r="D65" s="180" t="str">
        <f t="shared" si="1"/>
        <v>3109_680_092</v>
      </c>
      <c r="E65" s="149" t="s">
        <v>46</v>
      </c>
      <c r="F65" s="181" t="s">
        <v>1258</v>
      </c>
      <c r="G65" s="265"/>
      <c r="H65" s="265"/>
      <c r="I65" s="265">
        <v>5000.0</v>
      </c>
      <c r="J65" s="182"/>
      <c r="K65" s="150"/>
      <c r="L65" s="180" t="s">
        <v>1332</v>
      </c>
      <c r="M65" s="183">
        <v>7585.0</v>
      </c>
      <c r="N65" s="45">
        <v>1.13</v>
      </c>
      <c r="O65" s="45">
        <v>47.0</v>
      </c>
      <c r="P65" s="45">
        <f t="shared" si="2"/>
        <v>0.53</v>
      </c>
      <c r="Q65" s="184">
        <f t="shared" si="3"/>
        <v>4542.6565</v>
      </c>
      <c r="R65" s="45">
        <v>0.0</v>
      </c>
      <c r="S65" s="45">
        <v>1.067</v>
      </c>
      <c r="T65" s="184">
        <f t="shared" si="4"/>
        <v>4847.014486</v>
      </c>
      <c r="U65" s="47">
        <f t="shared" si="5"/>
        <v>6462.685981</v>
      </c>
      <c r="V65" s="333" t="s">
        <v>1372</v>
      </c>
      <c r="W65" s="333" t="s">
        <v>1373</v>
      </c>
      <c r="X65" s="334"/>
      <c r="Y65" s="308"/>
      <c r="Z65" s="308"/>
      <c r="AA65" s="335"/>
      <c r="AB65" s="335"/>
      <c r="AC65" s="335"/>
      <c r="AD65" s="285" t="s">
        <v>1258</v>
      </c>
      <c r="AE65" s="336"/>
      <c r="AF65" s="336"/>
      <c r="AG65" s="67"/>
      <c r="AH65" s="55"/>
      <c r="AI65" s="55"/>
      <c r="AJ65" s="55"/>
      <c r="AK65" s="55"/>
      <c r="AL65" s="55"/>
      <c r="AM65" s="55"/>
      <c r="AN65" s="55"/>
      <c r="AO65" s="55"/>
      <c r="AP65" s="55"/>
      <c r="AQ65" s="13"/>
      <c r="AR65" s="13"/>
      <c r="AS65" s="55"/>
      <c r="AT65" s="13"/>
      <c r="AU65" s="13"/>
      <c r="AV65" s="13"/>
    </row>
    <row r="66" ht="14.25" customHeight="1">
      <c r="A66" s="148">
        <v>2010.0</v>
      </c>
      <c r="B66" s="149" t="s">
        <v>1220</v>
      </c>
      <c r="C66" s="150"/>
      <c r="D66" s="180" t="str">
        <f t="shared" si="1"/>
        <v>3109_680_085</v>
      </c>
      <c r="E66" s="149" t="s">
        <v>46</v>
      </c>
      <c r="F66" s="181" t="s">
        <v>1262</v>
      </c>
      <c r="G66" s="265"/>
      <c r="H66" s="265"/>
      <c r="I66" s="265">
        <v>5000.0</v>
      </c>
      <c r="J66" s="182"/>
      <c r="K66" s="150"/>
      <c r="L66" s="180" t="s">
        <v>1332</v>
      </c>
      <c r="M66" s="183">
        <v>2120.0</v>
      </c>
      <c r="N66" s="45">
        <v>1.13</v>
      </c>
      <c r="O66" s="45">
        <v>47.0</v>
      </c>
      <c r="P66" s="45">
        <f t="shared" si="2"/>
        <v>0.53</v>
      </c>
      <c r="Q66" s="184">
        <f t="shared" si="3"/>
        <v>1269.668</v>
      </c>
      <c r="R66" s="45">
        <v>0.0</v>
      </c>
      <c r="S66" s="45">
        <v>1.067</v>
      </c>
      <c r="T66" s="184">
        <f t="shared" si="4"/>
        <v>1354.735756</v>
      </c>
      <c r="U66" s="47">
        <f t="shared" si="5"/>
        <v>1806.314341</v>
      </c>
      <c r="V66" s="334"/>
      <c r="W66" s="333" t="s">
        <v>1374</v>
      </c>
      <c r="X66" s="334"/>
      <c r="Y66" s="308"/>
      <c r="Z66" s="308"/>
      <c r="AA66" s="335"/>
      <c r="AB66" s="335"/>
      <c r="AC66" s="335"/>
      <c r="AD66" s="285" t="s">
        <v>1262</v>
      </c>
      <c r="AE66" s="336"/>
      <c r="AF66" s="336"/>
      <c r="AG66" s="67"/>
      <c r="AH66" s="55"/>
      <c r="AI66" s="55"/>
      <c r="AJ66" s="55"/>
      <c r="AK66" s="55"/>
      <c r="AL66" s="55"/>
      <c r="AM66" s="55"/>
      <c r="AN66" s="55"/>
      <c r="AO66" s="55"/>
      <c r="AP66" s="55"/>
      <c r="AQ66" s="13"/>
      <c r="AR66" s="13"/>
      <c r="AS66" s="55"/>
      <c r="AT66" s="13"/>
      <c r="AU66" s="13"/>
      <c r="AV66" s="13"/>
    </row>
    <row r="67" ht="14.25" customHeight="1">
      <c r="A67" s="148">
        <v>2010.0</v>
      </c>
      <c r="B67" s="149" t="s">
        <v>1220</v>
      </c>
      <c r="C67" s="150"/>
      <c r="D67" s="180" t="str">
        <f t="shared" si="1"/>
        <v>3109_680_087</v>
      </c>
      <c r="E67" s="149" t="s">
        <v>46</v>
      </c>
      <c r="F67" s="181" t="s">
        <v>1264</v>
      </c>
      <c r="G67" s="265"/>
      <c r="H67" s="265"/>
      <c r="I67" s="265">
        <v>5000.0</v>
      </c>
      <c r="J67" s="182"/>
      <c r="K67" s="150"/>
      <c r="L67" s="180" t="s">
        <v>1332</v>
      </c>
      <c r="M67" s="183">
        <v>2940.0</v>
      </c>
      <c r="N67" s="45">
        <v>1.13</v>
      </c>
      <c r="O67" s="45">
        <v>47.0</v>
      </c>
      <c r="P67" s="45">
        <f t="shared" si="2"/>
        <v>0.53</v>
      </c>
      <c r="Q67" s="184">
        <f t="shared" si="3"/>
        <v>1760.766</v>
      </c>
      <c r="R67" s="45">
        <v>0.0</v>
      </c>
      <c r="S67" s="45">
        <v>1.067</v>
      </c>
      <c r="T67" s="184">
        <f t="shared" si="4"/>
        <v>1878.737322</v>
      </c>
      <c r="U67" s="47">
        <f t="shared" si="5"/>
        <v>2504.983096</v>
      </c>
      <c r="V67" s="334"/>
      <c r="W67" s="333" t="s">
        <v>1375</v>
      </c>
      <c r="X67" s="334"/>
      <c r="Y67" s="308"/>
      <c r="Z67" s="308"/>
      <c r="AA67" s="335"/>
      <c r="AB67" s="335"/>
      <c r="AC67" s="335"/>
      <c r="AD67" s="285" t="s">
        <v>1264</v>
      </c>
      <c r="AE67" s="336"/>
      <c r="AF67" s="336"/>
      <c r="AG67" s="67"/>
      <c r="AH67" s="55"/>
      <c r="AI67" s="55"/>
      <c r="AJ67" s="55"/>
      <c r="AK67" s="55"/>
      <c r="AL67" s="55"/>
      <c r="AM67" s="55"/>
      <c r="AN67" s="55"/>
      <c r="AO67" s="55"/>
      <c r="AP67" s="55"/>
      <c r="AQ67" s="13"/>
      <c r="AR67" s="13"/>
      <c r="AS67" s="55"/>
      <c r="AT67" s="13"/>
      <c r="AU67" s="13"/>
      <c r="AV67" s="13"/>
    </row>
    <row r="68" ht="14.25" customHeight="1">
      <c r="A68" s="179">
        <v>2010.0</v>
      </c>
      <c r="B68" s="165" t="s">
        <v>1220</v>
      </c>
      <c r="C68" s="166"/>
      <c r="D68" s="187" t="str">
        <f t="shared" si="1"/>
        <v>3113_680_002</v>
      </c>
      <c r="E68" s="165" t="s">
        <v>46</v>
      </c>
      <c r="F68" s="188" t="s">
        <v>1331</v>
      </c>
      <c r="G68" s="274"/>
      <c r="H68" s="274"/>
      <c r="I68" s="274">
        <v>8000.0</v>
      </c>
      <c r="J68" s="189"/>
      <c r="K68" s="166"/>
      <c r="L68" s="187" t="s">
        <v>1376</v>
      </c>
      <c r="M68" s="190">
        <v>3740.0</v>
      </c>
      <c r="N68" s="45">
        <v>1.13</v>
      </c>
      <c r="O68" s="45">
        <v>45.0</v>
      </c>
      <c r="P68" s="45">
        <f t="shared" si="2"/>
        <v>0.55</v>
      </c>
      <c r="Q68" s="184">
        <f t="shared" si="3"/>
        <v>2324.41</v>
      </c>
      <c r="R68" s="45">
        <v>0.0</v>
      </c>
      <c r="S68" s="45">
        <v>1.067</v>
      </c>
      <c r="T68" s="184">
        <f t="shared" si="4"/>
        <v>2480.14547</v>
      </c>
      <c r="U68" s="47">
        <f t="shared" si="5"/>
        <v>3306.860627</v>
      </c>
      <c r="V68" s="310"/>
      <c r="W68" s="309" t="s">
        <v>1376</v>
      </c>
      <c r="X68" s="310"/>
      <c r="Y68" s="311"/>
      <c r="Z68" s="311"/>
      <c r="AA68" s="312"/>
      <c r="AB68" s="312"/>
      <c r="AC68" s="312"/>
      <c r="AD68" s="313" t="s">
        <v>1331</v>
      </c>
      <c r="AE68" s="37"/>
      <c r="AF68" s="37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13"/>
      <c r="AR68" s="13"/>
      <c r="AS68" s="55"/>
      <c r="AT68" s="13"/>
      <c r="AU68" s="13"/>
      <c r="AV68" s="13"/>
    </row>
    <row r="69" ht="14.25" customHeight="1">
      <c r="A69" s="179">
        <v>2010.0</v>
      </c>
      <c r="B69" s="165" t="s">
        <v>1220</v>
      </c>
      <c r="C69" s="166"/>
      <c r="D69" s="187" t="str">
        <f t="shared" si="1"/>
        <v>3113_680_004</v>
      </c>
      <c r="E69" s="165" t="s">
        <v>46</v>
      </c>
      <c r="F69" s="188" t="s">
        <v>1377</v>
      </c>
      <c r="G69" s="274"/>
      <c r="H69" s="274"/>
      <c r="I69" s="274">
        <v>8000.0</v>
      </c>
      <c r="J69" s="189"/>
      <c r="K69" s="166"/>
      <c r="L69" s="187" t="s">
        <v>1378</v>
      </c>
      <c r="M69" s="190">
        <v>7090.0</v>
      </c>
      <c r="N69" s="45">
        <v>1.13</v>
      </c>
      <c r="O69" s="45">
        <v>45.0</v>
      </c>
      <c r="P69" s="45">
        <f t="shared" si="2"/>
        <v>0.55</v>
      </c>
      <c r="Q69" s="184">
        <f t="shared" si="3"/>
        <v>4406.435</v>
      </c>
      <c r="R69" s="45">
        <v>0.0</v>
      </c>
      <c r="S69" s="45">
        <v>1.067</v>
      </c>
      <c r="T69" s="184">
        <f t="shared" si="4"/>
        <v>4701.666145</v>
      </c>
      <c r="U69" s="47">
        <f t="shared" si="5"/>
        <v>6268.888193</v>
      </c>
      <c r="V69" s="315"/>
      <c r="W69" s="314" t="s">
        <v>1378</v>
      </c>
      <c r="X69" s="315"/>
      <c r="Y69" s="316"/>
      <c r="Z69" s="316"/>
      <c r="AA69" s="317"/>
      <c r="AB69" s="317"/>
      <c r="AC69" s="317"/>
      <c r="AD69" s="318" t="s">
        <v>1377</v>
      </c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13"/>
      <c r="AR69" s="13"/>
      <c r="AS69" s="55"/>
      <c r="AT69" s="13"/>
      <c r="AU69" s="13"/>
      <c r="AV69" s="13"/>
    </row>
    <row r="70" ht="14.25" customHeight="1">
      <c r="A70" s="179">
        <v>2010.0</v>
      </c>
      <c r="B70" s="165" t="s">
        <v>1220</v>
      </c>
      <c r="C70" s="166"/>
      <c r="D70" s="187" t="str">
        <f t="shared" si="1"/>
        <v>3113_680_015</v>
      </c>
      <c r="E70" s="165" t="s">
        <v>46</v>
      </c>
      <c r="F70" s="188" t="s">
        <v>1238</v>
      </c>
      <c r="G70" s="274"/>
      <c r="H70" s="274"/>
      <c r="I70" s="274">
        <v>8000.0</v>
      </c>
      <c r="J70" s="189"/>
      <c r="K70" s="166"/>
      <c r="L70" s="187" t="s">
        <v>1379</v>
      </c>
      <c r="M70" s="190">
        <v>6685.0</v>
      </c>
      <c r="N70" s="45">
        <v>1.13</v>
      </c>
      <c r="O70" s="45">
        <v>45.0</v>
      </c>
      <c r="P70" s="45">
        <f t="shared" si="2"/>
        <v>0.55</v>
      </c>
      <c r="Q70" s="184">
        <f t="shared" si="3"/>
        <v>4154.7275</v>
      </c>
      <c r="R70" s="45">
        <v>0.0</v>
      </c>
      <c r="S70" s="45">
        <v>1.067</v>
      </c>
      <c r="T70" s="184">
        <f t="shared" si="4"/>
        <v>4433.094243</v>
      </c>
      <c r="U70" s="47">
        <f t="shared" si="5"/>
        <v>5910.792323</v>
      </c>
      <c r="V70" s="315"/>
      <c r="W70" s="314" t="s">
        <v>1379</v>
      </c>
      <c r="X70" s="315"/>
      <c r="Y70" s="319" t="s">
        <v>1192</v>
      </c>
      <c r="Z70" s="316"/>
      <c r="AA70" s="317"/>
      <c r="AB70" s="317"/>
      <c r="AC70" s="317"/>
      <c r="AD70" s="318" t="s">
        <v>1238</v>
      </c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13"/>
      <c r="AR70" s="13"/>
      <c r="AS70" s="55"/>
      <c r="AT70" s="13"/>
      <c r="AU70" s="13"/>
      <c r="AV70" s="13"/>
    </row>
    <row r="71" ht="14.25" customHeight="1">
      <c r="A71" s="179">
        <v>2010.0</v>
      </c>
      <c r="B71" s="165" t="s">
        <v>1220</v>
      </c>
      <c r="C71" s="166"/>
      <c r="D71" s="187" t="str">
        <f t="shared" si="1"/>
        <v>3113_680_005</v>
      </c>
      <c r="E71" s="165" t="s">
        <v>46</v>
      </c>
      <c r="F71" s="188" t="s">
        <v>1380</v>
      </c>
      <c r="G71" s="274"/>
      <c r="H71" s="274"/>
      <c r="I71" s="274">
        <v>8000.0</v>
      </c>
      <c r="J71" s="189"/>
      <c r="K71" s="166"/>
      <c r="L71" s="187" t="s">
        <v>1381</v>
      </c>
      <c r="M71" s="190">
        <v>11340.0</v>
      </c>
      <c r="N71" s="45">
        <v>1.13</v>
      </c>
      <c r="O71" s="45">
        <v>45.0</v>
      </c>
      <c r="P71" s="45">
        <f t="shared" si="2"/>
        <v>0.55</v>
      </c>
      <c r="Q71" s="184">
        <f t="shared" si="3"/>
        <v>7047.81</v>
      </c>
      <c r="R71" s="45">
        <v>0.0</v>
      </c>
      <c r="S71" s="45">
        <v>1.067</v>
      </c>
      <c r="T71" s="184">
        <f t="shared" si="4"/>
        <v>7520.01327</v>
      </c>
      <c r="U71" s="47">
        <f t="shared" si="5"/>
        <v>10026.68436</v>
      </c>
      <c r="V71" s="315"/>
      <c r="W71" s="314" t="s">
        <v>1381</v>
      </c>
      <c r="X71" s="315"/>
      <c r="Y71" s="316"/>
      <c r="Z71" s="316"/>
      <c r="AA71" s="317"/>
      <c r="AB71" s="317"/>
      <c r="AC71" s="317"/>
      <c r="AD71" s="318" t="s">
        <v>1241</v>
      </c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13"/>
      <c r="AR71" s="13"/>
      <c r="AS71" s="55"/>
      <c r="AT71" s="13"/>
      <c r="AU71" s="13"/>
      <c r="AV71" s="13"/>
    </row>
    <row r="72" ht="14.25" customHeight="1">
      <c r="A72" s="179">
        <v>2010.0</v>
      </c>
      <c r="B72" s="165" t="s">
        <v>1220</v>
      </c>
      <c r="C72" s="166"/>
      <c r="D72" s="187" t="str">
        <f t="shared" si="1"/>
        <v>3113_680_016</v>
      </c>
      <c r="E72" s="165" t="s">
        <v>46</v>
      </c>
      <c r="F72" s="188" t="s">
        <v>1245</v>
      </c>
      <c r="G72" s="274"/>
      <c r="H72" s="274"/>
      <c r="I72" s="274">
        <v>8000.0</v>
      </c>
      <c r="J72" s="189"/>
      <c r="K72" s="166"/>
      <c r="L72" s="187" t="s">
        <v>1382</v>
      </c>
      <c r="M72" s="190">
        <v>10790.0</v>
      </c>
      <c r="N72" s="45">
        <v>1.13</v>
      </c>
      <c r="O72" s="45">
        <v>45.0</v>
      </c>
      <c r="P72" s="45">
        <f t="shared" si="2"/>
        <v>0.55</v>
      </c>
      <c r="Q72" s="184">
        <f t="shared" si="3"/>
        <v>6705.985</v>
      </c>
      <c r="R72" s="45">
        <v>0.0</v>
      </c>
      <c r="S72" s="45">
        <v>1.067</v>
      </c>
      <c r="T72" s="184">
        <f t="shared" si="4"/>
        <v>7155.285995</v>
      </c>
      <c r="U72" s="47">
        <f t="shared" si="5"/>
        <v>9540.381327</v>
      </c>
      <c r="V72" s="315"/>
      <c r="W72" s="314" t="s">
        <v>1382</v>
      </c>
      <c r="X72" s="315"/>
      <c r="Y72" s="319" t="s">
        <v>1192</v>
      </c>
      <c r="Z72" s="316"/>
      <c r="AA72" s="317"/>
      <c r="AB72" s="317"/>
      <c r="AC72" s="317"/>
      <c r="AD72" s="318" t="s">
        <v>1245</v>
      </c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13"/>
      <c r="AR72" s="13"/>
      <c r="AS72" s="55"/>
      <c r="AT72" s="13"/>
      <c r="AU72" s="13"/>
      <c r="AV72" s="13"/>
    </row>
    <row r="73" ht="14.25" customHeight="1">
      <c r="A73" s="179">
        <v>2010.0</v>
      </c>
      <c r="B73" s="165" t="s">
        <v>1220</v>
      </c>
      <c r="C73" s="166"/>
      <c r="D73" s="187" t="str">
        <f t="shared" si="1"/>
        <v>3113_680_006</v>
      </c>
      <c r="E73" s="165" t="s">
        <v>46</v>
      </c>
      <c r="F73" s="188" t="s">
        <v>1383</v>
      </c>
      <c r="G73" s="274"/>
      <c r="H73" s="274"/>
      <c r="I73" s="274">
        <v>8000.0</v>
      </c>
      <c r="J73" s="189"/>
      <c r="K73" s="166"/>
      <c r="L73" s="187" t="s">
        <v>1384</v>
      </c>
      <c r="M73" s="190">
        <v>11635.0</v>
      </c>
      <c r="N73" s="45">
        <v>1.13</v>
      </c>
      <c r="O73" s="45">
        <v>45.0</v>
      </c>
      <c r="P73" s="45">
        <f t="shared" si="2"/>
        <v>0.55</v>
      </c>
      <c r="Q73" s="184">
        <f t="shared" si="3"/>
        <v>7231.1525</v>
      </c>
      <c r="R73" s="45">
        <v>0.0</v>
      </c>
      <c r="S73" s="45">
        <v>1.067</v>
      </c>
      <c r="T73" s="184">
        <f t="shared" si="4"/>
        <v>7715.639718</v>
      </c>
      <c r="U73" s="47">
        <f t="shared" si="5"/>
        <v>10287.51962</v>
      </c>
      <c r="V73" s="315"/>
      <c r="W73" s="314" t="s">
        <v>1384</v>
      </c>
      <c r="X73" s="315"/>
      <c r="Y73" s="319" t="s">
        <v>1192</v>
      </c>
      <c r="Z73" s="316"/>
      <c r="AA73" s="317"/>
      <c r="AB73" s="317"/>
      <c r="AC73" s="317"/>
      <c r="AD73" s="318" t="s">
        <v>1383</v>
      </c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13"/>
      <c r="AR73" s="13"/>
      <c r="AS73" s="55"/>
      <c r="AT73" s="13"/>
      <c r="AU73" s="13"/>
      <c r="AV73" s="13"/>
    </row>
    <row r="74" ht="14.25" customHeight="1">
      <c r="A74" s="179">
        <v>2010.0</v>
      </c>
      <c r="B74" s="165" t="s">
        <v>1220</v>
      </c>
      <c r="C74" s="166"/>
      <c r="D74" s="187" t="str">
        <f t="shared" si="1"/>
        <v>3113_680_017</v>
      </c>
      <c r="E74" s="165" t="s">
        <v>46</v>
      </c>
      <c r="F74" s="188" t="s">
        <v>1252</v>
      </c>
      <c r="G74" s="274"/>
      <c r="H74" s="274"/>
      <c r="I74" s="274">
        <v>8000.0</v>
      </c>
      <c r="J74" s="189"/>
      <c r="K74" s="166"/>
      <c r="L74" s="187" t="s">
        <v>1385</v>
      </c>
      <c r="M74" s="190">
        <v>10875.0</v>
      </c>
      <c r="N74" s="45">
        <v>1.13</v>
      </c>
      <c r="O74" s="45">
        <v>45.0</v>
      </c>
      <c r="P74" s="45">
        <f t="shared" si="2"/>
        <v>0.55</v>
      </c>
      <c r="Q74" s="184">
        <f t="shared" si="3"/>
        <v>6758.8125</v>
      </c>
      <c r="R74" s="45">
        <v>0.0</v>
      </c>
      <c r="S74" s="45">
        <v>1.067</v>
      </c>
      <c r="T74" s="184">
        <f t="shared" si="4"/>
        <v>7211.652938</v>
      </c>
      <c r="U74" s="47">
        <f t="shared" si="5"/>
        <v>9615.53725</v>
      </c>
      <c r="V74" s="315"/>
      <c r="W74" s="314" t="s">
        <v>1385</v>
      </c>
      <c r="X74" s="315"/>
      <c r="Y74" s="316"/>
      <c r="Z74" s="319" t="s">
        <v>1192</v>
      </c>
      <c r="AA74" s="317"/>
      <c r="AB74" s="317"/>
      <c r="AC74" s="317"/>
      <c r="AD74" s="318" t="s">
        <v>1252</v>
      </c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13"/>
      <c r="AR74" s="13"/>
      <c r="AS74" s="55"/>
      <c r="AT74" s="13"/>
      <c r="AU74" s="13"/>
      <c r="AV74" s="13"/>
    </row>
    <row r="75" ht="14.25" customHeight="1">
      <c r="A75" s="179">
        <v>2010.0</v>
      </c>
      <c r="B75" s="165" t="s">
        <v>1220</v>
      </c>
      <c r="C75" s="166"/>
      <c r="D75" s="187" t="str">
        <f t="shared" si="1"/>
        <v>3113_700_085</v>
      </c>
      <c r="E75" s="165" t="s">
        <v>46</v>
      </c>
      <c r="F75" s="188" t="s">
        <v>1301</v>
      </c>
      <c r="G75" s="274"/>
      <c r="H75" s="274"/>
      <c r="I75" s="274">
        <v>8000.0</v>
      </c>
      <c r="J75" s="189"/>
      <c r="K75" s="166"/>
      <c r="L75" s="187" t="s">
        <v>1386</v>
      </c>
      <c r="M75" s="190">
        <v>9015.0</v>
      </c>
      <c r="N75" s="45">
        <v>1.13</v>
      </c>
      <c r="O75" s="45">
        <v>45.0</v>
      </c>
      <c r="P75" s="45">
        <f t="shared" si="2"/>
        <v>0.55</v>
      </c>
      <c r="Q75" s="184">
        <f t="shared" si="3"/>
        <v>5602.8225</v>
      </c>
      <c r="R75" s="45">
        <v>0.0</v>
      </c>
      <c r="S75" s="45">
        <v>1.067</v>
      </c>
      <c r="T75" s="184">
        <f t="shared" si="4"/>
        <v>5978.211608</v>
      </c>
      <c r="U75" s="47">
        <f t="shared" si="5"/>
        <v>7970.94881</v>
      </c>
      <c r="V75" s="315"/>
      <c r="W75" s="314" t="s">
        <v>1386</v>
      </c>
      <c r="X75" s="315"/>
      <c r="Y75" s="316"/>
      <c r="Z75" s="316"/>
      <c r="AA75" s="317"/>
      <c r="AB75" s="317"/>
      <c r="AC75" s="317"/>
      <c r="AD75" s="318" t="s">
        <v>1301</v>
      </c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13"/>
      <c r="AR75" s="13"/>
      <c r="AS75" s="55"/>
      <c r="AT75" s="13"/>
      <c r="AU75" s="13"/>
      <c r="AV75" s="13"/>
    </row>
    <row r="76" ht="14.25" customHeight="1">
      <c r="A76" s="179">
        <v>2010.0</v>
      </c>
      <c r="B76" s="165" t="s">
        <v>1220</v>
      </c>
      <c r="C76" s="166"/>
      <c r="D76" s="187" t="str">
        <f t="shared" si="1"/>
        <v>3113_680_DNV</v>
      </c>
      <c r="E76" s="165" t="s">
        <v>46</v>
      </c>
      <c r="F76" s="188" t="s">
        <v>1387</v>
      </c>
      <c r="G76" s="274"/>
      <c r="H76" s="274"/>
      <c r="I76" s="274">
        <v>8000.0</v>
      </c>
      <c r="J76" s="189"/>
      <c r="K76" s="166"/>
      <c r="L76" s="187" t="s">
        <v>1388</v>
      </c>
      <c r="M76" s="190">
        <v>1980.0</v>
      </c>
      <c r="N76" s="45">
        <v>1.13</v>
      </c>
      <c r="O76" s="45">
        <v>45.0</v>
      </c>
      <c r="P76" s="45">
        <f t="shared" si="2"/>
        <v>0.55</v>
      </c>
      <c r="Q76" s="184">
        <f t="shared" si="3"/>
        <v>1230.57</v>
      </c>
      <c r="R76" s="45">
        <v>0.0</v>
      </c>
      <c r="S76" s="45">
        <v>1.067</v>
      </c>
      <c r="T76" s="184">
        <f t="shared" si="4"/>
        <v>1313.01819</v>
      </c>
      <c r="U76" s="47">
        <f t="shared" si="5"/>
        <v>1750.69092</v>
      </c>
      <c r="V76" s="315"/>
      <c r="W76" s="314" t="s">
        <v>1388</v>
      </c>
      <c r="X76" s="315"/>
      <c r="Y76" s="316"/>
      <c r="Z76" s="316"/>
      <c r="AA76" s="317"/>
      <c r="AB76" s="317"/>
      <c r="AC76" s="317"/>
      <c r="AD76" s="318" t="s">
        <v>1255</v>
      </c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13"/>
      <c r="AR76" s="13"/>
      <c r="AS76" s="55"/>
      <c r="AT76" s="13"/>
      <c r="AU76" s="13"/>
      <c r="AV76" s="13"/>
    </row>
    <row r="77" ht="14.25" customHeight="1">
      <c r="A77" s="179">
        <v>2010.0</v>
      </c>
      <c r="B77" s="165" t="s">
        <v>1220</v>
      </c>
      <c r="C77" s="166"/>
      <c r="D77" s="187" t="str">
        <f t="shared" si="1"/>
        <v>3113_680_012</v>
      </c>
      <c r="E77" s="165" t="s">
        <v>46</v>
      </c>
      <c r="F77" s="188" t="s">
        <v>1258</v>
      </c>
      <c r="G77" s="274"/>
      <c r="H77" s="274"/>
      <c r="I77" s="274">
        <v>8000.0</v>
      </c>
      <c r="J77" s="189"/>
      <c r="K77" s="166"/>
      <c r="L77" s="187" t="s">
        <v>1389</v>
      </c>
      <c r="M77" s="190">
        <v>7585.0</v>
      </c>
      <c r="N77" s="45">
        <v>1.13</v>
      </c>
      <c r="O77" s="45">
        <v>45.0</v>
      </c>
      <c r="P77" s="45">
        <f t="shared" si="2"/>
        <v>0.55</v>
      </c>
      <c r="Q77" s="184">
        <f t="shared" si="3"/>
        <v>4714.0775</v>
      </c>
      <c r="R77" s="45">
        <v>0.0</v>
      </c>
      <c r="S77" s="45">
        <v>1.067</v>
      </c>
      <c r="T77" s="184">
        <f t="shared" si="4"/>
        <v>5029.920693</v>
      </c>
      <c r="U77" s="47">
        <f t="shared" si="5"/>
        <v>6706.560923</v>
      </c>
      <c r="V77" s="315"/>
      <c r="W77" s="314" t="s">
        <v>1389</v>
      </c>
      <c r="X77" s="315"/>
      <c r="Y77" s="316"/>
      <c r="Z77" s="316"/>
      <c r="AA77" s="317"/>
      <c r="AB77" s="317"/>
      <c r="AC77" s="317"/>
      <c r="AD77" s="318" t="s">
        <v>1258</v>
      </c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13"/>
      <c r="AR77" s="13"/>
      <c r="AS77" s="55"/>
      <c r="AT77" s="13"/>
      <c r="AU77" s="13"/>
      <c r="AV77" s="13"/>
    </row>
    <row r="78" ht="14.25" customHeight="1">
      <c r="A78" s="179">
        <v>2010.0</v>
      </c>
      <c r="B78" s="165" t="s">
        <v>1220</v>
      </c>
      <c r="C78" s="166"/>
      <c r="D78" s="187" t="str">
        <f t="shared" si="1"/>
        <v>3113_680_002</v>
      </c>
      <c r="E78" s="165" t="s">
        <v>46</v>
      </c>
      <c r="F78" s="188" t="s">
        <v>1390</v>
      </c>
      <c r="G78" s="274"/>
      <c r="H78" s="274"/>
      <c r="I78" s="274">
        <v>8000.0</v>
      </c>
      <c r="J78" s="189"/>
      <c r="K78" s="166"/>
      <c r="L78" s="187" t="s">
        <v>1376</v>
      </c>
      <c r="M78" s="190">
        <v>7435.0</v>
      </c>
      <c r="N78" s="45">
        <v>1.13</v>
      </c>
      <c r="O78" s="45">
        <v>45.0</v>
      </c>
      <c r="P78" s="45">
        <f t="shared" si="2"/>
        <v>0.55</v>
      </c>
      <c r="Q78" s="184">
        <f t="shared" si="3"/>
        <v>4620.8525</v>
      </c>
      <c r="R78" s="45">
        <v>0.0</v>
      </c>
      <c r="S78" s="45">
        <v>1.067</v>
      </c>
      <c r="T78" s="184">
        <f t="shared" si="4"/>
        <v>4930.449618</v>
      </c>
      <c r="U78" s="47">
        <f t="shared" si="5"/>
        <v>6573.932823</v>
      </c>
      <c r="V78" s="315"/>
      <c r="W78" s="314" t="s">
        <v>1376</v>
      </c>
      <c r="X78" s="315"/>
      <c r="Y78" s="319" t="s">
        <v>1192</v>
      </c>
      <c r="Z78" s="316"/>
      <c r="AA78" s="319" t="s">
        <v>1192</v>
      </c>
      <c r="AB78" s="316"/>
      <c r="AC78" s="317"/>
      <c r="AD78" s="318" t="s">
        <v>1390</v>
      </c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13"/>
      <c r="AR78" s="13"/>
      <c r="AS78" s="55"/>
      <c r="AT78" s="13"/>
      <c r="AU78" s="13"/>
      <c r="AV78" s="13"/>
    </row>
    <row r="79" ht="14.25" customHeight="1">
      <c r="A79" s="179">
        <v>2010.0</v>
      </c>
      <c r="B79" s="165" t="s">
        <v>1220</v>
      </c>
      <c r="C79" s="166"/>
      <c r="D79" s="187" t="str">
        <f t="shared" si="1"/>
        <v>3113_680_010</v>
      </c>
      <c r="E79" s="165" t="s">
        <v>46</v>
      </c>
      <c r="F79" s="188" t="s">
        <v>1262</v>
      </c>
      <c r="G79" s="274"/>
      <c r="H79" s="274"/>
      <c r="I79" s="274">
        <v>8000.0</v>
      </c>
      <c r="J79" s="189"/>
      <c r="K79" s="166"/>
      <c r="L79" s="187" t="s">
        <v>1391</v>
      </c>
      <c r="M79" s="190">
        <v>2120.0</v>
      </c>
      <c r="N79" s="45">
        <v>1.13</v>
      </c>
      <c r="O79" s="45">
        <v>45.0</v>
      </c>
      <c r="P79" s="45">
        <f t="shared" si="2"/>
        <v>0.55</v>
      </c>
      <c r="Q79" s="184">
        <f t="shared" si="3"/>
        <v>1317.58</v>
      </c>
      <c r="R79" s="45">
        <v>0.0</v>
      </c>
      <c r="S79" s="45">
        <v>1.067</v>
      </c>
      <c r="T79" s="184">
        <f t="shared" si="4"/>
        <v>1405.85786</v>
      </c>
      <c r="U79" s="47">
        <f t="shared" si="5"/>
        <v>1874.477147</v>
      </c>
      <c r="V79" s="315"/>
      <c r="W79" s="314" t="s">
        <v>1391</v>
      </c>
      <c r="X79" s="315"/>
      <c r="Y79" s="316"/>
      <c r="Z79" s="316"/>
      <c r="AA79" s="317"/>
      <c r="AB79" s="317"/>
      <c r="AC79" s="317"/>
      <c r="AD79" s="318" t="s">
        <v>1262</v>
      </c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13"/>
      <c r="AR79" s="13"/>
      <c r="AS79" s="55"/>
      <c r="AT79" s="13"/>
      <c r="AU79" s="13"/>
      <c r="AV79" s="13"/>
    </row>
    <row r="80" ht="14.25" customHeight="1">
      <c r="A80" s="179">
        <v>2010.0</v>
      </c>
      <c r="B80" s="165" t="s">
        <v>1220</v>
      </c>
      <c r="C80" s="166"/>
      <c r="D80" s="187" t="str">
        <f t="shared" si="1"/>
        <v>3113_680_011</v>
      </c>
      <c r="E80" s="165" t="s">
        <v>46</v>
      </c>
      <c r="F80" s="188" t="s">
        <v>1264</v>
      </c>
      <c r="G80" s="274"/>
      <c r="H80" s="274"/>
      <c r="I80" s="274">
        <v>8000.0</v>
      </c>
      <c r="J80" s="189"/>
      <c r="K80" s="166"/>
      <c r="L80" s="187" t="s">
        <v>1392</v>
      </c>
      <c r="M80" s="190">
        <v>2940.0</v>
      </c>
      <c r="N80" s="45">
        <v>1.13</v>
      </c>
      <c r="O80" s="45">
        <v>45.0</v>
      </c>
      <c r="P80" s="45">
        <f t="shared" si="2"/>
        <v>0.55</v>
      </c>
      <c r="Q80" s="184">
        <f t="shared" si="3"/>
        <v>1827.21</v>
      </c>
      <c r="R80" s="45">
        <v>0.0</v>
      </c>
      <c r="S80" s="45">
        <v>1.067</v>
      </c>
      <c r="T80" s="184">
        <f t="shared" si="4"/>
        <v>1949.63307</v>
      </c>
      <c r="U80" s="47">
        <f t="shared" si="5"/>
        <v>2599.51076</v>
      </c>
      <c r="V80" s="315"/>
      <c r="W80" s="314" t="s">
        <v>1392</v>
      </c>
      <c r="X80" s="315"/>
      <c r="Y80" s="316"/>
      <c r="Z80" s="316"/>
      <c r="AA80" s="317"/>
      <c r="AB80" s="317"/>
      <c r="AC80" s="317"/>
      <c r="AD80" s="318" t="s">
        <v>1264</v>
      </c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13"/>
      <c r="AR80" s="13"/>
      <c r="AS80" s="55"/>
      <c r="AT80" s="13"/>
      <c r="AU80" s="13"/>
      <c r="AV80" s="13"/>
    </row>
    <row r="81" ht="14.25" customHeight="1">
      <c r="A81" s="148">
        <v>2010.0</v>
      </c>
      <c r="B81" s="149" t="s">
        <v>1220</v>
      </c>
      <c r="C81" s="150"/>
      <c r="D81" s="180" t="str">
        <f t="shared" si="1"/>
        <v>3103_680_037</v>
      </c>
      <c r="E81" s="149" t="s">
        <v>46</v>
      </c>
      <c r="F81" s="181" t="s">
        <v>1331</v>
      </c>
      <c r="G81" s="265"/>
      <c r="H81" s="265"/>
      <c r="I81" s="265">
        <v>9000.0</v>
      </c>
      <c r="J81" s="182"/>
      <c r="K81" s="150"/>
      <c r="L81" s="180" t="s">
        <v>1393</v>
      </c>
      <c r="M81" s="183">
        <v>3740.0</v>
      </c>
      <c r="N81" s="45">
        <v>1.13</v>
      </c>
      <c r="O81" s="45">
        <v>47.0</v>
      </c>
      <c r="P81" s="45">
        <f t="shared" si="2"/>
        <v>0.53</v>
      </c>
      <c r="Q81" s="184">
        <f t="shared" si="3"/>
        <v>2239.886</v>
      </c>
      <c r="R81" s="45">
        <v>0.0</v>
      </c>
      <c r="S81" s="45">
        <v>1.067</v>
      </c>
      <c r="T81" s="184">
        <f t="shared" si="4"/>
        <v>2389.958362</v>
      </c>
      <c r="U81" s="47">
        <f t="shared" si="5"/>
        <v>3186.611149</v>
      </c>
      <c r="V81" s="314" t="s">
        <v>1336</v>
      </c>
      <c r="W81" s="314" t="s">
        <v>1393</v>
      </c>
      <c r="X81" s="315"/>
      <c r="Y81" s="316"/>
      <c r="Z81" s="316"/>
      <c r="AA81" s="317"/>
      <c r="AB81" s="317"/>
      <c r="AC81" s="317"/>
      <c r="AD81" s="318" t="s">
        <v>1331</v>
      </c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13"/>
      <c r="AR81" s="13"/>
      <c r="AS81" s="55"/>
      <c r="AT81" s="13"/>
      <c r="AU81" s="13"/>
      <c r="AV81" s="13"/>
    </row>
    <row r="82" ht="14.25" customHeight="1">
      <c r="A82" s="148">
        <v>2010.0</v>
      </c>
      <c r="B82" s="149" t="s">
        <v>1220</v>
      </c>
      <c r="C82" s="150"/>
      <c r="D82" s="180" t="str">
        <f t="shared" si="1"/>
        <v>3103_680_074</v>
      </c>
      <c r="E82" s="149" t="s">
        <v>46</v>
      </c>
      <c r="F82" s="181" t="s">
        <v>1394</v>
      </c>
      <c r="G82" s="265"/>
      <c r="H82" s="265"/>
      <c r="I82" s="265">
        <v>9000.0</v>
      </c>
      <c r="J82" s="182"/>
      <c r="K82" s="150"/>
      <c r="L82" s="180" t="s">
        <v>1393</v>
      </c>
      <c r="M82" s="183">
        <v>3740.0</v>
      </c>
      <c r="N82" s="45">
        <v>1.13</v>
      </c>
      <c r="O82" s="45">
        <v>47.0</v>
      </c>
      <c r="P82" s="45">
        <f t="shared" si="2"/>
        <v>0.53</v>
      </c>
      <c r="Q82" s="184">
        <f t="shared" si="3"/>
        <v>2239.886</v>
      </c>
      <c r="R82" s="45">
        <v>0.0</v>
      </c>
      <c r="S82" s="45">
        <v>1.067</v>
      </c>
      <c r="T82" s="184">
        <f t="shared" si="4"/>
        <v>2389.958362</v>
      </c>
      <c r="U82" s="47">
        <f t="shared" si="5"/>
        <v>3186.611149</v>
      </c>
      <c r="V82" s="314" t="s">
        <v>1339</v>
      </c>
      <c r="W82" s="314" t="s">
        <v>1395</v>
      </c>
      <c r="X82" s="315"/>
      <c r="Y82" s="319" t="s">
        <v>1192</v>
      </c>
      <c r="Z82" s="316"/>
      <c r="AA82" s="317"/>
      <c r="AB82" s="317"/>
      <c r="AC82" s="317"/>
      <c r="AD82" s="318" t="s">
        <v>1394</v>
      </c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13"/>
      <c r="AR82" s="13"/>
      <c r="AS82" s="55"/>
      <c r="AT82" s="13"/>
      <c r="AU82" s="13"/>
      <c r="AV82" s="13"/>
    </row>
    <row r="83" ht="14.25" customHeight="1">
      <c r="A83" s="148">
        <v>2010.0</v>
      </c>
      <c r="B83" s="149" t="s">
        <v>1220</v>
      </c>
      <c r="C83" s="150"/>
      <c r="D83" s="180" t="str">
        <f t="shared" si="1"/>
        <v>3103_680_207</v>
      </c>
      <c r="E83" s="149" t="s">
        <v>46</v>
      </c>
      <c r="F83" s="181" t="s">
        <v>1396</v>
      </c>
      <c r="G83" s="265"/>
      <c r="H83" s="265"/>
      <c r="I83" s="265">
        <v>9000.0</v>
      </c>
      <c r="J83" s="182"/>
      <c r="K83" s="150"/>
      <c r="L83" s="180" t="s">
        <v>1397</v>
      </c>
      <c r="M83" s="183">
        <v>3740.0</v>
      </c>
      <c r="N83" s="45">
        <v>1.13</v>
      </c>
      <c r="O83" s="45">
        <v>47.0</v>
      </c>
      <c r="P83" s="45">
        <f t="shared" si="2"/>
        <v>0.53</v>
      </c>
      <c r="Q83" s="184">
        <f t="shared" si="3"/>
        <v>2239.886</v>
      </c>
      <c r="R83" s="45">
        <v>0.0</v>
      </c>
      <c r="S83" s="45">
        <v>1.067</v>
      </c>
      <c r="T83" s="184">
        <f t="shared" si="4"/>
        <v>2389.958362</v>
      </c>
      <c r="U83" s="47">
        <f t="shared" si="5"/>
        <v>3186.611149</v>
      </c>
      <c r="V83" s="314" t="s">
        <v>1398</v>
      </c>
      <c r="W83" s="314" t="s">
        <v>1397</v>
      </c>
      <c r="X83" s="315"/>
      <c r="Y83" s="316"/>
      <c r="Z83" s="319" t="s">
        <v>1192</v>
      </c>
      <c r="AA83" s="317"/>
      <c r="AB83" s="317"/>
      <c r="AC83" s="317"/>
      <c r="AD83" s="318" t="s">
        <v>1396</v>
      </c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13"/>
      <c r="AR83" s="13"/>
      <c r="AS83" s="55"/>
      <c r="AT83" s="13"/>
      <c r="AU83" s="13"/>
      <c r="AV83" s="13"/>
    </row>
    <row r="84" ht="14.25" customHeight="1">
      <c r="A84" s="148">
        <v>2010.0</v>
      </c>
      <c r="B84" s="149" t="s">
        <v>1220</v>
      </c>
      <c r="C84" s="150"/>
      <c r="D84" s="180" t="str">
        <f t="shared" si="1"/>
        <v>3103_680_039</v>
      </c>
      <c r="E84" s="149" t="s">
        <v>46</v>
      </c>
      <c r="F84" s="181" t="s">
        <v>1377</v>
      </c>
      <c r="G84" s="265"/>
      <c r="H84" s="265"/>
      <c r="I84" s="265">
        <v>9000.0</v>
      </c>
      <c r="J84" s="182"/>
      <c r="K84" s="150"/>
      <c r="L84" s="180" t="s">
        <v>1399</v>
      </c>
      <c r="M84" s="183">
        <v>7090.0</v>
      </c>
      <c r="N84" s="45">
        <v>1.13</v>
      </c>
      <c r="O84" s="45">
        <v>47.0</v>
      </c>
      <c r="P84" s="45">
        <f t="shared" si="2"/>
        <v>0.53</v>
      </c>
      <c r="Q84" s="184">
        <f t="shared" si="3"/>
        <v>4246.201</v>
      </c>
      <c r="R84" s="45">
        <v>0.0</v>
      </c>
      <c r="S84" s="45">
        <v>1.067</v>
      </c>
      <c r="T84" s="184">
        <f t="shared" si="4"/>
        <v>4530.696467</v>
      </c>
      <c r="U84" s="47">
        <f t="shared" si="5"/>
        <v>6040.928623</v>
      </c>
      <c r="V84" s="314" t="s">
        <v>1344</v>
      </c>
      <c r="W84" s="314" t="s">
        <v>1400</v>
      </c>
      <c r="X84" s="315"/>
      <c r="Y84" s="316"/>
      <c r="Z84" s="316"/>
      <c r="AA84" s="317"/>
      <c r="AB84" s="317"/>
      <c r="AC84" s="317"/>
      <c r="AD84" s="318" t="s">
        <v>1377</v>
      </c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13"/>
      <c r="AR84" s="13"/>
      <c r="AS84" s="55"/>
      <c r="AT84" s="13"/>
      <c r="AU84" s="13"/>
      <c r="AV84" s="13"/>
    </row>
    <row r="85" ht="14.25" customHeight="1">
      <c r="A85" s="148">
        <v>2010.0</v>
      </c>
      <c r="B85" s="149" t="s">
        <v>1220</v>
      </c>
      <c r="C85" s="150"/>
      <c r="D85" s="180" t="str">
        <f t="shared" si="1"/>
        <v>3103_680_040</v>
      </c>
      <c r="E85" s="149" t="s">
        <v>46</v>
      </c>
      <c r="F85" s="181" t="s">
        <v>1238</v>
      </c>
      <c r="G85" s="265"/>
      <c r="H85" s="265"/>
      <c r="I85" s="265">
        <v>9000.0</v>
      </c>
      <c r="J85" s="182"/>
      <c r="K85" s="150"/>
      <c r="L85" s="180" t="s">
        <v>1401</v>
      </c>
      <c r="M85" s="183">
        <v>6685.0</v>
      </c>
      <c r="N85" s="45">
        <v>1.13</v>
      </c>
      <c r="O85" s="45">
        <v>47.0</v>
      </c>
      <c r="P85" s="45">
        <f t="shared" si="2"/>
        <v>0.53</v>
      </c>
      <c r="Q85" s="184">
        <f t="shared" si="3"/>
        <v>4003.6465</v>
      </c>
      <c r="R85" s="45">
        <v>0.0</v>
      </c>
      <c r="S85" s="45">
        <v>1.067</v>
      </c>
      <c r="T85" s="184">
        <f t="shared" si="4"/>
        <v>4271.890816</v>
      </c>
      <c r="U85" s="47">
        <f t="shared" si="5"/>
        <v>5695.854421</v>
      </c>
      <c r="V85" s="314" t="s">
        <v>1346</v>
      </c>
      <c r="W85" s="314" t="s">
        <v>1402</v>
      </c>
      <c r="X85" s="315"/>
      <c r="Y85" s="319" t="s">
        <v>1192</v>
      </c>
      <c r="Z85" s="316"/>
      <c r="AA85" s="317"/>
      <c r="AB85" s="317"/>
      <c r="AC85" s="317"/>
      <c r="AD85" s="318" t="s">
        <v>1238</v>
      </c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13"/>
      <c r="AR85" s="13"/>
      <c r="AS85" s="55"/>
      <c r="AT85" s="13"/>
      <c r="AU85" s="13"/>
      <c r="AV85" s="13"/>
    </row>
    <row r="86" ht="14.25" customHeight="1">
      <c r="A86" s="148">
        <v>2010.0</v>
      </c>
      <c r="B86" s="149" t="s">
        <v>1220</v>
      </c>
      <c r="C86" s="150"/>
      <c r="D86" s="180" t="str">
        <f t="shared" si="1"/>
        <v>3103_680_135</v>
      </c>
      <c r="E86" s="149" t="s">
        <v>46</v>
      </c>
      <c r="F86" s="181" t="s">
        <v>1403</v>
      </c>
      <c r="G86" s="265"/>
      <c r="H86" s="265"/>
      <c r="I86" s="265">
        <v>9000.0</v>
      </c>
      <c r="J86" s="182"/>
      <c r="K86" s="150"/>
      <c r="L86" s="180" t="s">
        <v>1404</v>
      </c>
      <c r="M86" s="183">
        <v>6685.0</v>
      </c>
      <c r="N86" s="45">
        <v>1.13</v>
      </c>
      <c r="O86" s="45">
        <v>47.0</v>
      </c>
      <c r="P86" s="45">
        <f t="shared" si="2"/>
        <v>0.53</v>
      </c>
      <c r="Q86" s="184">
        <f t="shared" si="3"/>
        <v>4003.6465</v>
      </c>
      <c r="R86" s="45">
        <v>0.0</v>
      </c>
      <c r="S86" s="45">
        <v>1.067</v>
      </c>
      <c r="T86" s="184">
        <f t="shared" si="4"/>
        <v>4271.890816</v>
      </c>
      <c r="U86" s="47">
        <f t="shared" si="5"/>
        <v>5695.854421</v>
      </c>
      <c r="V86" s="314" t="s">
        <v>1405</v>
      </c>
      <c r="W86" s="314" t="s">
        <v>1406</v>
      </c>
      <c r="X86" s="315"/>
      <c r="Y86" s="316"/>
      <c r="Z86" s="320"/>
      <c r="AA86" s="319" t="s">
        <v>1192</v>
      </c>
      <c r="AB86" s="317"/>
      <c r="AC86" s="317"/>
      <c r="AD86" s="318" t="s">
        <v>1403</v>
      </c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13"/>
      <c r="AR86" s="13"/>
      <c r="AS86" s="55"/>
      <c r="AT86" s="13"/>
      <c r="AU86" s="13"/>
      <c r="AV86" s="13"/>
    </row>
    <row r="87" ht="14.25" customHeight="1">
      <c r="A87" s="148">
        <v>2010.0</v>
      </c>
      <c r="B87" s="149" t="s">
        <v>1220</v>
      </c>
      <c r="C87" s="150"/>
      <c r="D87" s="180" t="str">
        <f t="shared" si="1"/>
        <v>3103_680_141</v>
      </c>
      <c r="E87" s="149" t="s">
        <v>46</v>
      </c>
      <c r="F87" s="181" t="s">
        <v>1407</v>
      </c>
      <c r="G87" s="265"/>
      <c r="H87" s="265"/>
      <c r="I87" s="265">
        <v>9000.0</v>
      </c>
      <c r="J87" s="182"/>
      <c r="K87" s="150"/>
      <c r="L87" s="180" t="s">
        <v>1408</v>
      </c>
      <c r="M87" s="183">
        <v>6685.0</v>
      </c>
      <c r="N87" s="45">
        <v>1.13</v>
      </c>
      <c r="O87" s="45">
        <v>47.0</v>
      </c>
      <c r="P87" s="45">
        <f t="shared" si="2"/>
        <v>0.53</v>
      </c>
      <c r="Q87" s="184">
        <f t="shared" si="3"/>
        <v>4003.6465</v>
      </c>
      <c r="R87" s="45">
        <v>0.0</v>
      </c>
      <c r="S87" s="45">
        <v>1.067</v>
      </c>
      <c r="T87" s="184">
        <f t="shared" si="4"/>
        <v>4271.890816</v>
      </c>
      <c r="U87" s="47">
        <f t="shared" si="5"/>
        <v>5695.854421</v>
      </c>
      <c r="V87" s="314" t="s">
        <v>1405</v>
      </c>
      <c r="W87" s="314" t="s">
        <v>1409</v>
      </c>
      <c r="X87" s="315"/>
      <c r="Y87" s="316"/>
      <c r="Z87" s="319" t="s">
        <v>1192</v>
      </c>
      <c r="AA87" s="317"/>
      <c r="AB87" s="317"/>
      <c r="AC87" s="317"/>
      <c r="AD87" s="318" t="s">
        <v>1407</v>
      </c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13"/>
      <c r="AR87" s="13"/>
      <c r="AS87" s="55"/>
      <c r="AT87" s="13"/>
      <c r="AU87" s="13"/>
      <c r="AV87" s="13"/>
    </row>
    <row r="88" ht="14.25" customHeight="1">
      <c r="A88" s="148">
        <v>2010.0</v>
      </c>
      <c r="B88" s="149" t="s">
        <v>1220</v>
      </c>
      <c r="C88" s="150"/>
      <c r="D88" s="180" t="str">
        <f t="shared" si="1"/>
        <v>3103_680_042</v>
      </c>
      <c r="E88" s="149" t="s">
        <v>46</v>
      </c>
      <c r="F88" s="181" t="s">
        <v>1241</v>
      </c>
      <c r="G88" s="265"/>
      <c r="H88" s="265"/>
      <c r="I88" s="265">
        <v>9000.0</v>
      </c>
      <c r="J88" s="182"/>
      <c r="K88" s="150"/>
      <c r="L88" s="180" t="s">
        <v>1410</v>
      </c>
      <c r="M88" s="183">
        <v>11340.0</v>
      </c>
      <c r="N88" s="45">
        <v>1.13</v>
      </c>
      <c r="O88" s="45">
        <v>47.0</v>
      </c>
      <c r="P88" s="45">
        <f t="shared" si="2"/>
        <v>0.53</v>
      </c>
      <c r="Q88" s="184">
        <f t="shared" si="3"/>
        <v>6791.526</v>
      </c>
      <c r="R88" s="45">
        <v>0.0</v>
      </c>
      <c r="S88" s="45">
        <v>1.067</v>
      </c>
      <c r="T88" s="184">
        <f t="shared" si="4"/>
        <v>7246.558242</v>
      </c>
      <c r="U88" s="47">
        <f t="shared" si="5"/>
        <v>9662.077656</v>
      </c>
      <c r="V88" s="314" t="s">
        <v>1350</v>
      </c>
      <c r="W88" s="314" t="s">
        <v>1411</v>
      </c>
      <c r="X88" s="315"/>
      <c r="Y88" s="316"/>
      <c r="Z88" s="316"/>
      <c r="AA88" s="317"/>
      <c r="AB88" s="317"/>
      <c r="AC88" s="317"/>
      <c r="AD88" s="318" t="s">
        <v>1241</v>
      </c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13"/>
      <c r="AR88" s="13"/>
      <c r="AS88" s="55"/>
      <c r="AT88" s="13"/>
      <c r="AU88" s="13"/>
      <c r="AV88" s="13"/>
    </row>
    <row r="89" ht="14.25" customHeight="1">
      <c r="A89" s="148">
        <v>2010.0</v>
      </c>
      <c r="B89" s="149" t="s">
        <v>1220</v>
      </c>
      <c r="C89" s="150"/>
      <c r="D89" s="180" t="str">
        <f t="shared" si="1"/>
        <v>3103_680_043</v>
      </c>
      <c r="E89" s="149" t="s">
        <v>46</v>
      </c>
      <c r="F89" s="181" t="s">
        <v>1245</v>
      </c>
      <c r="G89" s="265"/>
      <c r="H89" s="265"/>
      <c r="I89" s="265">
        <v>9000.0</v>
      </c>
      <c r="J89" s="182"/>
      <c r="K89" s="150"/>
      <c r="L89" s="180" t="s">
        <v>1410</v>
      </c>
      <c r="M89" s="183">
        <v>10790.0</v>
      </c>
      <c r="N89" s="45">
        <v>1.13</v>
      </c>
      <c r="O89" s="45">
        <v>47.0</v>
      </c>
      <c r="P89" s="45">
        <f t="shared" si="2"/>
        <v>0.53</v>
      </c>
      <c r="Q89" s="184">
        <f t="shared" si="3"/>
        <v>6462.131</v>
      </c>
      <c r="R89" s="45">
        <v>0.0</v>
      </c>
      <c r="S89" s="45">
        <v>1.067</v>
      </c>
      <c r="T89" s="184">
        <f t="shared" si="4"/>
        <v>6895.093777</v>
      </c>
      <c r="U89" s="47">
        <f t="shared" si="5"/>
        <v>9193.458369</v>
      </c>
      <c r="V89" s="314" t="s">
        <v>1352</v>
      </c>
      <c r="W89" s="314" t="s">
        <v>1412</v>
      </c>
      <c r="X89" s="315"/>
      <c r="Y89" s="319" t="s">
        <v>1192</v>
      </c>
      <c r="Z89" s="316"/>
      <c r="AA89" s="317"/>
      <c r="AB89" s="317"/>
      <c r="AC89" s="317"/>
      <c r="AD89" s="318" t="s">
        <v>1245</v>
      </c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13"/>
      <c r="AR89" s="13"/>
      <c r="AS89" s="55"/>
      <c r="AT89" s="13"/>
      <c r="AU89" s="13"/>
      <c r="AV89" s="13"/>
    </row>
    <row r="90" ht="14.25" customHeight="1">
      <c r="A90" s="148">
        <v>2010.0</v>
      </c>
      <c r="B90" s="149" t="s">
        <v>1220</v>
      </c>
      <c r="C90" s="150"/>
      <c r="D90" s="180" t="str">
        <f t="shared" si="1"/>
        <v>3103_680_138</v>
      </c>
      <c r="E90" s="149" t="s">
        <v>46</v>
      </c>
      <c r="F90" s="181" t="s">
        <v>1413</v>
      </c>
      <c r="G90" s="265"/>
      <c r="H90" s="265"/>
      <c r="I90" s="265">
        <v>9000.0</v>
      </c>
      <c r="J90" s="182"/>
      <c r="K90" s="150"/>
      <c r="L90" s="180" t="s">
        <v>1406</v>
      </c>
      <c r="M90" s="183">
        <v>10790.0</v>
      </c>
      <c r="N90" s="45">
        <v>1.13</v>
      </c>
      <c r="O90" s="45">
        <v>47.0</v>
      </c>
      <c r="P90" s="45">
        <f t="shared" si="2"/>
        <v>0.53</v>
      </c>
      <c r="Q90" s="184">
        <f t="shared" si="3"/>
        <v>6462.131</v>
      </c>
      <c r="R90" s="45">
        <v>0.0</v>
      </c>
      <c r="S90" s="45">
        <v>1.067</v>
      </c>
      <c r="T90" s="184">
        <f t="shared" si="4"/>
        <v>6895.093777</v>
      </c>
      <c r="U90" s="47">
        <f t="shared" si="5"/>
        <v>9193.458369</v>
      </c>
      <c r="V90" s="314" t="s">
        <v>1414</v>
      </c>
      <c r="W90" s="314" t="s">
        <v>1415</v>
      </c>
      <c r="X90" s="315"/>
      <c r="Y90" s="316"/>
      <c r="Z90" s="320"/>
      <c r="AA90" s="319" t="s">
        <v>1192</v>
      </c>
      <c r="AB90" s="317"/>
      <c r="AC90" s="317"/>
      <c r="AD90" s="318" t="s">
        <v>1413</v>
      </c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13"/>
      <c r="AR90" s="13"/>
      <c r="AS90" s="55"/>
      <c r="AT90" s="13"/>
      <c r="AU90" s="13"/>
      <c r="AV90" s="13"/>
    </row>
    <row r="91" ht="14.25" customHeight="1">
      <c r="A91" s="148">
        <v>2010.0</v>
      </c>
      <c r="B91" s="149" t="s">
        <v>1220</v>
      </c>
      <c r="C91" s="150"/>
      <c r="D91" s="180" t="str">
        <f t="shared" si="1"/>
        <v>3103_680_144</v>
      </c>
      <c r="E91" s="149" t="s">
        <v>46</v>
      </c>
      <c r="F91" s="181" t="s">
        <v>1416</v>
      </c>
      <c r="G91" s="265"/>
      <c r="H91" s="265"/>
      <c r="I91" s="265">
        <v>9000.0</v>
      </c>
      <c r="J91" s="182"/>
      <c r="K91" s="150"/>
      <c r="L91" s="180" t="s">
        <v>1417</v>
      </c>
      <c r="M91" s="183">
        <v>10790.0</v>
      </c>
      <c r="N91" s="45">
        <v>1.13</v>
      </c>
      <c r="O91" s="45">
        <v>47.0</v>
      </c>
      <c r="P91" s="45">
        <f t="shared" si="2"/>
        <v>0.53</v>
      </c>
      <c r="Q91" s="184">
        <f t="shared" si="3"/>
        <v>6462.131</v>
      </c>
      <c r="R91" s="45">
        <v>0.0</v>
      </c>
      <c r="S91" s="45">
        <v>1.067</v>
      </c>
      <c r="T91" s="184">
        <f t="shared" si="4"/>
        <v>6895.093777</v>
      </c>
      <c r="U91" s="47">
        <f t="shared" si="5"/>
        <v>9193.458369</v>
      </c>
      <c r="V91" s="314" t="s">
        <v>1414</v>
      </c>
      <c r="W91" s="314" t="s">
        <v>1418</v>
      </c>
      <c r="X91" s="315"/>
      <c r="Y91" s="316"/>
      <c r="Z91" s="319" t="s">
        <v>1192</v>
      </c>
      <c r="AA91" s="317"/>
      <c r="AB91" s="317"/>
      <c r="AC91" s="317"/>
      <c r="AD91" s="318" t="s">
        <v>1416</v>
      </c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13"/>
      <c r="AR91" s="13"/>
      <c r="AS91" s="55"/>
      <c r="AT91" s="13"/>
      <c r="AU91" s="13"/>
      <c r="AV91" s="13"/>
    </row>
    <row r="92" ht="14.25" customHeight="1">
      <c r="A92" s="148">
        <v>2010.0</v>
      </c>
      <c r="B92" s="149" t="s">
        <v>1220</v>
      </c>
      <c r="C92" s="150"/>
      <c r="D92" s="180" t="str">
        <f t="shared" si="1"/>
        <v>3103_680_045</v>
      </c>
      <c r="E92" s="149" t="s">
        <v>46</v>
      </c>
      <c r="F92" s="181" t="s">
        <v>1383</v>
      </c>
      <c r="G92" s="265"/>
      <c r="H92" s="265"/>
      <c r="I92" s="265">
        <v>9000.0</v>
      </c>
      <c r="J92" s="182"/>
      <c r="K92" s="150"/>
      <c r="L92" s="180" t="s">
        <v>1419</v>
      </c>
      <c r="M92" s="183">
        <v>11635.0</v>
      </c>
      <c r="N92" s="45">
        <v>1.13</v>
      </c>
      <c r="O92" s="45">
        <v>47.0</v>
      </c>
      <c r="P92" s="45">
        <f t="shared" si="2"/>
        <v>0.53</v>
      </c>
      <c r="Q92" s="184">
        <f t="shared" si="3"/>
        <v>6968.2015</v>
      </c>
      <c r="R92" s="45">
        <v>0.0</v>
      </c>
      <c r="S92" s="45">
        <v>1.067</v>
      </c>
      <c r="T92" s="184">
        <f t="shared" si="4"/>
        <v>7435.071001</v>
      </c>
      <c r="U92" s="47">
        <f t="shared" si="5"/>
        <v>9913.428001</v>
      </c>
      <c r="V92" s="314" t="s">
        <v>1356</v>
      </c>
      <c r="W92" s="314" t="s">
        <v>1420</v>
      </c>
      <c r="X92" s="315"/>
      <c r="Y92" s="319" t="s">
        <v>1192</v>
      </c>
      <c r="Z92" s="316"/>
      <c r="AA92" s="317"/>
      <c r="AB92" s="317"/>
      <c r="AC92" s="317"/>
      <c r="AD92" s="318" t="s">
        <v>1383</v>
      </c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13"/>
      <c r="AR92" s="13"/>
      <c r="AS92" s="55"/>
      <c r="AT92" s="13"/>
      <c r="AU92" s="13"/>
      <c r="AV92" s="13"/>
    </row>
    <row r="93" ht="14.25" customHeight="1">
      <c r="A93" s="148">
        <v>2010.0</v>
      </c>
      <c r="B93" s="149" t="s">
        <v>1220</v>
      </c>
      <c r="C93" s="150"/>
      <c r="D93" s="180" t="str">
        <f t="shared" si="1"/>
        <v>3103_680_046</v>
      </c>
      <c r="E93" s="149" t="s">
        <v>46</v>
      </c>
      <c r="F93" s="181" t="s">
        <v>1252</v>
      </c>
      <c r="G93" s="265"/>
      <c r="H93" s="265"/>
      <c r="I93" s="265">
        <v>9000.0</v>
      </c>
      <c r="J93" s="182"/>
      <c r="K93" s="150"/>
      <c r="L93" s="180" t="s">
        <v>1419</v>
      </c>
      <c r="M93" s="183">
        <v>10875.0</v>
      </c>
      <c r="N93" s="45">
        <v>1.13</v>
      </c>
      <c r="O93" s="45">
        <v>47.0</v>
      </c>
      <c r="P93" s="45">
        <f t="shared" si="2"/>
        <v>0.53</v>
      </c>
      <c r="Q93" s="184">
        <f t="shared" si="3"/>
        <v>6513.0375</v>
      </c>
      <c r="R93" s="45">
        <v>0.0</v>
      </c>
      <c r="S93" s="45">
        <v>1.067</v>
      </c>
      <c r="T93" s="184">
        <f t="shared" si="4"/>
        <v>6949.411013</v>
      </c>
      <c r="U93" s="47">
        <f t="shared" si="5"/>
        <v>9265.88135</v>
      </c>
      <c r="V93" s="314" t="s">
        <v>1358</v>
      </c>
      <c r="W93" s="314" t="s">
        <v>1421</v>
      </c>
      <c r="X93" s="315"/>
      <c r="Y93" s="316"/>
      <c r="Z93" s="319" t="s">
        <v>1192</v>
      </c>
      <c r="AA93" s="317"/>
      <c r="AB93" s="317"/>
      <c r="AC93" s="317"/>
      <c r="AD93" s="318" t="s">
        <v>1252</v>
      </c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13"/>
      <c r="AR93" s="13"/>
      <c r="AS93" s="55"/>
      <c r="AT93" s="13"/>
      <c r="AU93" s="13"/>
      <c r="AV93" s="13"/>
    </row>
    <row r="94" ht="14.25" customHeight="1">
      <c r="A94" s="148">
        <v>2010.0</v>
      </c>
      <c r="B94" s="149" t="s">
        <v>1220</v>
      </c>
      <c r="C94" s="150"/>
      <c r="D94" s="180" t="str">
        <f t="shared" si="1"/>
        <v>3103_680_139</v>
      </c>
      <c r="E94" s="149" t="s">
        <v>46</v>
      </c>
      <c r="F94" s="181" t="s">
        <v>1422</v>
      </c>
      <c r="G94" s="265"/>
      <c r="H94" s="265"/>
      <c r="I94" s="265">
        <v>9000.0</v>
      </c>
      <c r="J94" s="182"/>
      <c r="K94" s="150"/>
      <c r="L94" s="180" t="s">
        <v>1406</v>
      </c>
      <c r="M94" s="183">
        <v>10875.0</v>
      </c>
      <c r="N94" s="45">
        <v>1.13</v>
      </c>
      <c r="O94" s="45">
        <v>47.0</v>
      </c>
      <c r="P94" s="45">
        <f t="shared" si="2"/>
        <v>0.53</v>
      </c>
      <c r="Q94" s="184">
        <f t="shared" si="3"/>
        <v>6513.0375</v>
      </c>
      <c r="R94" s="45">
        <v>0.0</v>
      </c>
      <c r="S94" s="45">
        <v>1.067</v>
      </c>
      <c r="T94" s="184">
        <f t="shared" si="4"/>
        <v>6949.411013</v>
      </c>
      <c r="U94" s="47">
        <f t="shared" si="5"/>
        <v>9265.88135</v>
      </c>
      <c r="V94" s="314" t="s">
        <v>1423</v>
      </c>
      <c r="W94" s="314" t="s">
        <v>1424</v>
      </c>
      <c r="X94" s="315"/>
      <c r="Y94" s="316"/>
      <c r="Z94" s="319" t="s">
        <v>1192</v>
      </c>
      <c r="AA94" s="317"/>
      <c r="AB94" s="317"/>
      <c r="AC94" s="317"/>
      <c r="AD94" s="318" t="s">
        <v>1422</v>
      </c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13"/>
      <c r="AR94" s="13"/>
      <c r="AS94" s="55"/>
      <c r="AT94" s="13"/>
      <c r="AU94" s="13"/>
      <c r="AV94" s="13"/>
    </row>
    <row r="95" ht="14.25" customHeight="1">
      <c r="A95" s="148">
        <v>2010.0</v>
      </c>
      <c r="B95" s="149" t="s">
        <v>1220</v>
      </c>
      <c r="C95" s="150"/>
      <c r="D95" s="180" t="str">
        <f t="shared" si="1"/>
        <v>3103_680_145</v>
      </c>
      <c r="E95" s="149" t="s">
        <v>46</v>
      </c>
      <c r="F95" s="181" t="s">
        <v>1425</v>
      </c>
      <c r="G95" s="265"/>
      <c r="H95" s="265"/>
      <c r="I95" s="265">
        <v>9000.0</v>
      </c>
      <c r="J95" s="182"/>
      <c r="K95" s="150"/>
      <c r="L95" s="180" t="s">
        <v>1409</v>
      </c>
      <c r="M95" s="183">
        <v>10875.0</v>
      </c>
      <c r="N95" s="45">
        <v>1.13</v>
      </c>
      <c r="O95" s="45">
        <v>47.0</v>
      </c>
      <c r="P95" s="45">
        <f t="shared" si="2"/>
        <v>0.53</v>
      </c>
      <c r="Q95" s="184">
        <f t="shared" si="3"/>
        <v>6513.0375</v>
      </c>
      <c r="R95" s="45">
        <v>0.0</v>
      </c>
      <c r="S95" s="45">
        <v>1.067</v>
      </c>
      <c r="T95" s="184">
        <f t="shared" si="4"/>
        <v>6949.411013</v>
      </c>
      <c r="U95" s="47">
        <f t="shared" si="5"/>
        <v>9265.88135</v>
      </c>
      <c r="V95" s="314" t="s">
        <v>1423</v>
      </c>
      <c r="W95" s="314" t="s">
        <v>1426</v>
      </c>
      <c r="X95" s="315"/>
      <c r="Y95" s="316"/>
      <c r="Z95" s="316"/>
      <c r="AA95" s="317"/>
      <c r="AB95" s="317"/>
      <c r="AC95" s="317"/>
      <c r="AD95" s="318" t="s">
        <v>1425</v>
      </c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13"/>
      <c r="AR95" s="13"/>
      <c r="AS95" s="55"/>
      <c r="AT95" s="13"/>
      <c r="AU95" s="13"/>
      <c r="AV95" s="13"/>
    </row>
    <row r="96" ht="14.25" customHeight="1">
      <c r="A96" s="148">
        <v>2010.0</v>
      </c>
      <c r="B96" s="149" t="s">
        <v>1220</v>
      </c>
      <c r="C96" s="150"/>
      <c r="D96" s="180" t="str">
        <f t="shared" si="1"/>
        <v>3103_680_089</v>
      </c>
      <c r="E96" s="149" t="s">
        <v>46</v>
      </c>
      <c r="F96" s="181" t="s">
        <v>1301</v>
      </c>
      <c r="G96" s="265"/>
      <c r="H96" s="265"/>
      <c r="I96" s="265">
        <v>9000.0</v>
      </c>
      <c r="J96" s="182"/>
      <c r="K96" s="150"/>
      <c r="L96" s="180" t="s">
        <v>1427</v>
      </c>
      <c r="M96" s="183">
        <v>9015.0</v>
      </c>
      <c r="N96" s="45">
        <v>1.13</v>
      </c>
      <c r="O96" s="45">
        <v>47.0</v>
      </c>
      <c r="P96" s="45">
        <f t="shared" si="2"/>
        <v>0.53</v>
      </c>
      <c r="Q96" s="184">
        <f t="shared" si="3"/>
        <v>5399.0835</v>
      </c>
      <c r="R96" s="45">
        <v>0.0</v>
      </c>
      <c r="S96" s="45">
        <v>1.067</v>
      </c>
      <c r="T96" s="184">
        <f t="shared" si="4"/>
        <v>5760.822095</v>
      </c>
      <c r="U96" s="47">
        <f t="shared" si="5"/>
        <v>7681.096126</v>
      </c>
      <c r="V96" s="314" t="s">
        <v>1362</v>
      </c>
      <c r="W96" s="314" t="s">
        <v>1428</v>
      </c>
      <c r="X96" s="315"/>
      <c r="Y96" s="316"/>
      <c r="Z96" s="316"/>
      <c r="AA96" s="317"/>
      <c r="AB96" s="317"/>
      <c r="AC96" s="317"/>
      <c r="AD96" s="318" t="s">
        <v>1301</v>
      </c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13"/>
      <c r="AR96" s="13"/>
      <c r="AS96" s="55"/>
      <c r="AT96" s="13"/>
      <c r="AU96" s="13"/>
      <c r="AV96" s="13"/>
    </row>
    <row r="97" ht="14.25" customHeight="1">
      <c r="A97" s="148">
        <v>2010.0</v>
      </c>
      <c r="B97" s="149" t="s">
        <v>1220</v>
      </c>
      <c r="C97" s="150"/>
      <c r="D97" s="180" t="str">
        <f t="shared" si="1"/>
        <v>3103_680_102</v>
      </c>
      <c r="E97" s="149" t="s">
        <v>46</v>
      </c>
      <c r="F97" s="181" t="s">
        <v>1429</v>
      </c>
      <c r="G97" s="265"/>
      <c r="H97" s="265"/>
      <c r="I97" s="265">
        <v>9000.0</v>
      </c>
      <c r="J97" s="182"/>
      <c r="K97" s="150"/>
      <c r="L97" s="180" t="s">
        <v>1430</v>
      </c>
      <c r="M97" s="183">
        <v>9015.0</v>
      </c>
      <c r="N97" s="45">
        <v>1.13</v>
      </c>
      <c r="O97" s="45">
        <v>47.0</v>
      </c>
      <c r="P97" s="45">
        <f t="shared" si="2"/>
        <v>0.53</v>
      </c>
      <c r="Q97" s="184">
        <f t="shared" si="3"/>
        <v>5399.0835</v>
      </c>
      <c r="R97" s="45">
        <v>0.0</v>
      </c>
      <c r="S97" s="45">
        <v>1.067</v>
      </c>
      <c r="T97" s="184">
        <f t="shared" si="4"/>
        <v>5760.822095</v>
      </c>
      <c r="U97" s="47">
        <f t="shared" si="5"/>
        <v>7681.096126</v>
      </c>
      <c r="V97" s="314" t="s">
        <v>1362</v>
      </c>
      <c r="W97" s="314" t="s">
        <v>1431</v>
      </c>
      <c r="X97" s="315"/>
      <c r="Y97" s="316"/>
      <c r="Z97" s="316"/>
      <c r="AA97" s="317"/>
      <c r="AB97" s="319" t="s">
        <v>1192</v>
      </c>
      <c r="AC97" s="317"/>
      <c r="AD97" s="318" t="s">
        <v>1429</v>
      </c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13"/>
      <c r="AR97" s="13"/>
      <c r="AS97" s="55"/>
      <c r="AT97" s="13"/>
      <c r="AU97" s="13"/>
      <c r="AV97" s="13"/>
    </row>
    <row r="98" ht="14.25" customHeight="1">
      <c r="A98" s="148">
        <v>2010.0</v>
      </c>
      <c r="B98" s="149" t="s">
        <v>1220</v>
      </c>
      <c r="C98" s="150"/>
      <c r="D98" s="180" t="str">
        <f t="shared" si="1"/>
        <v>3103_set_017</v>
      </c>
      <c r="E98" s="149" t="s">
        <v>46</v>
      </c>
      <c r="F98" s="181" t="s">
        <v>1432</v>
      </c>
      <c r="G98" s="265"/>
      <c r="H98" s="265"/>
      <c r="I98" s="265">
        <v>9000.0</v>
      </c>
      <c r="J98" s="182"/>
      <c r="K98" s="150"/>
      <c r="L98" s="225"/>
      <c r="M98" s="183">
        <v>14025.0</v>
      </c>
      <c r="N98" s="45">
        <v>1.13</v>
      </c>
      <c r="O98" s="45">
        <v>47.0</v>
      </c>
      <c r="P98" s="45">
        <f t="shared" si="2"/>
        <v>0.53</v>
      </c>
      <c r="Q98" s="184">
        <f t="shared" si="3"/>
        <v>8399.5725</v>
      </c>
      <c r="R98" s="45">
        <v>0.0</v>
      </c>
      <c r="S98" s="45">
        <v>1.067</v>
      </c>
      <c r="T98" s="184">
        <f t="shared" si="4"/>
        <v>8962.343858</v>
      </c>
      <c r="U98" s="47">
        <f t="shared" si="5"/>
        <v>11949.79181</v>
      </c>
      <c r="V98" s="314" t="s">
        <v>1369</v>
      </c>
      <c r="W98" s="314" t="s">
        <v>1433</v>
      </c>
      <c r="X98" s="315"/>
      <c r="Y98" s="316"/>
      <c r="Z98" s="316"/>
      <c r="AA98" s="317"/>
      <c r="AB98" s="317"/>
      <c r="AC98" s="317"/>
      <c r="AD98" s="318" t="s">
        <v>1432</v>
      </c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13"/>
      <c r="AR98" s="13"/>
      <c r="AS98" s="55"/>
      <c r="AT98" s="13"/>
      <c r="AU98" s="13"/>
      <c r="AV98" s="13"/>
    </row>
    <row r="99" ht="14.25" customHeight="1">
      <c r="A99" s="148">
        <v>2010.0</v>
      </c>
      <c r="B99" s="149" t="s">
        <v>1220</v>
      </c>
      <c r="C99" s="150"/>
      <c r="D99" s="180" t="str">
        <f t="shared" si="1"/>
        <v>3103_set_018</v>
      </c>
      <c r="E99" s="149" t="s">
        <v>46</v>
      </c>
      <c r="F99" s="181" t="s">
        <v>1255</v>
      </c>
      <c r="G99" s="265"/>
      <c r="H99" s="265"/>
      <c r="I99" s="265">
        <v>9000.0</v>
      </c>
      <c r="J99" s="182"/>
      <c r="K99" s="150"/>
      <c r="L99" s="225"/>
      <c r="M99" s="183">
        <v>1980.0</v>
      </c>
      <c r="N99" s="45">
        <v>1.13</v>
      </c>
      <c r="O99" s="45">
        <v>47.0</v>
      </c>
      <c r="P99" s="45">
        <f t="shared" si="2"/>
        <v>0.53</v>
      </c>
      <c r="Q99" s="184">
        <f t="shared" si="3"/>
        <v>1185.822</v>
      </c>
      <c r="R99" s="45">
        <v>0.0</v>
      </c>
      <c r="S99" s="45">
        <v>1.067</v>
      </c>
      <c r="T99" s="184">
        <f t="shared" si="4"/>
        <v>1265.272074</v>
      </c>
      <c r="U99" s="47">
        <f t="shared" si="5"/>
        <v>1687.029432</v>
      </c>
      <c r="V99" s="315"/>
      <c r="W99" s="314" t="s">
        <v>1434</v>
      </c>
      <c r="X99" s="315"/>
      <c r="Y99" s="316"/>
      <c r="Z99" s="316"/>
      <c r="AA99" s="317"/>
      <c r="AB99" s="317"/>
      <c r="AC99" s="317"/>
      <c r="AD99" s="318" t="s">
        <v>1255</v>
      </c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13"/>
      <c r="AR99" s="13"/>
      <c r="AS99" s="55"/>
      <c r="AT99" s="13"/>
      <c r="AU99" s="13"/>
      <c r="AV99" s="13"/>
    </row>
    <row r="100" ht="14.25" customHeight="1">
      <c r="A100" s="148">
        <v>2010.0</v>
      </c>
      <c r="B100" s="149" t="s">
        <v>1220</v>
      </c>
      <c r="C100" s="150"/>
      <c r="D100" s="180" t="str">
        <f t="shared" si="1"/>
        <v>3103_680_132</v>
      </c>
      <c r="E100" s="149" t="s">
        <v>46</v>
      </c>
      <c r="F100" s="181" t="s">
        <v>1258</v>
      </c>
      <c r="G100" s="265"/>
      <c r="H100" s="265"/>
      <c r="I100" s="265">
        <v>9000.0</v>
      </c>
      <c r="J100" s="182"/>
      <c r="K100" s="150"/>
      <c r="L100" s="180" t="s">
        <v>1435</v>
      </c>
      <c r="M100" s="183">
        <v>7585.0</v>
      </c>
      <c r="N100" s="45">
        <v>1.13</v>
      </c>
      <c r="O100" s="45">
        <v>47.0</v>
      </c>
      <c r="P100" s="45">
        <f t="shared" si="2"/>
        <v>0.53</v>
      </c>
      <c r="Q100" s="184">
        <f t="shared" si="3"/>
        <v>4542.6565</v>
      </c>
      <c r="R100" s="45">
        <v>0.0</v>
      </c>
      <c r="S100" s="45">
        <v>1.067</v>
      </c>
      <c r="T100" s="184">
        <f t="shared" si="4"/>
        <v>4847.014486</v>
      </c>
      <c r="U100" s="47">
        <f t="shared" si="5"/>
        <v>6462.685981</v>
      </c>
      <c r="V100" s="314" t="s">
        <v>1372</v>
      </c>
      <c r="W100" s="314" t="s">
        <v>1436</v>
      </c>
      <c r="X100" s="315"/>
      <c r="Y100" s="316"/>
      <c r="Z100" s="316"/>
      <c r="AA100" s="317"/>
      <c r="AB100" s="317"/>
      <c r="AC100" s="317"/>
      <c r="AD100" s="318" t="s">
        <v>1258</v>
      </c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13"/>
      <c r="AR100" s="13"/>
      <c r="AS100" s="55"/>
      <c r="AT100" s="13"/>
      <c r="AU100" s="13"/>
      <c r="AV100" s="13"/>
    </row>
    <row r="101" ht="14.25" customHeight="1">
      <c r="A101" s="148">
        <v>2010.0</v>
      </c>
      <c r="B101" s="149" t="s">
        <v>1220</v>
      </c>
      <c r="C101" s="150"/>
      <c r="D101" s="180" t="str">
        <f t="shared" si="1"/>
        <v>3103_680_189</v>
      </c>
      <c r="E101" s="149" t="s">
        <v>46</v>
      </c>
      <c r="F101" s="181" t="s">
        <v>1390</v>
      </c>
      <c r="G101" s="265"/>
      <c r="H101" s="265"/>
      <c r="I101" s="265">
        <v>9000.0</v>
      </c>
      <c r="J101" s="182"/>
      <c r="K101" s="150"/>
      <c r="L101" s="180" t="s">
        <v>1406</v>
      </c>
      <c r="M101" s="183">
        <v>7585.0</v>
      </c>
      <c r="N101" s="45">
        <v>1.13</v>
      </c>
      <c r="O101" s="45">
        <v>47.0</v>
      </c>
      <c r="P101" s="45">
        <f t="shared" si="2"/>
        <v>0.53</v>
      </c>
      <c r="Q101" s="184">
        <f t="shared" si="3"/>
        <v>4542.6565</v>
      </c>
      <c r="R101" s="45">
        <v>0.0</v>
      </c>
      <c r="S101" s="45">
        <v>1.067</v>
      </c>
      <c r="T101" s="184">
        <f t="shared" si="4"/>
        <v>4847.014486</v>
      </c>
      <c r="U101" s="47">
        <f t="shared" si="5"/>
        <v>6462.685981</v>
      </c>
      <c r="V101" s="315"/>
      <c r="W101" s="314" t="s">
        <v>1437</v>
      </c>
      <c r="X101" s="315"/>
      <c r="Y101" s="319" t="s">
        <v>1192</v>
      </c>
      <c r="Z101" s="316"/>
      <c r="AA101" s="319" t="s">
        <v>1192</v>
      </c>
      <c r="AB101" s="316"/>
      <c r="AC101" s="317"/>
      <c r="AD101" s="318" t="s">
        <v>1390</v>
      </c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13"/>
      <c r="AR101" s="13"/>
      <c r="AS101" s="55"/>
      <c r="AT101" s="13"/>
      <c r="AU101" s="13"/>
      <c r="AV101" s="13"/>
    </row>
    <row r="102" ht="14.25" customHeight="1">
      <c r="A102" s="148">
        <v>2010.0</v>
      </c>
      <c r="B102" s="149" t="s">
        <v>1220</v>
      </c>
      <c r="C102" s="150"/>
      <c r="D102" s="180" t="str">
        <f t="shared" si="1"/>
        <v>3103_set_056</v>
      </c>
      <c r="E102" s="149" t="s">
        <v>46</v>
      </c>
      <c r="F102" s="181" t="s">
        <v>1262</v>
      </c>
      <c r="G102" s="265"/>
      <c r="H102" s="265"/>
      <c r="I102" s="265">
        <v>9000.0</v>
      </c>
      <c r="J102" s="182"/>
      <c r="K102" s="150"/>
      <c r="L102" s="225"/>
      <c r="M102" s="183">
        <v>2085.0</v>
      </c>
      <c r="N102" s="45">
        <v>1.13</v>
      </c>
      <c r="O102" s="45">
        <v>47.0</v>
      </c>
      <c r="P102" s="45">
        <f t="shared" si="2"/>
        <v>0.53</v>
      </c>
      <c r="Q102" s="184">
        <f t="shared" si="3"/>
        <v>1248.7065</v>
      </c>
      <c r="R102" s="45">
        <v>0.0</v>
      </c>
      <c r="S102" s="45">
        <v>1.067</v>
      </c>
      <c r="T102" s="184">
        <f t="shared" si="4"/>
        <v>1332.369836</v>
      </c>
      <c r="U102" s="47">
        <f t="shared" si="5"/>
        <v>1776.493114</v>
      </c>
      <c r="V102" s="315"/>
      <c r="W102" s="314" t="s">
        <v>1438</v>
      </c>
      <c r="X102" s="315"/>
      <c r="Y102" s="316"/>
      <c r="Z102" s="316"/>
      <c r="AA102" s="317"/>
      <c r="AB102" s="317"/>
      <c r="AC102" s="317"/>
      <c r="AD102" s="318" t="s">
        <v>1262</v>
      </c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13"/>
      <c r="AR102" s="13"/>
      <c r="AS102" s="55"/>
      <c r="AT102" s="13"/>
      <c r="AU102" s="13"/>
      <c r="AV102" s="13"/>
    </row>
    <row r="103" ht="14.25" customHeight="1">
      <c r="A103" s="192">
        <v>2010.0</v>
      </c>
      <c r="B103" s="193" t="s">
        <v>1220</v>
      </c>
      <c r="C103" s="194"/>
      <c r="D103" s="195" t="str">
        <f t="shared" si="1"/>
        <v>3103_set_057</v>
      </c>
      <c r="E103" s="193" t="s">
        <v>46</v>
      </c>
      <c r="F103" s="196" t="s">
        <v>1264</v>
      </c>
      <c r="G103" s="338"/>
      <c r="H103" s="338"/>
      <c r="I103" s="338">
        <v>9000.0</v>
      </c>
      <c r="J103" s="200"/>
      <c r="K103" s="194"/>
      <c r="L103" s="263"/>
      <c r="M103" s="201">
        <v>2890.0</v>
      </c>
      <c r="N103" s="202">
        <v>1.13</v>
      </c>
      <c r="O103" s="202">
        <v>47.0</v>
      </c>
      <c r="P103" s="202">
        <f t="shared" si="2"/>
        <v>0.53</v>
      </c>
      <c r="Q103" s="203">
        <f t="shared" si="3"/>
        <v>1730.821</v>
      </c>
      <c r="R103" s="202">
        <v>0.0</v>
      </c>
      <c r="S103" s="202">
        <v>1.067</v>
      </c>
      <c r="T103" s="203">
        <f t="shared" si="4"/>
        <v>1846.786007</v>
      </c>
      <c r="U103" s="204">
        <f t="shared" si="5"/>
        <v>2462.381343</v>
      </c>
      <c r="V103" s="315"/>
      <c r="W103" s="314" t="s">
        <v>1439</v>
      </c>
      <c r="X103" s="315"/>
      <c r="Y103" s="316"/>
      <c r="Z103" s="316"/>
      <c r="AA103" s="317"/>
      <c r="AB103" s="317"/>
      <c r="AC103" s="317"/>
      <c r="AD103" s="318" t="s">
        <v>1264</v>
      </c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13"/>
      <c r="AR103" s="13"/>
      <c r="AS103" s="55"/>
      <c r="AT103" s="13"/>
      <c r="AU103" s="13"/>
      <c r="AV103" s="13"/>
    </row>
    <row r="104" ht="12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</row>
    <row r="105" ht="12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</row>
    <row r="106" ht="12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</row>
    <row r="107" ht="12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</row>
    <row r="108" ht="12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</row>
    <row r="109" ht="12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</row>
    <row r="110" ht="12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</row>
    <row r="111" ht="12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</row>
    <row r="112" ht="12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</row>
    <row r="113" ht="12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</row>
    <row r="114" ht="12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</row>
    <row r="115" ht="12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</row>
    <row r="116" ht="12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</row>
    <row r="117" ht="12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</row>
    <row r="118" ht="12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</row>
    <row r="119" ht="12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</row>
    <row r="120" ht="12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</row>
    <row r="121" ht="12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</row>
    <row r="122" ht="12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</row>
    <row r="123" ht="12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</row>
    <row r="124" ht="12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</row>
    <row r="125" ht="12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</row>
    <row r="126" ht="12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</row>
    <row r="127" ht="12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</row>
    <row r="128" ht="12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</row>
    <row r="129" ht="12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</row>
    <row r="130" ht="12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</row>
    <row r="131" ht="12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</row>
    <row r="132" ht="12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</row>
    <row r="133" ht="12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</row>
    <row r="134" ht="12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</row>
    <row r="135" ht="12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</row>
    <row r="136" ht="12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</row>
    <row r="137" ht="12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</row>
    <row r="138" ht="12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</row>
    <row r="139" ht="12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</row>
    <row r="140" ht="12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</row>
    <row r="141" ht="12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</row>
    <row r="142" ht="12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</row>
    <row r="143" ht="12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</row>
    <row r="144" ht="12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</row>
    <row r="145" ht="12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</row>
    <row r="146" ht="12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</row>
    <row r="147" ht="12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</row>
    <row r="148" ht="12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</row>
    <row r="149" ht="12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</row>
    <row r="150" ht="12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</row>
    <row r="151" ht="12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</row>
    <row r="152" ht="12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</row>
    <row r="153" ht="12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</row>
    <row r="154" ht="12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</row>
    <row r="155" ht="12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</row>
    <row r="156" ht="12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</row>
    <row r="157" ht="12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</row>
    <row r="158" ht="12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</row>
    <row r="159" ht="12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</row>
    <row r="160" ht="12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</row>
    <row r="161" ht="12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</row>
    <row r="162" ht="12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</row>
    <row r="163" ht="12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</row>
    <row r="164" ht="12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</row>
    <row r="165" ht="12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</row>
    <row r="166" ht="12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</row>
    <row r="167" ht="12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</row>
    <row r="168" ht="12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</row>
    <row r="169" ht="12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</row>
    <row r="170" ht="12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</row>
    <row r="171" ht="12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</row>
    <row r="172" ht="12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</row>
    <row r="173" ht="12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</row>
    <row r="174" ht="12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</row>
    <row r="175" ht="12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</row>
    <row r="176" ht="12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</row>
    <row r="177" ht="12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</row>
    <row r="178" ht="12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</row>
    <row r="179" ht="12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</row>
    <row r="180" ht="12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</row>
    <row r="181" ht="12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</row>
    <row r="182" ht="12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</row>
    <row r="183" ht="12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</row>
    <row r="184" ht="12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</row>
    <row r="185" ht="12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</row>
    <row r="186" ht="12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</row>
    <row r="187" ht="12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</row>
    <row r="188" ht="12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</row>
    <row r="189" ht="12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</row>
    <row r="190" ht="12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</row>
    <row r="191" ht="12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</row>
    <row r="192" ht="12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</row>
    <row r="193" ht="12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</row>
    <row r="194" ht="12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</row>
    <row r="195" ht="12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</row>
    <row r="196" ht="12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</row>
    <row r="197" ht="12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</row>
    <row r="198" ht="12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</row>
    <row r="199" ht="12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</row>
    <row r="200" ht="12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</row>
    <row r="201" ht="12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</row>
    <row r="202" ht="12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</row>
    <row r="203" ht="12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</row>
    <row r="204" ht="12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</row>
    <row r="205" ht="12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</row>
    <row r="206" ht="12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</row>
    <row r="207" ht="12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</row>
    <row r="208" ht="12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</row>
    <row r="209" ht="12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</row>
    <row r="210" ht="12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</row>
    <row r="211" ht="12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</row>
    <row r="212" ht="12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</row>
    <row r="213" ht="12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</row>
    <row r="214" ht="12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</row>
    <row r="215" ht="12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</row>
    <row r="216" ht="12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</row>
    <row r="217" ht="12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</row>
    <row r="218" ht="12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</row>
    <row r="219" ht="12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</row>
    <row r="220" ht="12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</row>
    <row r="221" ht="12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</row>
    <row r="222" ht="12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</row>
    <row r="223" ht="12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</row>
    <row r="224" ht="12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</row>
    <row r="225" ht="12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</row>
    <row r="226" ht="12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</row>
    <row r="227" ht="12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</row>
    <row r="228" ht="12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</row>
    <row r="229" ht="12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</row>
    <row r="230" ht="12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</row>
    <row r="231" ht="12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</row>
    <row r="232" ht="12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</row>
    <row r="233" ht="12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</row>
    <row r="234" ht="12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</row>
    <row r="235" ht="12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</row>
    <row r="236" ht="12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</row>
    <row r="237" ht="12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</row>
    <row r="238" ht="12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</row>
    <row r="239" ht="12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</row>
    <row r="240" ht="12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</row>
    <row r="241" ht="12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</row>
    <row r="242" ht="12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</row>
    <row r="243" ht="12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</row>
    <row r="244" ht="12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</row>
    <row r="245" ht="12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</row>
    <row r="246" ht="12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</row>
    <row r="247" ht="12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</row>
    <row r="248" ht="12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</row>
    <row r="249" ht="12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</row>
    <row r="250" ht="12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</row>
    <row r="251" ht="12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</row>
    <row r="252" ht="12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</row>
    <row r="253" ht="12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</row>
    <row r="254" ht="12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</row>
    <row r="255" ht="12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</row>
    <row r="256" ht="12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</row>
    <row r="257" ht="12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</row>
    <row r="258" ht="12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</row>
    <row r="259" ht="12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</row>
    <row r="260" ht="12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</row>
    <row r="261" ht="12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</row>
    <row r="262" ht="12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</row>
    <row r="263" ht="12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</row>
    <row r="264" ht="12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</row>
    <row r="265" ht="12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</row>
    <row r="266" ht="12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</row>
    <row r="267" ht="12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</row>
    <row r="268" ht="12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</row>
    <row r="269" ht="12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</row>
    <row r="270" ht="12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</row>
    <row r="271" ht="12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</row>
    <row r="272" ht="12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</row>
    <row r="273" ht="12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</row>
    <row r="274" ht="12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</row>
    <row r="275" ht="12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</row>
    <row r="276" ht="12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</row>
    <row r="277" ht="12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</row>
    <row r="278" ht="12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</row>
    <row r="279" ht="12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</row>
    <row r="280" ht="12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</row>
    <row r="281" ht="12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</row>
    <row r="282" ht="12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</row>
    <row r="283" ht="12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</row>
    <row r="284" ht="12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</row>
    <row r="285" ht="12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</row>
    <row r="286" ht="12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</row>
    <row r="287" ht="12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</row>
    <row r="288" ht="12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</row>
    <row r="289" ht="12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</row>
    <row r="290" ht="12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</row>
    <row r="291" ht="12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</row>
    <row r="292" ht="12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</row>
    <row r="293" ht="12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</row>
    <row r="294" ht="12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</row>
    <row r="295" ht="12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</row>
    <row r="296" ht="12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</row>
    <row r="297" ht="12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</row>
    <row r="298" ht="12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</row>
    <row r="299" ht="12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</row>
    <row r="300" ht="12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</row>
    <row r="301" ht="12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</row>
    <row r="302" ht="12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</row>
    <row r="303" ht="12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</row>
    <row r="304" ht="12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</row>
    <row r="305" ht="12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</row>
    <row r="306" ht="12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</row>
    <row r="307" ht="12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</row>
    <row r="308" ht="12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</row>
    <row r="309" ht="12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</row>
    <row r="310" ht="12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</row>
    <row r="311" ht="12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</row>
    <row r="312" ht="12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</row>
    <row r="313" ht="12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</row>
    <row r="314" ht="12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</row>
    <row r="315" ht="12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</row>
    <row r="316" ht="12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</row>
    <row r="317" ht="12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</row>
    <row r="318" ht="12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</row>
    <row r="319" ht="12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</row>
    <row r="320" ht="12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</row>
    <row r="321" ht="12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</row>
    <row r="322" ht="12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</row>
    <row r="323" ht="12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</row>
    <row r="324" ht="12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</row>
    <row r="325" ht="12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</row>
    <row r="326" ht="12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</row>
    <row r="327" ht="12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</row>
    <row r="328" ht="12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</row>
    <row r="329" ht="12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</row>
    <row r="330" ht="12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</row>
    <row r="331" ht="12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</row>
    <row r="332" ht="12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</row>
    <row r="333" ht="12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</row>
    <row r="334" ht="12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</row>
    <row r="335" ht="12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</row>
    <row r="336" ht="12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</row>
    <row r="337" ht="12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</row>
    <row r="338" ht="12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</row>
    <row r="339" ht="12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</row>
    <row r="340" ht="12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</row>
    <row r="341" ht="12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</row>
    <row r="342" ht="12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</row>
    <row r="343" ht="12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</row>
    <row r="344" ht="12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</row>
    <row r="345" ht="12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</row>
    <row r="346" ht="12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</row>
    <row r="347" ht="12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</row>
    <row r="348" ht="12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</row>
    <row r="349" ht="12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</row>
    <row r="350" ht="12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</row>
    <row r="351" ht="12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</row>
    <row r="352" ht="12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</row>
    <row r="353" ht="12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</row>
    <row r="354" ht="12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</row>
    <row r="355" ht="12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</row>
    <row r="356" ht="12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</row>
    <row r="357" ht="12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</row>
    <row r="358" ht="12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</row>
    <row r="359" ht="12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</row>
    <row r="360" ht="12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</row>
    <row r="361" ht="12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</row>
    <row r="362" ht="12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</row>
    <row r="363" ht="12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</row>
    <row r="364" ht="12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</row>
    <row r="365" ht="12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</row>
    <row r="366" ht="12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</row>
    <row r="367" ht="12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</row>
    <row r="368" ht="12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</row>
    <row r="369" ht="12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</row>
    <row r="370" ht="12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</row>
    <row r="371" ht="12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</row>
    <row r="372" ht="12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</row>
    <row r="373" ht="12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</row>
    <row r="374" ht="12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</row>
    <row r="375" ht="12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</row>
    <row r="376" ht="12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</row>
    <row r="377" ht="12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</row>
    <row r="378" ht="12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</row>
    <row r="379" ht="12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</row>
    <row r="380" ht="12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</row>
    <row r="381" ht="12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</row>
    <row r="382" ht="12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</row>
    <row r="383" ht="12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</row>
    <row r="384" ht="12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</row>
    <row r="385" ht="12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</row>
    <row r="386" ht="12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</row>
    <row r="387" ht="12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</row>
    <row r="388" ht="12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</row>
    <row r="389" ht="12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</row>
    <row r="390" ht="12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</row>
    <row r="391" ht="12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</row>
    <row r="392" ht="12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</row>
    <row r="393" ht="12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</row>
    <row r="394" ht="12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</row>
    <row r="395" ht="12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</row>
    <row r="396" ht="12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</row>
    <row r="397" ht="12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</row>
    <row r="398" ht="12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</row>
    <row r="399" ht="12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</row>
    <row r="400" ht="12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</row>
    <row r="401" ht="12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</row>
    <row r="402" ht="12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</row>
    <row r="403" ht="12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</row>
    <row r="404" ht="12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</row>
    <row r="405" ht="12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</row>
    <row r="406" ht="12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</row>
    <row r="407" ht="12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</row>
    <row r="408" ht="12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</row>
    <row r="409" ht="12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</row>
    <row r="410" ht="12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</row>
    <row r="411" ht="12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</row>
    <row r="412" ht="12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</row>
    <row r="413" ht="12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</row>
    <row r="414" ht="12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</row>
    <row r="415" ht="12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</row>
    <row r="416" ht="12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</row>
    <row r="417" ht="12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</row>
    <row r="418" ht="12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</row>
    <row r="419" ht="12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</row>
    <row r="420" ht="12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</row>
    <row r="421" ht="12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</row>
    <row r="422" ht="12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</row>
    <row r="423" ht="12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</row>
    <row r="424" ht="12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</row>
    <row r="425" ht="12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</row>
    <row r="426" ht="12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</row>
    <row r="427" ht="12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</row>
    <row r="428" ht="12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</row>
    <row r="429" ht="12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</row>
    <row r="430" ht="12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</row>
    <row r="431" ht="12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</row>
    <row r="432" ht="12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</row>
    <row r="433" ht="12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</row>
    <row r="434" ht="12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</row>
    <row r="435" ht="12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</row>
    <row r="436" ht="12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</row>
    <row r="437" ht="12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</row>
    <row r="438" ht="12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</row>
    <row r="439" ht="12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</row>
    <row r="440" ht="12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</row>
    <row r="441" ht="12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</row>
    <row r="442" ht="12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</row>
    <row r="443" ht="12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</row>
    <row r="444" ht="12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</row>
    <row r="445" ht="12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</row>
    <row r="446" ht="12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</row>
    <row r="447" ht="12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</row>
    <row r="448" ht="12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</row>
    <row r="449" ht="12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</row>
    <row r="450" ht="12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</row>
    <row r="451" ht="12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</row>
    <row r="452" ht="12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</row>
    <row r="453" ht="12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</row>
    <row r="454" ht="12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</row>
    <row r="455" ht="12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</row>
    <row r="456" ht="12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</row>
    <row r="457" ht="12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</row>
    <row r="458" ht="12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</row>
    <row r="459" ht="12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</row>
    <row r="460" ht="12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</row>
    <row r="461" ht="12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</row>
    <row r="462" ht="12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</row>
    <row r="463" ht="12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</row>
    <row r="464" ht="12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</row>
    <row r="465" ht="12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</row>
    <row r="466" ht="12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</row>
    <row r="467" ht="12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</row>
    <row r="468" ht="12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</row>
    <row r="469" ht="12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</row>
    <row r="470" ht="12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</row>
    <row r="471" ht="12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</row>
    <row r="472" ht="12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</row>
    <row r="473" ht="12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</row>
    <row r="474" ht="12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</row>
    <row r="475" ht="12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</row>
    <row r="476" ht="12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</row>
    <row r="477" ht="12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</row>
    <row r="478" ht="12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</row>
    <row r="479" ht="12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</row>
    <row r="480" ht="12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</row>
    <row r="481" ht="12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</row>
    <row r="482" ht="12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</row>
    <row r="483" ht="12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</row>
    <row r="484" ht="12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</row>
    <row r="485" ht="12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</row>
    <row r="486" ht="12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</row>
    <row r="487" ht="12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</row>
    <row r="488" ht="12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</row>
    <row r="489" ht="12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</row>
    <row r="490" ht="12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</row>
    <row r="491" ht="12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</row>
    <row r="492" ht="12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</row>
    <row r="493" ht="12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</row>
    <row r="494" ht="12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</row>
    <row r="495" ht="12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</row>
    <row r="496" ht="12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</row>
    <row r="497" ht="12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</row>
    <row r="498" ht="12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</row>
    <row r="499" ht="12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</row>
    <row r="500" ht="12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</row>
    <row r="501" ht="12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</row>
    <row r="502" ht="12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</row>
    <row r="503" ht="12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</row>
    <row r="504" ht="12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</row>
    <row r="505" ht="12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</row>
    <row r="506" ht="12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</row>
    <row r="507" ht="12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</row>
    <row r="508" ht="12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</row>
    <row r="509" ht="12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</row>
    <row r="510" ht="12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</row>
    <row r="511" ht="12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</row>
    <row r="512" ht="12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</row>
    <row r="513" ht="12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</row>
    <row r="514" ht="12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</row>
    <row r="515" ht="12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</row>
    <row r="516" ht="12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</row>
    <row r="517" ht="12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</row>
    <row r="518" ht="12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</row>
    <row r="519" ht="12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</row>
    <row r="520" ht="12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</row>
    <row r="521" ht="12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</row>
    <row r="522" ht="12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</row>
    <row r="523" ht="12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</row>
    <row r="524" ht="12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</row>
    <row r="525" ht="12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</row>
    <row r="526" ht="12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</row>
    <row r="527" ht="12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</row>
    <row r="528" ht="12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</row>
    <row r="529" ht="12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</row>
    <row r="530" ht="12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</row>
    <row r="531" ht="12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</row>
    <row r="532" ht="12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</row>
    <row r="533" ht="12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</row>
    <row r="534" ht="12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</row>
    <row r="535" ht="12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</row>
    <row r="536" ht="12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</row>
    <row r="537" ht="12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</row>
    <row r="538" ht="12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</row>
    <row r="539" ht="12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</row>
    <row r="540" ht="12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</row>
    <row r="541" ht="12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</row>
    <row r="542" ht="12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</row>
    <row r="543" ht="12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</row>
    <row r="544" ht="12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</row>
    <row r="545" ht="12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</row>
    <row r="546" ht="12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</row>
    <row r="547" ht="12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</row>
    <row r="548" ht="12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</row>
    <row r="549" ht="12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</row>
    <row r="550" ht="12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</row>
    <row r="551" ht="12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</row>
    <row r="552" ht="12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</row>
    <row r="553" ht="12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</row>
    <row r="554" ht="12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</row>
    <row r="555" ht="12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</row>
    <row r="556" ht="12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</row>
    <row r="557" ht="12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</row>
    <row r="558" ht="12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</row>
    <row r="559" ht="12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</row>
    <row r="560" ht="12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</row>
    <row r="561" ht="12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</row>
    <row r="562" ht="12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</row>
    <row r="563" ht="12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</row>
    <row r="564" ht="12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</row>
    <row r="565" ht="12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</row>
    <row r="566" ht="12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</row>
    <row r="567" ht="12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</row>
    <row r="568" ht="12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</row>
    <row r="569" ht="12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</row>
    <row r="570" ht="12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</row>
    <row r="571" ht="12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</row>
    <row r="572" ht="12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</row>
    <row r="573" ht="12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</row>
    <row r="574" ht="12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</row>
    <row r="575" ht="12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</row>
    <row r="576" ht="12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</row>
    <row r="577" ht="12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</row>
    <row r="578" ht="12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</row>
    <row r="579" ht="12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</row>
    <row r="580" ht="12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</row>
    <row r="581" ht="12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</row>
    <row r="582" ht="12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</row>
    <row r="583" ht="12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</row>
    <row r="584" ht="12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</row>
    <row r="585" ht="12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</row>
    <row r="586" ht="12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</row>
    <row r="587" ht="12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</row>
    <row r="588" ht="12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</row>
    <row r="589" ht="12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</row>
    <row r="590" ht="12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</row>
    <row r="591" ht="12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</row>
    <row r="592" ht="12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</row>
    <row r="593" ht="12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</row>
    <row r="594" ht="12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</row>
    <row r="595" ht="12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</row>
    <row r="596" ht="12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</row>
    <row r="597" ht="12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</row>
    <row r="598" ht="12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</row>
    <row r="599" ht="12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</row>
    <row r="600" ht="12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</row>
    <row r="601" ht="12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</row>
    <row r="602" ht="12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</row>
    <row r="603" ht="12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</row>
    <row r="604" ht="12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</row>
    <row r="605" ht="12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</row>
    <row r="606" ht="12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</row>
    <row r="607" ht="12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</row>
    <row r="608" ht="12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</row>
    <row r="609" ht="12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</row>
    <row r="610" ht="12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</row>
    <row r="611" ht="12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</row>
    <row r="612" ht="12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</row>
    <row r="613" ht="12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</row>
    <row r="614" ht="12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</row>
    <row r="615" ht="12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</row>
    <row r="616" ht="12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</row>
    <row r="617" ht="12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</row>
    <row r="618" ht="12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</row>
    <row r="619" ht="12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</row>
    <row r="620" ht="12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</row>
    <row r="621" ht="12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</row>
    <row r="622" ht="12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</row>
    <row r="623" ht="12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</row>
    <row r="624" ht="12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</row>
    <row r="625" ht="12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</row>
    <row r="626" ht="12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</row>
    <row r="627" ht="12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</row>
    <row r="628" ht="12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</row>
    <row r="629" ht="12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</row>
    <row r="630" ht="12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</row>
    <row r="631" ht="12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</row>
    <row r="632" ht="12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</row>
    <row r="633" ht="12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</row>
    <row r="634" ht="12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</row>
    <row r="635" ht="12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</row>
    <row r="636" ht="12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</row>
    <row r="637" ht="12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</row>
    <row r="638" ht="12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</row>
    <row r="639" ht="12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</row>
    <row r="640" ht="12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</row>
    <row r="641" ht="12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</row>
    <row r="642" ht="12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</row>
    <row r="643" ht="12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</row>
    <row r="644" ht="12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</row>
    <row r="645" ht="12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</row>
    <row r="646" ht="12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</row>
    <row r="647" ht="12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</row>
    <row r="648" ht="12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</row>
    <row r="649" ht="12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</row>
    <row r="650" ht="12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</row>
    <row r="651" ht="12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</row>
    <row r="652" ht="12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</row>
    <row r="653" ht="12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</row>
    <row r="654" ht="12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</row>
    <row r="655" ht="12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</row>
    <row r="656" ht="12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</row>
    <row r="657" ht="12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</row>
    <row r="658" ht="12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</row>
    <row r="659" ht="12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</row>
    <row r="660" ht="12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</row>
    <row r="661" ht="12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</row>
    <row r="662" ht="12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</row>
    <row r="663" ht="12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</row>
    <row r="664" ht="12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</row>
    <row r="665" ht="12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</row>
    <row r="666" ht="12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</row>
    <row r="667" ht="12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</row>
    <row r="668" ht="12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</row>
    <row r="669" ht="12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</row>
    <row r="670" ht="12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</row>
    <row r="671" ht="12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</row>
    <row r="672" ht="12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</row>
    <row r="673" ht="12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</row>
    <row r="674" ht="12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</row>
    <row r="675" ht="12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</row>
    <row r="676" ht="12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</row>
    <row r="677" ht="12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</row>
    <row r="678" ht="12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</row>
    <row r="679" ht="12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</row>
    <row r="680" ht="12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</row>
    <row r="681" ht="12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</row>
    <row r="682" ht="12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</row>
    <row r="683" ht="12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</row>
    <row r="684" ht="12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</row>
    <row r="685" ht="12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</row>
    <row r="686" ht="12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</row>
    <row r="687" ht="12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</row>
    <row r="688" ht="12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</row>
    <row r="689" ht="12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</row>
    <row r="690" ht="12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</row>
    <row r="691" ht="12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</row>
    <row r="692" ht="12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</row>
    <row r="693" ht="12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</row>
    <row r="694" ht="12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</row>
    <row r="695" ht="12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</row>
    <row r="696" ht="12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</row>
    <row r="697" ht="12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</row>
    <row r="698" ht="12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</row>
    <row r="699" ht="12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</row>
    <row r="700" ht="12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</row>
    <row r="701" ht="12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</row>
    <row r="702" ht="12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</row>
    <row r="703" ht="12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</row>
    <row r="704" ht="12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</row>
    <row r="705" ht="12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</row>
    <row r="706" ht="12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</row>
    <row r="707" ht="12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</row>
    <row r="708" ht="12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</row>
    <row r="709" ht="12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</row>
    <row r="710" ht="12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</row>
    <row r="711" ht="12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</row>
    <row r="712" ht="12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</row>
    <row r="713" ht="12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</row>
    <row r="714" ht="12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</row>
    <row r="715" ht="12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</row>
    <row r="716" ht="12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</row>
    <row r="717" ht="12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</row>
    <row r="718" ht="12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</row>
    <row r="719" ht="12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</row>
    <row r="720" ht="12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</row>
    <row r="721" ht="12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</row>
    <row r="722" ht="12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</row>
    <row r="723" ht="12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</row>
    <row r="724" ht="12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</row>
    <row r="725" ht="12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</row>
    <row r="726" ht="12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</row>
    <row r="727" ht="12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</row>
    <row r="728" ht="12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</row>
    <row r="729" ht="12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</row>
    <row r="730" ht="12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</row>
    <row r="731" ht="12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</row>
    <row r="732" ht="12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</row>
    <row r="733" ht="12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</row>
    <row r="734" ht="12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</row>
    <row r="735" ht="12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</row>
    <row r="736" ht="12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</row>
    <row r="737" ht="12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</row>
    <row r="738" ht="12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</row>
    <row r="739" ht="12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</row>
    <row r="740" ht="12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</row>
    <row r="741" ht="12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</row>
    <row r="742" ht="12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</row>
    <row r="743" ht="12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</row>
    <row r="744" ht="12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</row>
    <row r="745" ht="12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</row>
    <row r="746" ht="12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</row>
    <row r="747" ht="12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</row>
    <row r="748" ht="12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</row>
    <row r="749" ht="12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</row>
    <row r="750" ht="12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</row>
    <row r="751" ht="12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</row>
    <row r="752" ht="12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</row>
    <row r="753" ht="12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</row>
    <row r="754" ht="12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</row>
    <row r="755" ht="12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</row>
    <row r="756" ht="12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</row>
    <row r="757" ht="12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</row>
    <row r="758" ht="12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</row>
    <row r="759" ht="12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</row>
    <row r="760" ht="12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</row>
    <row r="761" ht="12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</row>
    <row r="762" ht="12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</row>
    <row r="763" ht="12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</row>
    <row r="764" ht="12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</row>
    <row r="765" ht="12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</row>
    <row r="766" ht="12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</row>
    <row r="767" ht="12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</row>
    <row r="768" ht="12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</row>
    <row r="769" ht="12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</row>
    <row r="770" ht="12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</row>
    <row r="771" ht="12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</row>
    <row r="772" ht="12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</row>
    <row r="773" ht="12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</row>
    <row r="774" ht="12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</row>
    <row r="775" ht="12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</row>
    <row r="776" ht="12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</row>
    <row r="777" ht="12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</row>
    <row r="778" ht="12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</row>
    <row r="779" ht="12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</row>
    <row r="780" ht="12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</row>
    <row r="781" ht="12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</row>
    <row r="782" ht="12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</row>
    <row r="783" ht="12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</row>
    <row r="784" ht="12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</row>
    <row r="785" ht="12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</row>
    <row r="786" ht="12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</row>
    <row r="787" ht="12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</row>
    <row r="788" ht="12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</row>
    <row r="789" ht="12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</row>
    <row r="790" ht="12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</row>
    <row r="791" ht="12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</row>
    <row r="792" ht="12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</row>
    <row r="793" ht="12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</row>
    <row r="794" ht="12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</row>
    <row r="795" ht="12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</row>
    <row r="796" ht="12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</row>
    <row r="797" ht="12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</row>
    <row r="798" ht="12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</row>
    <row r="799" ht="12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</row>
    <row r="800" ht="12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</row>
    <row r="801" ht="12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</row>
    <row r="802" ht="12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</row>
    <row r="803" ht="12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</row>
    <row r="804" ht="12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</row>
    <row r="805" ht="12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</row>
    <row r="806" ht="12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</row>
    <row r="807" ht="12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</row>
    <row r="808" ht="12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</row>
    <row r="809" ht="12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</row>
    <row r="810" ht="12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</row>
    <row r="811" ht="12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</row>
    <row r="812" ht="12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</row>
    <row r="813" ht="12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</row>
    <row r="814" ht="12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</row>
    <row r="815" ht="12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</row>
    <row r="816" ht="12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</row>
    <row r="817" ht="12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</row>
    <row r="818" ht="12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</row>
    <row r="819" ht="12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</row>
    <row r="820" ht="12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</row>
    <row r="821" ht="12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</row>
    <row r="822" ht="12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</row>
    <row r="823" ht="12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</row>
    <row r="824" ht="12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</row>
    <row r="825" ht="12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</row>
    <row r="826" ht="12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</row>
    <row r="827" ht="12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</row>
    <row r="828" ht="12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</row>
    <row r="829" ht="12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</row>
    <row r="830" ht="12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</row>
    <row r="831" ht="12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</row>
    <row r="832" ht="12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</row>
    <row r="833" ht="12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</row>
    <row r="834" ht="12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</row>
    <row r="835" ht="12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</row>
    <row r="836" ht="12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</row>
    <row r="837" ht="12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</row>
    <row r="838" ht="12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</row>
    <row r="839" ht="12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</row>
    <row r="840" ht="12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</row>
    <row r="841" ht="12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</row>
    <row r="842" ht="12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</row>
    <row r="843" ht="12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</row>
    <row r="844" ht="12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</row>
    <row r="845" ht="12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</row>
    <row r="846" ht="12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</row>
    <row r="847" ht="12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</row>
    <row r="848" ht="12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</row>
    <row r="849" ht="12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</row>
    <row r="850" ht="12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</row>
    <row r="851" ht="12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</row>
    <row r="852" ht="12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</row>
    <row r="853" ht="12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</row>
    <row r="854" ht="12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</row>
    <row r="855" ht="12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</row>
    <row r="856" ht="12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</row>
    <row r="857" ht="12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</row>
    <row r="858" ht="12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</row>
    <row r="859" ht="12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</row>
    <row r="860" ht="12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</row>
    <row r="861" ht="12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</row>
    <row r="862" ht="12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</row>
    <row r="863" ht="12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</row>
    <row r="864" ht="12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</row>
    <row r="865" ht="12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</row>
    <row r="866" ht="12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</row>
    <row r="867" ht="12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</row>
    <row r="868" ht="12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</row>
    <row r="869" ht="12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</row>
    <row r="870" ht="12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</row>
    <row r="871" ht="12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</row>
    <row r="872" ht="12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</row>
    <row r="873" ht="12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</row>
    <row r="874" ht="12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</row>
    <row r="875" ht="12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</row>
    <row r="876" ht="12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</row>
    <row r="877" ht="12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</row>
    <row r="878" ht="12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</row>
    <row r="879" ht="12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</row>
    <row r="880" ht="12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</row>
    <row r="881" ht="12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</row>
    <row r="882" ht="12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</row>
    <row r="883" ht="12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</row>
    <row r="884" ht="12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</row>
    <row r="885" ht="12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</row>
    <row r="886" ht="12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</row>
    <row r="887" ht="12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</row>
    <row r="888" ht="12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</row>
    <row r="889" ht="12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</row>
    <row r="890" ht="12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</row>
    <row r="891" ht="12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</row>
    <row r="892" ht="12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</row>
    <row r="893" ht="12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</row>
    <row r="894" ht="12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</row>
    <row r="895" ht="12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</row>
    <row r="896" ht="12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</row>
    <row r="897" ht="12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</row>
    <row r="898" ht="12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</row>
    <row r="899" ht="12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</row>
    <row r="900" ht="12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</row>
    <row r="901" ht="12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</row>
    <row r="902" ht="12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</row>
    <row r="903" ht="12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</row>
    <row r="904" ht="12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</row>
    <row r="905" ht="12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</row>
    <row r="906" ht="12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</row>
    <row r="907" ht="12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</row>
    <row r="908" ht="12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</row>
    <row r="909" ht="12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</row>
    <row r="910" ht="12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</row>
    <row r="911" ht="12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</row>
    <row r="912" ht="12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</row>
    <row r="913" ht="12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</row>
    <row r="914" ht="12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</row>
    <row r="915" ht="12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</row>
    <row r="916" ht="12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</row>
    <row r="917" ht="12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</row>
    <row r="918" ht="12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</row>
    <row r="919" ht="12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</row>
    <row r="920" ht="12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</row>
    <row r="921" ht="12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</row>
    <row r="922" ht="12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</row>
    <row r="923" ht="12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</row>
    <row r="924" ht="12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</row>
    <row r="925" ht="12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</row>
    <row r="926" ht="12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</row>
    <row r="927" ht="12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</row>
    <row r="928" ht="12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</row>
    <row r="929" ht="12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</row>
    <row r="930" ht="12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</row>
    <row r="931" ht="12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</row>
    <row r="932" ht="12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</row>
    <row r="933" ht="12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</row>
    <row r="934" ht="12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</row>
    <row r="935" ht="12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</row>
    <row r="936" ht="12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</row>
    <row r="937" ht="12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</row>
    <row r="938" ht="12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</row>
    <row r="939" ht="12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</row>
    <row r="940" ht="12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</row>
    <row r="941" ht="12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</row>
    <row r="942" ht="12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</row>
    <row r="943" ht="12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</row>
    <row r="944" ht="12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</row>
    <row r="945" ht="12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</row>
    <row r="946" ht="12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</row>
    <row r="947" ht="12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</row>
    <row r="948" ht="12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</row>
    <row r="949" ht="12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</row>
    <row r="950" ht="12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</row>
    <row r="951" ht="12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</row>
    <row r="952" ht="12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</row>
    <row r="953" ht="12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</row>
    <row r="954" ht="12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</row>
    <row r="955" ht="12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</row>
    <row r="956" ht="12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</row>
    <row r="957" ht="12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</row>
    <row r="958" ht="12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</row>
    <row r="959" ht="12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</row>
    <row r="960" ht="12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</row>
    <row r="961" ht="12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</row>
    <row r="962" ht="12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</row>
    <row r="963" ht="12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</row>
    <row r="964" ht="12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</row>
    <row r="965" ht="12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</row>
    <row r="966" ht="12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</row>
    <row r="967" ht="12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</row>
    <row r="968" ht="12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</row>
    <row r="969" ht="12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</row>
    <row r="970" ht="12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</row>
    <row r="971" ht="12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</row>
    <row r="972" ht="12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</row>
    <row r="973" ht="12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</row>
    <row r="974" ht="12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</row>
    <row r="975" ht="12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</row>
    <row r="976" ht="12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</row>
    <row r="977" ht="12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</row>
    <row r="978" ht="12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</row>
    <row r="979" ht="12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</row>
    <row r="980" ht="12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</row>
    <row r="981" ht="12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</row>
    <row r="982" ht="12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</row>
    <row r="983" ht="12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</row>
    <row r="984" ht="12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</row>
    <row r="985" ht="12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</row>
    <row r="986" ht="12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</row>
    <row r="987" ht="12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</row>
    <row r="988" ht="12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</row>
    <row r="989" ht="12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</row>
    <row r="990" ht="12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</row>
    <row r="991" ht="12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</row>
    <row r="992" ht="12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</row>
  </sheetData>
  <printOptions/>
  <pageMargins bottom="1.0" footer="0.0" header="0.0" left="0.75" right="0.75" top="1.0"/>
  <pageSetup orientation="portrait"/>
  <headerFooter>
    <oddHeader>&amp;L000000ZF Confidential#</oddHeader>
    <oddFooter>&amp;C000000&amp;P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8.88"/>
    <col customWidth="1" min="2" max="2" width="10.5"/>
    <col customWidth="1" min="3" max="3" width="13.5"/>
    <col customWidth="1" min="4" max="4" width="15.5"/>
    <col customWidth="1" min="5" max="5" width="12.13"/>
    <col customWidth="1" min="6" max="6" width="35.5"/>
    <col customWidth="1" min="7" max="7" width="7.88"/>
    <col customWidth="1" min="8" max="8" width="10.0"/>
    <col customWidth="1" min="9" max="9" width="6.5"/>
    <col customWidth="1" min="10" max="10" width="8.5"/>
    <col customWidth="1" min="11" max="11" width="9.13"/>
    <col customWidth="1" min="12" max="12" width="11.88"/>
    <col customWidth="1" min="13" max="13" width="10.5"/>
    <col customWidth="1" hidden="1" min="14" max="20" width="8.88"/>
    <col customWidth="1" min="21" max="21" width="11.5"/>
    <col customWidth="1" min="22" max="22" width="42.5"/>
    <col customWidth="1" min="23" max="23" width="9.13"/>
    <col customWidth="1" min="24" max="24" width="13.5"/>
    <col customWidth="1" min="25" max="43" width="9.13"/>
    <col customWidth="1" min="44" max="44" width="57.88"/>
    <col customWidth="1" min="45" max="46" width="8.88"/>
    <col customWidth="1" min="47" max="47" width="63.5"/>
    <col customWidth="1" min="48" max="50" width="8.88"/>
  </cols>
  <sheetData>
    <row r="1" ht="11.25" customHeight="1">
      <c r="A1" s="1" t="s">
        <v>0</v>
      </c>
      <c r="B1" s="2" t="s">
        <v>1</v>
      </c>
      <c r="C1" s="3"/>
      <c r="D1" s="2" t="s">
        <v>2</v>
      </c>
      <c r="E1" s="2" t="s">
        <v>3</v>
      </c>
      <c r="F1" s="2" t="s">
        <v>4</v>
      </c>
      <c r="G1" s="2" t="s">
        <v>5</v>
      </c>
      <c r="H1" s="2" t="s">
        <v>202</v>
      </c>
      <c r="I1" s="2" t="s">
        <v>203</v>
      </c>
      <c r="J1" s="2" t="s">
        <v>210</v>
      </c>
      <c r="K1" s="2" t="s">
        <v>223</v>
      </c>
      <c r="L1" s="2" t="s">
        <v>225</v>
      </c>
      <c r="M1" s="2" t="s">
        <v>212</v>
      </c>
      <c r="N1" s="35" t="s">
        <v>213</v>
      </c>
      <c r="O1" s="35" t="s">
        <v>214</v>
      </c>
      <c r="P1" s="35" t="s">
        <v>215</v>
      </c>
      <c r="Q1" s="35" t="s">
        <v>216</v>
      </c>
      <c r="R1" s="35" t="s">
        <v>217</v>
      </c>
      <c r="S1" s="35" t="s">
        <v>218</v>
      </c>
      <c r="T1" s="35" t="s">
        <v>219</v>
      </c>
      <c r="U1" s="35" t="s">
        <v>220</v>
      </c>
      <c r="V1" s="2" t="s">
        <v>1036</v>
      </c>
      <c r="W1" s="2" t="s">
        <v>1185</v>
      </c>
      <c r="X1" s="2" t="s">
        <v>1440</v>
      </c>
      <c r="Y1" s="2" t="s">
        <v>1187</v>
      </c>
      <c r="Z1" s="2" t="s">
        <v>1441</v>
      </c>
      <c r="AA1" s="2" t="s">
        <v>799</v>
      </c>
      <c r="AB1" s="2" t="s">
        <v>800</v>
      </c>
      <c r="AC1" s="2" t="s">
        <v>747</v>
      </c>
      <c r="AD1" s="2" t="s">
        <v>1442</v>
      </c>
      <c r="AE1" s="2" t="s">
        <v>749</v>
      </c>
      <c r="AF1" s="2" t="s">
        <v>1443</v>
      </c>
      <c r="AG1" s="2" t="s">
        <v>810</v>
      </c>
      <c r="AH1" s="2" t="s">
        <v>815</v>
      </c>
      <c r="AI1" s="2" t="s">
        <v>1444</v>
      </c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4"/>
    </row>
    <row r="2" ht="14.25" customHeight="1">
      <c r="A2" s="148">
        <v>2020.0</v>
      </c>
      <c r="B2" s="149" t="s">
        <v>1445</v>
      </c>
      <c r="C2" s="150"/>
      <c r="D2" s="180" t="str">
        <f t="shared" ref="D2:D16" si="1">REPLACE(REPLACE(L2,5,1,"_"),9,1,"_")</f>
        <v>3100_680_016</v>
      </c>
      <c r="E2" s="149" t="s">
        <v>46</v>
      </c>
      <c r="F2" s="181" t="s">
        <v>1446</v>
      </c>
      <c r="G2" s="152"/>
      <c r="H2" s="150"/>
      <c r="I2" s="265">
        <v>2000.0</v>
      </c>
      <c r="J2" s="339">
        <v>11.023</v>
      </c>
      <c r="K2" s="154"/>
      <c r="L2" s="180" t="s">
        <v>1447</v>
      </c>
      <c r="M2" s="183">
        <v>1305.0</v>
      </c>
      <c r="N2" s="45">
        <v>1.13</v>
      </c>
      <c r="O2" s="45">
        <v>51.0</v>
      </c>
      <c r="P2" s="45">
        <f t="shared" ref="P2:P16" si="2">(100-O2)/100</f>
        <v>0.49</v>
      </c>
      <c r="Q2" s="45">
        <f t="shared" ref="Q2:Q16" si="3">M2*P2*N2</f>
        <v>722.5785</v>
      </c>
      <c r="R2" s="45">
        <v>0.0</v>
      </c>
      <c r="S2" s="45">
        <v>1.067</v>
      </c>
      <c r="T2" s="45">
        <f t="shared" ref="T2:T16" si="4">(Q2+R2)*S2</f>
        <v>770.9912595</v>
      </c>
      <c r="U2" s="47">
        <f t="shared" ref="U2:U16" si="5">T2/0.75</f>
        <v>1027.988346</v>
      </c>
      <c r="V2" s="313" t="s">
        <v>1448</v>
      </c>
      <c r="W2" s="340" t="s">
        <v>682</v>
      </c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7"/>
      <c r="AK2" s="37"/>
      <c r="AL2" s="37"/>
      <c r="AM2" s="37"/>
      <c r="AN2" s="37"/>
      <c r="AO2" s="37"/>
      <c r="AP2" s="37"/>
      <c r="AQ2" s="37"/>
      <c r="AR2" s="37"/>
      <c r="AS2" s="7"/>
      <c r="AT2" s="7"/>
      <c r="AU2" s="37"/>
      <c r="AV2" s="7"/>
      <c r="AW2" s="7"/>
      <c r="AX2" s="7"/>
    </row>
    <row r="3" ht="14.25" customHeight="1">
      <c r="A3" s="148">
        <v>2020.0</v>
      </c>
      <c r="B3" s="149" t="s">
        <v>1445</v>
      </c>
      <c r="C3" s="150"/>
      <c r="D3" s="180" t="str">
        <f t="shared" si="1"/>
        <v>3100_680_051</v>
      </c>
      <c r="E3" s="149" t="s">
        <v>46</v>
      </c>
      <c r="F3" s="181" t="s">
        <v>1449</v>
      </c>
      <c r="G3" s="152"/>
      <c r="H3" s="150"/>
      <c r="I3" s="265">
        <v>2000.0</v>
      </c>
      <c r="J3" s="339">
        <v>11.023</v>
      </c>
      <c r="K3" s="154"/>
      <c r="L3" s="180" t="s">
        <v>1450</v>
      </c>
      <c r="M3" s="183">
        <v>1655.0</v>
      </c>
      <c r="N3" s="45">
        <v>1.13</v>
      </c>
      <c r="O3" s="45">
        <v>51.0</v>
      </c>
      <c r="P3" s="45">
        <f t="shared" si="2"/>
        <v>0.49</v>
      </c>
      <c r="Q3" s="45">
        <f t="shared" si="3"/>
        <v>916.3735</v>
      </c>
      <c r="R3" s="45">
        <v>0.0</v>
      </c>
      <c r="S3" s="45">
        <v>1.067</v>
      </c>
      <c r="T3" s="45">
        <f t="shared" si="4"/>
        <v>977.7705245</v>
      </c>
      <c r="U3" s="47">
        <f t="shared" si="5"/>
        <v>1303.694033</v>
      </c>
      <c r="V3" s="325" t="s">
        <v>1451</v>
      </c>
      <c r="W3" s="304"/>
      <c r="X3" s="307" t="s">
        <v>682</v>
      </c>
      <c r="Y3" s="304"/>
      <c r="Z3" s="304"/>
      <c r="AA3" s="304"/>
      <c r="AB3" s="304"/>
      <c r="AC3" s="304"/>
      <c r="AD3" s="304"/>
      <c r="AE3" s="304"/>
      <c r="AF3" s="304"/>
      <c r="AG3" s="304"/>
      <c r="AH3" s="304"/>
      <c r="AI3" s="304"/>
      <c r="AJ3" s="55"/>
      <c r="AK3" s="55"/>
      <c r="AL3" s="55"/>
      <c r="AM3" s="55"/>
      <c r="AN3" s="55"/>
      <c r="AO3" s="55"/>
      <c r="AP3" s="55"/>
      <c r="AQ3" s="55"/>
      <c r="AR3" s="55"/>
      <c r="AS3" s="13"/>
      <c r="AT3" s="13"/>
      <c r="AU3" s="55"/>
      <c r="AV3" s="13"/>
      <c r="AW3" s="13"/>
      <c r="AX3" s="13"/>
    </row>
    <row r="4" ht="14.25" customHeight="1">
      <c r="A4" s="179">
        <v>2020.0</v>
      </c>
      <c r="B4" s="165" t="s">
        <v>1445</v>
      </c>
      <c r="C4" s="166"/>
      <c r="D4" s="187" t="str">
        <f t="shared" si="1"/>
        <v>3101_680_30x</v>
      </c>
      <c r="E4" s="165" t="s">
        <v>46</v>
      </c>
      <c r="F4" s="188" t="s">
        <v>1452</v>
      </c>
      <c r="G4" s="168"/>
      <c r="H4" s="166"/>
      <c r="I4" s="274">
        <v>3000.0</v>
      </c>
      <c r="J4" s="341">
        <v>11.023</v>
      </c>
      <c r="K4" s="170"/>
      <c r="L4" s="187" t="s">
        <v>1453</v>
      </c>
      <c r="M4" s="190">
        <v>1785.0</v>
      </c>
      <c r="N4" s="45">
        <v>1.13</v>
      </c>
      <c r="O4" s="45">
        <v>52.0</v>
      </c>
      <c r="P4" s="45">
        <f t="shared" si="2"/>
        <v>0.48</v>
      </c>
      <c r="Q4" s="45">
        <f t="shared" si="3"/>
        <v>968.184</v>
      </c>
      <c r="R4" s="45">
        <v>0.0</v>
      </c>
      <c r="S4" s="45">
        <v>1.067</v>
      </c>
      <c r="T4" s="45">
        <f t="shared" si="4"/>
        <v>1033.052328</v>
      </c>
      <c r="U4" s="47">
        <f t="shared" si="5"/>
        <v>1377.403104</v>
      </c>
      <c r="V4" s="244" t="s">
        <v>1454</v>
      </c>
      <c r="W4" s="306"/>
      <c r="X4" s="304"/>
      <c r="Y4" s="307" t="s">
        <v>682</v>
      </c>
      <c r="Z4" s="304"/>
      <c r="AA4" s="304"/>
      <c r="AB4" s="304"/>
      <c r="AC4" s="304"/>
      <c r="AD4" s="304"/>
      <c r="AE4" s="304"/>
      <c r="AF4" s="304"/>
      <c r="AG4" s="304"/>
      <c r="AH4" s="304"/>
      <c r="AI4" s="304"/>
      <c r="AJ4" s="55"/>
      <c r="AK4" s="55"/>
      <c r="AL4" s="55"/>
      <c r="AM4" s="55"/>
      <c r="AN4" s="55"/>
      <c r="AO4" s="55"/>
      <c r="AP4" s="55"/>
      <c r="AQ4" s="55"/>
      <c r="AR4" s="55"/>
      <c r="AS4" s="13"/>
      <c r="AT4" s="13"/>
      <c r="AU4" s="55"/>
      <c r="AV4" s="13"/>
      <c r="AW4" s="13"/>
      <c r="AX4" s="13"/>
    </row>
    <row r="5" ht="14.25" customHeight="1">
      <c r="A5" s="179">
        <v>2020.0</v>
      </c>
      <c r="B5" s="165" t="s">
        <v>1445</v>
      </c>
      <c r="C5" s="166"/>
      <c r="D5" s="187" t="str">
        <f t="shared" si="1"/>
        <v>3101_680_31x</v>
      </c>
      <c r="E5" s="165" t="s">
        <v>46</v>
      </c>
      <c r="F5" s="188" t="s">
        <v>1455</v>
      </c>
      <c r="G5" s="168"/>
      <c r="H5" s="166"/>
      <c r="I5" s="274">
        <v>3000.0</v>
      </c>
      <c r="J5" s="341">
        <v>11.023</v>
      </c>
      <c r="K5" s="170"/>
      <c r="L5" s="187" t="s">
        <v>1456</v>
      </c>
      <c r="M5" s="190">
        <v>1880.0</v>
      </c>
      <c r="N5" s="45">
        <v>1.13</v>
      </c>
      <c r="O5" s="45">
        <v>52.0</v>
      </c>
      <c r="P5" s="45">
        <f t="shared" si="2"/>
        <v>0.48</v>
      </c>
      <c r="Q5" s="45">
        <f t="shared" si="3"/>
        <v>1019.712</v>
      </c>
      <c r="R5" s="45">
        <v>0.0</v>
      </c>
      <c r="S5" s="45">
        <v>1.067</v>
      </c>
      <c r="T5" s="45">
        <f t="shared" si="4"/>
        <v>1088.032704</v>
      </c>
      <c r="U5" s="47">
        <f t="shared" si="5"/>
        <v>1450.710272</v>
      </c>
      <c r="V5" s="244" t="s">
        <v>1457</v>
      </c>
      <c r="W5" s="306"/>
      <c r="X5" s="304"/>
      <c r="Y5" s="304"/>
      <c r="Z5" s="307" t="s">
        <v>682</v>
      </c>
      <c r="AA5" s="304"/>
      <c r="AB5" s="304"/>
      <c r="AC5" s="304"/>
      <c r="AD5" s="304"/>
      <c r="AE5" s="304"/>
      <c r="AF5" s="304"/>
      <c r="AG5" s="304"/>
      <c r="AH5" s="304"/>
      <c r="AI5" s="304"/>
      <c r="AJ5" s="55"/>
      <c r="AK5" s="55"/>
      <c r="AL5" s="55"/>
      <c r="AM5" s="55"/>
      <c r="AN5" s="55"/>
      <c r="AO5" s="55"/>
      <c r="AP5" s="55"/>
      <c r="AQ5" s="55"/>
      <c r="AR5" s="55"/>
      <c r="AS5" s="13"/>
      <c r="AT5" s="13"/>
      <c r="AU5" s="55"/>
      <c r="AV5" s="13"/>
      <c r="AW5" s="13"/>
      <c r="AX5" s="13"/>
    </row>
    <row r="6" ht="14.25" customHeight="1">
      <c r="A6" s="179">
        <v>2020.0</v>
      </c>
      <c r="B6" s="165" t="s">
        <v>1445</v>
      </c>
      <c r="C6" s="166"/>
      <c r="D6" s="187" t="str">
        <f t="shared" si="1"/>
        <v>3101_680_33x</v>
      </c>
      <c r="E6" s="165" t="s">
        <v>46</v>
      </c>
      <c r="F6" s="188" t="s">
        <v>1458</v>
      </c>
      <c r="G6" s="168"/>
      <c r="H6" s="166"/>
      <c r="I6" s="274">
        <v>3000.0</v>
      </c>
      <c r="J6" s="341">
        <v>11.023</v>
      </c>
      <c r="K6" s="170"/>
      <c r="L6" s="187" t="s">
        <v>1459</v>
      </c>
      <c r="M6" s="190">
        <v>1930.0</v>
      </c>
      <c r="N6" s="45">
        <v>1.13</v>
      </c>
      <c r="O6" s="45">
        <v>52.0</v>
      </c>
      <c r="P6" s="45">
        <f t="shared" si="2"/>
        <v>0.48</v>
      </c>
      <c r="Q6" s="45">
        <f t="shared" si="3"/>
        <v>1046.832</v>
      </c>
      <c r="R6" s="45">
        <v>0.0</v>
      </c>
      <c r="S6" s="45">
        <v>1.067</v>
      </c>
      <c r="T6" s="45">
        <f t="shared" si="4"/>
        <v>1116.969744</v>
      </c>
      <c r="U6" s="47">
        <f t="shared" si="5"/>
        <v>1489.292992</v>
      </c>
      <c r="V6" s="244" t="s">
        <v>1460</v>
      </c>
      <c r="W6" s="342"/>
      <c r="X6" s="304"/>
      <c r="Y6" s="304"/>
      <c r="Z6" s="304"/>
      <c r="AA6" s="307" t="s">
        <v>682</v>
      </c>
      <c r="AB6" s="304"/>
      <c r="AC6" s="304"/>
      <c r="AD6" s="304"/>
      <c r="AE6" s="304"/>
      <c r="AF6" s="304"/>
      <c r="AG6" s="304"/>
      <c r="AH6" s="304"/>
      <c r="AI6" s="304"/>
      <c r="AJ6" s="55"/>
      <c r="AK6" s="55"/>
      <c r="AL6" s="55"/>
      <c r="AM6" s="55"/>
      <c r="AN6" s="55"/>
      <c r="AO6" s="55"/>
      <c r="AP6" s="55"/>
      <c r="AQ6" s="55"/>
      <c r="AR6" s="55"/>
      <c r="AS6" s="13"/>
      <c r="AT6" s="13"/>
      <c r="AU6" s="55"/>
      <c r="AV6" s="13"/>
      <c r="AW6" s="13"/>
      <c r="AX6" s="13"/>
    </row>
    <row r="7" ht="14.25" customHeight="1">
      <c r="A7" s="179">
        <v>2020.0</v>
      </c>
      <c r="B7" s="165" t="s">
        <v>1445</v>
      </c>
      <c r="C7" s="166"/>
      <c r="D7" s="187" t="str">
        <f t="shared" si="1"/>
        <v>3101_680_37x</v>
      </c>
      <c r="E7" s="165" t="s">
        <v>46</v>
      </c>
      <c r="F7" s="188" t="s">
        <v>1461</v>
      </c>
      <c r="G7" s="168"/>
      <c r="H7" s="166"/>
      <c r="I7" s="274">
        <v>3000.0</v>
      </c>
      <c r="J7" s="341">
        <v>11.023</v>
      </c>
      <c r="K7" s="170"/>
      <c r="L7" s="187" t="s">
        <v>1462</v>
      </c>
      <c r="M7" s="190">
        <v>2040.0</v>
      </c>
      <c r="N7" s="45">
        <v>1.13</v>
      </c>
      <c r="O7" s="45">
        <v>52.0</v>
      </c>
      <c r="P7" s="45">
        <f t="shared" si="2"/>
        <v>0.48</v>
      </c>
      <c r="Q7" s="45">
        <f t="shared" si="3"/>
        <v>1106.496</v>
      </c>
      <c r="R7" s="45">
        <v>0.0</v>
      </c>
      <c r="S7" s="45">
        <v>1.067</v>
      </c>
      <c r="T7" s="45">
        <f t="shared" si="4"/>
        <v>1180.631232</v>
      </c>
      <c r="U7" s="47">
        <f t="shared" si="5"/>
        <v>1574.174976</v>
      </c>
      <c r="V7" s="244" t="s">
        <v>1463</v>
      </c>
      <c r="W7" s="306"/>
      <c r="X7" s="304"/>
      <c r="Y7" s="304"/>
      <c r="Z7" s="304"/>
      <c r="AA7" s="304"/>
      <c r="AB7" s="307" t="s">
        <v>682</v>
      </c>
      <c r="AC7" s="304"/>
      <c r="AD7" s="304"/>
      <c r="AE7" s="304"/>
      <c r="AF7" s="304"/>
      <c r="AG7" s="304"/>
      <c r="AH7" s="304"/>
      <c r="AI7" s="304"/>
      <c r="AJ7" s="55"/>
      <c r="AK7" s="55"/>
      <c r="AL7" s="55"/>
      <c r="AM7" s="55"/>
      <c r="AN7" s="55"/>
      <c r="AO7" s="55"/>
      <c r="AP7" s="55"/>
      <c r="AQ7" s="55"/>
      <c r="AR7" s="55"/>
      <c r="AS7" s="13"/>
      <c r="AT7" s="13"/>
      <c r="AU7" s="55"/>
      <c r="AV7" s="13"/>
      <c r="AW7" s="13"/>
      <c r="AX7" s="13"/>
    </row>
    <row r="8" ht="14.25" customHeight="1">
      <c r="A8" s="148">
        <v>2020.0</v>
      </c>
      <c r="B8" s="149" t="s">
        <v>1445</v>
      </c>
      <c r="C8" s="150"/>
      <c r="D8" s="180" t="str">
        <f t="shared" si="1"/>
        <v>3109_680_50x</v>
      </c>
      <c r="E8" s="149" t="s">
        <v>46</v>
      </c>
      <c r="F8" s="149" t="s">
        <v>1464</v>
      </c>
      <c r="G8" s="152"/>
      <c r="H8" s="150"/>
      <c r="I8" s="265">
        <v>5000.0</v>
      </c>
      <c r="J8" s="339">
        <v>15.4322</v>
      </c>
      <c r="K8" s="154"/>
      <c r="L8" s="180" t="s">
        <v>1465</v>
      </c>
      <c r="M8" s="183">
        <v>1820.0</v>
      </c>
      <c r="N8" s="45">
        <v>1.13</v>
      </c>
      <c r="O8" s="45">
        <v>47.0</v>
      </c>
      <c r="P8" s="45">
        <f t="shared" si="2"/>
        <v>0.53</v>
      </c>
      <c r="Q8" s="45">
        <f t="shared" si="3"/>
        <v>1089.998</v>
      </c>
      <c r="R8" s="45">
        <v>0.0</v>
      </c>
      <c r="S8" s="45">
        <v>1.067</v>
      </c>
      <c r="T8" s="45">
        <f t="shared" si="4"/>
        <v>1163.027866</v>
      </c>
      <c r="U8" s="47">
        <f t="shared" si="5"/>
        <v>1550.703821</v>
      </c>
      <c r="V8" s="343" t="s">
        <v>1466</v>
      </c>
      <c r="W8" s="306"/>
      <c r="X8" s="304"/>
      <c r="Y8" s="304"/>
      <c r="Z8" s="304"/>
      <c r="AA8" s="304"/>
      <c r="AB8" s="304"/>
      <c r="AC8" s="307" t="s">
        <v>682</v>
      </c>
      <c r="AD8" s="304"/>
      <c r="AE8" s="304"/>
      <c r="AF8" s="304"/>
      <c r="AG8" s="304"/>
      <c r="AH8" s="304"/>
      <c r="AI8" s="304"/>
      <c r="AJ8" s="55"/>
      <c r="AK8" s="55"/>
      <c r="AL8" s="55"/>
      <c r="AM8" s="55"/>
      <c r="AN8" s="55"/>
      <c r="AO8" s="55"/>
      <c r="AP8" s="55"/>
      <c r="AQ8" s="55"/>
      <c r="AR8" s="55"/>
      <c r="AS8" s="13"/>
      <c r="AT8" s="13"/>
      <c r="AU8" s="55"/>
      <c r="AV8" s="13"/>
      <c r="AW8" s="13"/>
      <c r="AX8" s="13"/>
    </row>
    <row r="9" ht="14.25" customHeight="1">
      <c r="A9" s="148">
        <v>2020.0</v>
      </c>
      <c r="B9" s="149" t="s">
        <v>1445</v>
      </c>
      <c r="C9" s="150"/>
      <c r="D9" s="180" t="str">
        <f t="shared" si="1"/>
        <v>3109_680_52x</v>
      </c>
      <c r="E9" s="149" t="s">
        <v>46</v>
      </c>
      <c r="F9" s="149" t="s">
        <v>1467</v>
      </c>
      <c r="G9" s="152"/>
      <c r="H9" s="150"/>
      <c r="I9" s="265">
        <v>5000.0</v>
      </c>
      <c r="J9" s="339">
        <v>15.4322</v>
      </c>
      <c r="K9" s="154"/>
      <c r="L9" s="180" t="s">
        <v>1468</v>
      </c>
      <c r="M9" s="183">
        <v>1820.0</v>
      </c>
      <c r="N9" s="45">
        <v>1.13</v>
      </c>
      <c r="O9" s="45">
        <v>47.0</v>
      </c>
      <c r="P9" s="45">
        <f t="shared" si="2"/>
        <v>0.53</v>
      </c>
      <c r="Q9" s="45">
        <f t="shared" si="3"/>
        <v>1089.998</v>
      </c>
      <c r="R9" s="45">
        <v>0.0</v>
      </c>
      <c r="S9" s="45">
        <v>1.067</v>
      </c>
      <c r="T9" s="45">
        <f t="shared" si="4"/>
        <v>1163.027866</v>
      </c>
      <c r="U9" s="47">
        <f t="shared" si="5"/>
        <v>1550.703821</v>
      </c>
      <c r="V9" s="343" t="s">
        <v>1469</v>
      </c>
      <c r="W9" s="306"/>
      <c r="X9" s="304"/>
      <c r="Y9" s="304"/>
      <c r="Z9" s="304"/>
      <c r="AA9" s="304"/>
      <c r="AB9" s="304"/>
      <c r="AC9" s="304"/>
      <c r="AD9" s="307" t="s">
        <v>682</v>
      </c>
      <c r="AE9" s="304"/>
      <c r="AF9" s="304"/>
      <c r="AG9" s="304"/>
      <c r="AH9" s="304"/>
      <c r="AI9" s="304"/>
      <c r="AJ9" s="55"/>
      <c r="AK9" s="55"/>
      <c r="AL9" s="55"/>
      <c r="AM9" s="55"/>
      <c r="AN9" s="55"/>
      <c r="AO9" s="55"/>
      <c r="AP9" s="55"/>
      <c r="AQ9" s="55"/>
      <c r="AR9" s="55"/>
      <c r="AS9" s="13"/>
      <c r="AT9" s="13"/>
      <c r="AU9" s="55"/>
      <c r="AV9" s="13"/>
      <c r="AW9" s="13"/>
      <c r="AX9" s="13"/>
    </row>
    <row r="10" ht="14.25" customHeight="1">
      <c r="A10" s="148">
        <v>2020.0</v>
      </c>
      <c r="B10" s="149" t="s">
        <v>1445</v>
      </c>
      <c r="C10" s="150"/>
      <c r="D10" s="180" t="str">
        <f t="shared" si="1"/>
        <v>3109_680_53x</v>
      </c>
      <c r="E10" s="149" t="s">
        <v>46</v>
      </c>
      <c r="F10" s="149" t="s">
        <v>1470</v>
      </c>
      <c r="G10" s="152"/>
      <c r="H10" s="150"/>
      <c r="I10" s="265">
        <v>5000.0</v>
      </c>
      <c r="J10" s="339">
        <v>15.4322</v>
      </c>
      <c r="K10" s="154"/>
      <c r="L10" s="180" t="s">
        <v>1471</v>
      </c>
      <c r="M10" s="183">
        <v>1820.0</v>
      </c>
      <c r="N10" s="45">
        <v>1.13</v>
      </c>
      <c r="O10" s="45">
        <v>47.0</v>
      </c>
      <c r="P10" s="45">
        <f t="shared" si="2"/>
        <v>0.53</v>
      </c>
      <c r="Q10" s="45">
        <f t="shared" si="3"/>
        <v>1089.998</v>
      </c>
      <c r="R10" s="45">
        <v>0.0</v>
      </c>
      <c r="S10" s="45">
        <v>1.067</v>
      </c>
      <c r="T10" s="45">
        <f t="shared" si="4"/>
        <v>1163.027866</v>
      </c>
      <c r="U10" s="47">
        <f t="shared" si="5"/>
        <v>1550.703821</v>
      </c>
      <c r="V10" s="343" t="s">
        <v>1472</v>
      </c>
      <c r="W10" s="306"/>
      <c r="X10" s="304"/>
      <c r="Y10" s="304"/>
      <c r="Z10" s="304"/>
      <c r="AA10" s="304"/>
      <c r="AB10" s="304"/>
      <c r="AC10" s="304"/>
      <c r="AD10" s="304"/>
      <c r="AE10" s="307" t="s">
        <v>682</v>
      </c>
      <c r="AF10" s="304"/>
      <c r="AG10" s="304"/>
      <c r="AH10" s="304"/>
      <c r="AI10" s="304"/>
      <c r="AJ10" s="55"/>
      <c r="AK10" s="55"/>
      <c r="AL10" s="55"/>
      <c r="AM10" s="55"/>
      <c r="AN10" s="55"/>
      <c r="AO10" s="55"/>
      <c r="AP10" s="55"/>
      <c r="AQ10" s="55"/>
      <c r="AR10" s="55"/>
      <c r="AS10" s="13"/>
      <c r="AT10" s="13"/>
      <c r="AU10" s="55"/>
      <c r="AV10" s="13"/>
      <c r="AW10" s="13"/>
      <c r="AX10" s="13"/>
    </row>
    <row r="11" ht="14.25" customHeight="1">
      <c r="A11" s="148">
        <v>2020.0</v>
      </c>
      <c r="B11" s="149" t="s">
        <v>1445</v>
      </c>
      <c r="C11" s="150"/>
      <c r="D11" s="180" t="str">
        <f t="shared" si="1"/>
        <v>3109_680_189</v>
      </c>
      <c r="E11" s="149" t="s">
        <v>46</v>
      </c>
      <c r="F11" s="149" t="s">
        <v>1473</v>
      </c>
      <c r="G11" s="152"/>
      <c r="H11" s="150"/>
      <c r="I11" s="265">
        <v>5000.0</v>
      </c>
      <c r="J11" s="339">
        <v>15.4322</v>
      </c>
      <c r="K11" s="154"/>
      <c r="L11" s="180" t="s">
        <v>1474</v>
      </c>
      <c r="M11" s="183">
        <v>1820.0</v>
      </c>
      <c r="N11" s="45">
        <v>1.13</v>
      </c>
      <c r="O11" s="45">
        <v>47.0</v>
      </c>
      <c r="P11" s="45">
        <f t="shared" si="2"/>
        <v>0.53</v>
      </c>
      <c r="Q11" s="45">
        <f t="shared" si="3"/>
        <v>1089.998</v>
      </c>
      <c r="R11" s="45">
        <v>0.0</v>
      </c>
      <c r="S11" s="45">
        <v>1.067</v>
      </c>
      <c r="T11" s="45">
        <f t="shared" si="4"/>
        <v>1163.027866</v>
      </c>
      <c r="U11" s="47">
        <f t="shared" si="5"/>
        <v>1550.703821</v>
      </c>
      <c r="V11" s="343" t="s">
        <v>1475</v>
      </c>
      <c r="W11" s="306"/>
      <c r="X11" s="304"/>
      <c r="Y11" s="304"/>
      <c r="Z11" s="304"/>
      <c r="AA11" s="304"/>
      <c r="AB11" s="304"/>
      <c r="AC11" s="304"/>
      <c r="AD11" s="304"/>
      <c r="AE11" s="304"/>
      <c r="AF11" s="307" t="s">
        <v>682</v>
      </c>
      <c r="AG11" s="304"/>
      <c r="AH11" s="304"/>
      <c r="AI11" s="304"/>
      <c r="AJ11" s="55"/>
      <c r="AK11" s="55"/>
      <c r="AL11" s="55"/>
      <c r="AM11" s="55"/>
      <c r="AN11" s="55"/>
      <c r="AO11" s="55"/>
      <c r="AP11" s="55"/>
      <c r="AQ11" s="55"/>
      <c r="AR11" s="55"/>
      <c r="AS11" s="13"/>
      <c r="AT11" s="13"/>
      <c r="AU11" s="55"/>
      <c r="AV11" s="13"/>
      <c r="AW11" s="13"/>
      <c r="AX11" s="13"/>
    </row>
    <row r="12" ht="14.25" customHeight="1">
      <c r="A12" s="179">
        <v>2020.0</v>
      </c>
      <c r="B12" s="165" t="s">
        <v>1445</v>
      </c>
      <c r="C12" s="166"/>
      <c r="D12" s="187" t="str">
        <f t="shared" si="1"/>
        <v>3113_660_002</v>
      </c>
      <c r="E12" s="165" t="s">
        <v>46</v>
      </c>
      <c r="F12" s="165" t="s">
        <v>1476</v>
      </c>
      <c r="G12" s="168"/>
      <c r="H12" s="166"/>
      <c r="I12" s="274">
        <v>8000.0</v>
      </c>
      <c r="J12" s="341">
        <v>15.4322</v>
      </c>
      <c r="K12" s="170"/>
      <c r="L12" s="187" t="s">
        <v>1477</v>
      </c>
      <c r="M12" s="190">
        <v>2875.0</v>
      </c>
      <c r="N12" s="45">
        <v>1.13</v>
      </c>
      <c r="O12" s="45">
        <v>45.0</v>
      </c>
      <c r="P12" s="45">
        <f t="shared" si="2"/>
        <v>0.55</v>
      </c>
      <c r="Q12" s="45">
        <f t="shared" si="3"/>
        <v>1786.8125</v>
      </c>
      <c r="R12" s="45">
        <v>0.0</v>
      </c>
      <c r="S12" s="45">
        <v>1.067</v>
      </c>
      <c r="T12" s="45">
        <f t="shared" si="4"/>
        <v>1906.528938</v>
      </c>
      <c r="U12" s="47">
        <f t="shared" si="5"/>
        <v>2542.038583</v>
      </c>
      <c r="V12" s="313" t="s">
        <v>1478</v>
      </c>
      <c r="W12" s="304"/>
      <c r="X12" s="304"/>
      <c r="Y12" s="304"/>
      <c r="Z12" s="304"/>
      <c r="AA12" s="304"/>
      <c r="AB12" s="304"/>
      <c r="AC12" s="304"/>
      <c r="AD12" s="304"/>
      <c r="AE12" s="304"/>
      <c r="AF12" s="304"/>
      <c r="AG12" s="307" t="s">
        <v>682</v>
      </c>
      <c r="AH12" s="304"/>
      <c r="AI12" s="304"/>
      <c r="AJ12" s="55"/>
      <c r="AK12" s="55"/>
      <c r="AL12" s="55"/>
      <c r="AM12" s="55"/>
      <c r="AN12" s="55"/>
      <c r="AO12" s="55"/>
      <c r="AP12" s="55"/>
      <c r="AQ12" s="55"/>
      <c r="AR12" s="55"/>
      <c r="AS12" s="13"/>
      <c r="AT12" s="13"/>
      <c r="AU12" s="55"/>
      <c r="AV12" s="13"/>
      <c r="AW12" s="13"/>
      <c r="AX12" s="13"/>
    </row>
    <row r="13" ht="14.25" customHeight="1">
      <c r="A13" s="179">
        <v>2020.0</v>
      </c>
      <c r="B13" s="165" t="s">
        <v>1445</v>
      </c>
      <c r="C13" s="166"/>
      <c r="D13" s="187" t="str">
        <f t="shared" si="1"/>
        <v>3113_660_001</v>
      </c>
      <c r="E13" s="165" t="s">
        <v>46</v>
      </c>
      <c r="F13" s="165" t="s">
        <v>1479</v>
      </c>
      <c r="G13" s="168"/>
      <c r="H13" s="166"/>
      <c r="I13" s="274">
        <v>8000.0</v>
      </c>
      <c r="J13" s="341">
        <v>15.4322</v>
      </c>
      <c r="K13" s="170"/>
      <c r="L13" s="187" t="s">
        <v>1480</v>
      </c>
      <c r="M13" s="190">
        <v>2875.0</v>
      </c>
      <c r="N13" s="45">
        <v>1.13</v>
      </c>
      <c r="O13" s="45">
        <v>45.0</v>
      </c>
      <c r="P13" s="45">
        <f t="shared" si="2"/>
        <v>0.55</v>
      </c>
      <c r="Q13" s="45">
        <f t="shared" si="3"/>
        <v>1786.8125</v>
      </c>
      <c r="R13" s="45">
        <v>0.0</v>
      </c>
      <c r="S13" s="45">
        <v>1.067</v>
      </c>
      <c r="T13" s="45">
        <f t="shared" si="4"/>
        <v>1906.528938</v>
      </c>
      <c r="U13" s="47">
        <f t="shared" si="5"/>
        <v>2542.038583</v>
      </c>
      <c r="V13" s="318" t="s">
        <v>1481</v>
      </c>
      <c r="W13" s="304"/>
      <c r="X13" s="304"/>
      <c r="Y13" s="304"/>
      <c r="Z13" s="304"/>
      <c r="AA13" s="304"/>
      <c r="AB13" s="304"/>
      <c r="AC13" s="304"/>
      <c r="AD13" s="304"/>
      <c r="AE13" s="304"/>
      <c r="AF13" s="304"/>
      <c r="AG13" s="304"/>
      <c r="AH13" s="307" t="s">
        <v>682</v>
      </c>
      <c r="AI13" s="304"/>
      <c r="AJ13" s="55"/>
      <c r="AK13" s="55"/>
      <c r="AL13" s="55"/>
      <c r="AM13" s="55"/>
      <c r="AN13" s="55"/>
      <c r="AO13" s="55"/>
      <c r="AP13" s="55"/>
      <c r="AQ13" s="55"/>
      <c r="AR13" s="55"/>
      <c r="AS13" s="13"/>
      <c r="AT13" s="13"/>
      <c r="AU13" s="55"/>
      <c r="AV13" s="13"/>
      <c r="AW13" s="13"/>
      <c r="AX13" s="13"/>
    </row>
    <row r="14" ht="14.25" customHeight="1">
      <c r="A14" s="148">
        <v>2020.0</v>
      </c>
      <c r="B14" s="149" t="s">
        <v>1445</v>
      </c>
      <c r="C14" s="150"/>
      <c r="D14" s="180" t="str">
        <f t="shared" si="1"/>
        <v>3103_680_013</v>
      </c>
      <c r="E14" s="149" t="s">
        <v>46</v>
      </c>
      <c r="F14" s="149" t="s">
        <v>1482</v>
      </c>
      <c r="G14" s="152"/>
      <c r="H14" s="150"/>
      <c r="I14" s="265">
        <v>9000.0</v>
      </c>
      <c r="J14" s="339">
        <v>15.4322</v>
      </c>
      <c r="K14" s="154"/>
      <c r="L14" s="180" t="s">
        <v>1483</v>
      </c>
      <c r="M14" s="183">
        <v>2330.0</v>
      </c>
      <c r="N14" s="45">
        <v>1.13</v>
      </c>
      <c r="O14" s="45">
        <v>47.0</v>
      </c>
      <c r="P14" s="45">
        <f t="shared" si="2"/>
        <v>0.53</v>
      </c>
      <c r="Q14" s="45">
        <f t="shared" si="3"/>
        <v>1395.437</v>
      </c>
      <c r="R14" s="45">
        <v>0.0</v>
      </c>
      <c r="S14" s="45">
        <v>1.067</v>
      </c>
      <c r="T14" s="45">
        <f t="shared" si="4"/>
        <v>1488.931279</v>
      </c>
      <c r="U14" s="47">
        <f t="shared" si="5"/>
        <v>1985.241705</v>
      </c>
      <c r="V14" s="318" t="s">
        <v>1478</v>
      </c>
      <c r="W14" s="304"/>
      <c r="X14" s="304"/>
      <c r="Y14" s="304"/>
      <c r="Z14" s="304"/>
      <c r="AA14" s="304"/>
      <c r="AB14" s="304"/>
      <c r="AC14" s="304"/>
      <c r="AD14" s="304"/>
      <c r="AE14" s="304"/>
      <c r="AF14" s="304"/>
      <c r="AG14" s="307" t="s">
        <v>682</v>
      </c>
      <c r="AH14" s="304"/>
      <c r="AI14" s="304"/>
      <c r="AJ14" s="55"/>
      <c r="AK14" s="55"/>
      <c r="AL14" s="55"/>
      <c r="AM14" s="55"/>
      <c r="AN14" s="55"/>
      <c r="AO14" s="55"/>
      <c r="AP14" s="55"/>
      <c r="AQ14" s="55"/>
      <c r="AR14" s="55"/>
      <c r="AS14" s="13"/>
      <c r="AT14" s="13"/>
      <c r="AU14" s="55"/>
      <c r="AV14" s="13"/>
      <c r="AW14" s="13"/>
      <c r="AX14" s="13"/>
    </row>
    <row r="15" ht="14.25" customHeight="1">
      <c r="A15" s="148">
        <v>2020.0</v>
      </c>
      <c r="B15" s="149" t="s">
        <v>1445</v>
      </c>
      <c r="C15" s="150"/>
      <c r="D15" s="180" t="str">
        <f t="shared" si="1"/>
        <v>3103_680_149</v>
      </c>
      <c r="E15" s="149" t="s">
        <v>46</v>
      </c>
      <c r="F15" s="149" t="s">
        <v>1484</v>
      </c>
      <c r="G15" s="152"/>
      <c r="H15" s="150"/>
      <c r="I15" s="265">
        <v>9000.0</v>
      </c>
      <c r="J15" s="339">
        <v>15.4322</v>
      </c>
      <c r="K15" s="154"/>
      <c r="L15" s="180" t="s">
        <v>1485</v>
      </c>
      <c r="M15" s="183">
        <v>2520.0</v>
      </c>
      <c r="N15" s="45">
        <v>1.13</v>
      </c>
      <c r="O15" s="45">
        <v>47.0</v>
      </c>
      <c r="P15" s="45">
        <f t="shared" si="2"/>
        <v>0.53</v>
      </c>
      <c r="Q15" s="45">
        <f t="shared" si="3"/>
        <v>1509.228</v>
      </c>
      <c r="R15" s="45">
        <v>0.0</v>
      </c>
      <c r="S15" s="45">
        <v>1.067</v>
      </c>
      <c r="T15" s="45">
        <f t="shared" si="4"/>
        <v>1610.346276</v>
      </c>
      <c r="U15" s="47">
        <f t="shared" si="5"/>
        <v>2147.128368</v>
      </c>
      <c r="V15" s="318" t="s">
        <v>1486</v>
      </c>
      <c r="W15" s="304"/>
      <c r="X15" s="304"/>
      <c r="Y15" s="304"/>
      <c r="Z15" s="304"/>
      <c r="AA15" s="304"/>
      <c r="AB15" s="304"/>
      <c r="AC15" s="304"/>
      <c r="AD15" s="304"/>
      <c r="AE15" s="304"/>
      <c r="AF15" s="304"/>
      <c r="AG15" s="304"/>
      <c r="AH15" s="307" t="s">
        <v>682</v>
      </c>
      <c r="AI15" s="304"/>
      <c r="AJ15" s="55"/>
      <c r="AK15" s="55"/>
      <c r="AL15" s="55"/>
      <c r="AM15" s="55"/>
      <c r="AN15" s="55"/>
      <c r="AO15" s="55"/>
      <c r="AP15" s="55"/>
      <c r="AQ15" s="55"/>
      <c r="AR15" s="55"/>
      <c r="AS15" s="13"/>
      <c r="AT15" s="13"/>
      <c r="AU15" s="55"/>
      <c r="AV15" s="13"/>
      <c r="AW15" s="13"/>
      <c r="AX15" s="13"/>
    </row>
    <row r="16" ht="14.25" customHeight="1">
      <c r="A16" s="148">
        <v>2020.0</v>
      </c>
      <c r="B16" s="149" t="s">
        <v>1445</v>
      </c>
      <c r="C16" s="150"/>
      <c r="D16" s="180" t="str">
        <f t="shared" si="1"/>
        <v>3103_680_150</v>
      </c>
      <c r="E16" s="149" t="s">
        <v>46</v>
      </c>
      <c r="F16" s="149" t="s">
        <v>1487</v>
      </c>
      <c r="G16" s="152"/>
      <c r="H16" s="150"/>
      <c r="I16" s="265">
        <v>9000.0</v>
      </c>
      <c r="J16" s="339">
        <v>15.4322</v>
      </c>
      <c r="K16" s="154"/>
      <c r="L16" s="180" t="s">
        <v>1488</v>
      </c>
      <c r="M16" s="238">
        <v>3000.0</v>
      </c>
      <c r="N16" s="45">
        <v>1.13</v>
      </c>
      <c r="O16" s="45">
        <v>47.0</v>
      </c>
      <c r="P16" s="45">
        <f t="shared" si="2"/>
        <v>0.53</v>
      </c>
      <c r="Q16" s="45">
        <f t="shared" si="3"/>
        <v>1796.7</v>
      </c>
      <c r="R16" s="45">
        <v>0.0</v>
      </c>
      <c r="S16" s="45">
        <v>1.067</v>
      </c>
      <c r="T16" s="45">
        <f t="shared" si="4"/>
        <v>1917.0789</v>
      </c>
      <c r="U16" s="47">
        <f t="shared" si="5"/>
        <v>2556.1052</v>
      </c>
      <c r="V16" s="318" t="s">
        <v>1489</v>
      </c>
      <c r="W16" s="304"/>
      <c r="X16" s="304"/>
      <c r="Y16" s="304"/>
      <c r="Z16" s="304"/>
      <c r="AA16" s="304"/>
      <c r="AB16" s="304"/>
      <c r="AC16" s="304"/>
      <c r="AD16" s="304"/>
      <c r="AE16" s="304"/>
      <c r="AF16" s="304"/>
      <c r="AG16" s="304"/>
      <c r="AH16" s="304"/>
      <c r="AI16" s="307" t="s">
        <v>682</v>
      </c>
      <c r="AJ16" s="55"/>
      <c r="AK16" s="55"/>
      <c r="AL16" s="55"/>
      <c r="AM16" s="55"/>
      <c r="AN16" s="55"/>
      <c r="AO16" s="55"/>
      <c r="AP16" s="55"/>
      <c r="AQ16" s="55"/>
      <c r="AR16" s="55"/>
      <c r="AS16" s="13"/>
      <c r="AT16" s="13"/>
      <c r="AU16" s="55"/>
      <c r="AV16" s="13"/>
      <c r="AW16" s="13"/>
      <c r="AX16" s="13"/>
    </row>
    <row r="17" ht="14.25" customHeight="1">
      <c r="A17" s="9"/>
      <c r="B17" s="36"/>
      <c r="C17" s="37"/>
      <c r="D17" s="210"/>
      <c r="E17" s="36"/>
      <c r="F17" s="211"/>
      <c r="G17" s="36"/>
      <c r="H17" s="37"/>
      <c r="I17" s="212"/>
      <c r="J17" s="213"/>
      <c r="K17" s="212"/>
      <c r="L17" s="210"/>
      <c r="M17" s="214"/>
      <c r="N17" s="214"/>
      <c r="O17" s="214"/>
      <c r="P17" s="214"/>
      <c r="Q17" s="214"/>
      <c r="R17" s="214"/>
      <c r="S17" s="214"/>
      <c r="T17" s="214"/>
      <c r="U17" s="214"/>
      <c r="V17" s="217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13"/>
      <c r="AT17" s="13"/>
      <c r="AU17" s="55"/>
      <c r="AV17" s="13"/>
      <c r="AW17" s="13"/>
      <c r="AX17" s="13"/>
    </row>
    <row r="18" ht="14.25" customHeight="1">
      <c r="A18" s="15"/>
      <c r="B18" s="54"/>
      <c r="C18" s="55"/>
      <c r="D18" s="216"/>
      <c r="E18" s="54"/>
      <c r="F18" s="217"/>
      <c r="G18" s="54"/>
      <c r="H18" s="55"/>
      <c r="I18" s="218"/>
      <c r="J18" s="219"/>
      <c r="K18" s="218"/>
      <c r="L18" s="216"/>
      <c r="M18" s="220"/>
      <c r="N18" s="220"/>
      <c r="O18" s="220"/>
      <c r="P18" s="220"/>
      <c r="Q18" s="220"/>
      <c r="R18" s="220"/>
      <c r="S18" s="220"/>
      <c r="T18" s="220"/>
      <c r="U18" s="220"/>
      <c r="V18" s="217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13"/>
      <c r="AT18" s="13"/>
      <c r="AU18" s="55"/>
      <c r="AV18" s="13"/>
      <c r="AW18" s="13"/>
      <c r="AX18" s="13"/>
    </row>
    <row r="19" ht="14.25" customHeight="1">
      <c r="A19" s="15"/>
      <c r="B19" s="54"/>
      <c r="C19" s="55"/>
      <c r="D19" s="216"/>
      <c r="E19" s="54"/>
      <c r="F19" s="217"/>
      <c r="G19" s="54"/>
      <c r="H19" s="55"/>
      <c r="I19" s="218"/>
      <c r="J19" s="219"/>
      <c r="K19" s="218"/>
      <c r="L19" s="216"/>
      <c r="M19" s="220"/>
      <c r="N19" s="220"/>
      <c r="O19" s="220"/>
      <c r="P19" s="220"/>
      <c r="Q19" s="220"/>
      <c r="R19" s="220"/>
      <c r="S19" s="220"/>
      <c r="T19" s="220"/>
      <c r="U19" s="220"/>
      <c r="V19" s="217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13"/>
      <c r="AT19" s="13"/>
      <c r="AU19" s="55"/>
      <c r="AV19" s="13"/>
      <c r="AW19" s="13"/>
      <c r="AX19" s="13"/>
    </row>
    <row r="20" ht="14.25" customHeight="1">
      <c r="A20" s="15"/>
      <c r="B20" s="54"/>
      <c r="C20" s="55"/>
      <c r="D20" s="216"/>
      <c r="E20" s="54"/>
      <c r="F20" s="217"/>
      <c r="G20" s="54"/>
      <c r="H20" s="55"/>
      <c r="I20" s="218"/>
      <c r="J20" s="219"/>
      <c r="K20" s="218"/>
      <c r="L20" s="216"/>
      <c r="M20" s="220"/>
      <c r="N20" s="220"/>
      <c r="O20" s="220"/>
      <c r="P20" s="220"/>
      <c r="Q20" s="220"/>
      <c r="R20" s="220"/>
      <c r="S20" s="220"/>
      <c r="T20" s="220"/>
      <c r="U20" s="220"/>
      <c r="V20" s="217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13"/>
      <c r="AT20" s="13"/>
      <c r="AU20" s="55"/>
      <c r="AV20" s="13"/>
      <c r="AW20" s="13"/>
      <c r="AX20" s="13"/>
    </row>
    <row r="21" ht="14.25" customHeight="1">
      <c r="A21" s="15"/>
      <c r="B21" s="54"/>
      <c r="C21" s="55"/>
      <c r="D21" s="216"/>
      <c r="E21" s="54"/>
      <c r="F21" s="217"/>
      <c r="G21" s="54"/>
      <c r="H21" s="55"/>
      <c r="I21" s="218"/>
      <c r="J21" s="219"/>
      <c r="K21" s="216"/>
      <c r="L21" s="216"/>
      <c r="M21" s="220"/>
      <c r="N21" s="220"/>
      <c r="O21" s="220"/>
      <c r="P21" s="220"/>
      <c r="Q21" s="220"/>
      <c r="R21" s="220"/>
      <c r="S21" s="220"/>
      <c r="T21" s="220"/>
      <c r="U21" s="220"/>
      <c r="V21" s="217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13"/>
      <c r="AT21" s="13"/>
      <c r="AU21" s="55"/>
      <c r="AV21" s="13"/>
      <c r="AW21" s="13"/>
      <c r="AX21" s="13"/>
    </row>
    <row r="22" ht="14.25" customHeight="1">
      <c r="A22" s="15"/>
      <c r="B22" s="54"/>
      <c r="C22" s="55"/>
      <c r="D22" s="216"/>
      <c r="E22" s="54"/>
      <c r="F22" s="217"/>
      <c r="G22" s="54"/>
      <c r="H22" s="55"/>
      <c r="I22" s="218"/>
      <c r="J22" s="219"/>
      <c r="K22" s="216"/>
      <c r="L22" s="216"/>
      <c r="M22" s="220"/>
      <c r="N22" s="220"/>
      <c r="O22" s="220"/>
      <c r="P22" s="220"/>
      <c r="Q22" s="220"/>
      <c r="R22" s="220"/>
      <c r="S22" s="220"/>
      <c r="T22" s="220"/>
      <c r="U22" s="220"/>
      <c r="V22" s="217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13"/>
      <c r="AT22" s="13"/>
      <c r="AU22" s="55"/>
      <c r="AV22" s="13"/>
      <c r="AW22" s="13"/>
      <c r="AX22" s="13"/>
    </row>
    <row r="23" ht="14.25" customHeight="1">
      <c r="A23" s="15"/>
      <c r="B23" s="54"/>
      <c r="C23" s="55"/>
      <c r="D23" s="216"/>
      <c r="E23" s="54"/>
      <c r="F23" s="217"/>
      <c r="G23" s="54"/>
      <c r="H23" s="55"/>
      <c r="I23" s="218"/>
      <c r="J23" s="219"/>
      <c r="K23" s="218"/>
      <c r="L23" s="216"/>
      <c r="M23" s="220"/>
      <c r="N23" s="220"/>
      <c r="O23" s="220"/>
      <c r="P23" s="220"/>
      <c r="Q23" s="220"/>
      <c r="R23" s="220"/>
      <c r="S23" s="220"/>
      <c r="T23" s="220"/>
      <c r="U23" s="220"/>
      <c r="V23" s="217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13"/>
      <c r="AT23" s="13"/>
      <c r="AU23" s="55"/>
      <c r="AV23" s="13"/>
      <c r="AW23" s="13"/>
      <c r="AX23" s="13"/>
    </row>
    <row r="24" ht="14.25" customHeight="1">
      <c r="A24" s="15"/>
      <c r="B24" s="54"/>
      <c r="C24" s="55"/>
      <c r="D24" s="216"/>
      <c r="E24" s="54"/>
      <c r="F24" s="217"/>
      <c r="G24" s="54"/>
      <c r="H24" s="55"/>
      <c r="I24" s="218"/>
      <c r="J24" s="219"/>
      <c r="K24" s="218"/>
      <c r="L24" s="216"/>
      <c r="M24" s="220"/>
      <c r="N24" s="220"/>
      <c r="O24" s="220"/>
      <c r="P24" s="220"/>
      <c r="Q24" s="220"/>
      <c r="R24" s="220"/>
      <c r="S24" s="220"/>
      <c r="T24" s="220"/>
      <c r="U24" s="220"/>
      <c r="V24" s="217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13"/>
      <c r="AT24" s="13"/>
      <c r="AU24" s="55"/>
      <c r="AV24" s="13"/>
      <c r="AW24" s="13"/>
      <c r="AX24" s="13"/>
    </row>
    <row r="25" ht="14.25" customHeight="1">
      <c r="A25" s="15"/>
      <c r="B25" s="54"/>
      <c r="C25" s="55"/>
      <c r="D25" s="216"/>
      <c r="E25" s="54"/>
      <c r="F25" s="217"/>
      <c r="G25" s="54"/>
      <c r="H25" s="55"/>
      <c r="I25" s="218"/>
      <c r="J25" s="219"/>
      <c r="K25" s="218"/>
      <c r="L25" s="216"/>
      <c r="M25" s="220"/>
      <c r="N25" s="220"/>
      <c r="O25" s="220"/>
      <c r="P25" s="220"/>
      <c r="Q25" s="220"/>
      <c r="R25" s="220"/>
      <c r="S25" s="220"/>
      <c r="T25" s="220"/>
      <c r="U25" s="220"/>
      <c r="V25" s="217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13"/>
      <c r="AT25" s="13"/>
      <c r="AU25" s="55"/>
      <c r="AV25" s="13"/>
      <c r="AW25" s="13"/>
      <c r="AX25" s="13"/>
    </row>
    <row r="26" ht="14.25" customHeight="1">
      <c r="A26" s="15"/>
      <c r="B26" s="54"/>
      <c r="C26" s="55"/>
      <c r="D26" s="216"/>
      <c r="E26" s="54"/>
      <c r="F26" s="217"/>
      <c r="G26" s="54"/>
      <c r="H26" s="55"/>
      <c r="I26" s="218"/>
      <c r="J26" s="219"/>
      <c r="K26" s="218"/>
      <c r="L26" s="216"/>
      <c r="M26" s="220"/>
      <c r="N26" s="220"/>
      <c r="O26" s="220"/>
      <c r="P26" s="220"/>
      <c r="Q26" s="220"/>
      <c r="R26" s="220"/>
      <c r="S26" s="220"/>
      <c r="T26" s="220"/>
      <c r="U26" s="220"/>
      <c r="V26" s="217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13"/>
      <c r="AT26" s="13"/>
      <c r="AU26" s="55"/>
      <c r="AV26" s="13"/>
      <c r="AW26" s="13"/>
      <c r="AX26" s="13"/>
    </row>
    <row r="27" ht="14.25" customHeight="1">
      <c r="A27" s="15"/>
      <c r="B27" s="54"/>
      <c r="C27" s="55"/>
      <c r="D27" s="216"/>
      <c r="E27" s="54"/>
      <c r="F27" s="217"/>
      <c r="G27" s="55"/>
      <c r="H27" s="55"/>
      <c r="I27" s="218"/>
      <c r="J27" s="219"/>
      <c r="K27" s="55"/>
      <c r="L27" s="216"/>
      <c r="M27" s="220"/>
      <c r="N27" s="220"/>
      <c r="O27" s="220"/>
      <c r="P27" s="220"/>
      <c r="Q27" s="220"/>
      <c r="R27" s="220"/>
      <c r="S27" s="220"/>
      <c r="T27" s="220"/>
      <c r="U27" s="220"/>
      <c r="V27" s="217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13"/>
      <c r="AT27" s="13"/>
      <c r="AU27" s="55"/>
      <c r="AV27" s="13"/>
      <c r="AW27" s="13"/>
      <c r="AX27" s="13"/>
    </row>
    <row r="28" ht="13.5" customHeight="1">
      <c r="A28" s="13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13"/>
      <c r="AT28" s="13"/>
      <c r="AU28" s="55"/>
      <c r="AV28" s="13"/>
      <c r="AW28" s="13"/>
      <c r="AX28" s="13"/>
    </row>
    <row r="29" ht="13.5" customHeight="1">
      <c r="A29" s="13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13"/>
      <c r="AT29" s="13"/>
      <c r="AU29" s="55"/>
      <c r="AV29" s="13"/>
      <c r="AW29" s="13"/>
      <c r="AX29" s="13"/>
    </row>
    <row r="30" ht="13.5" customHeight="1">
      <c r="A30" s="13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13"/>
      <c r="AT30" s="13"/>
      <c r="AU30" s="55"/>
      <c r="AV30" s="13"/>
      <c r="AW30" s="13"/>
      <c r="AX30" s="13"/>
    </row>
    <row r="31" ht="13.5" customHeight="1">
      <c r="A31" s="13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13"/>
      <c r="AT31" s="13"/>
      <c r="AU31" s="55"/>
      <c r="AV31" s="13"/>
      <c r="AW31" s="13"/>
      <c r="AX31" s="13"/>
    </row>
    <row r="32" ht="13.5" customHeight="1">
      <c r="A32" s="13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13"/>
      <c r="AT32" s="13"/>
      <c r="AU32" s="55"/>
      <c r="AV32" s="13"/>
      <c r="AW32" s="13"/>
      <c r="AX32" s="13"/>
    </row>
    <row r="33" ht="13.5" customHeight="1">
      <c r="A33" s="13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13"/>
      <c r="AT33" s="13"/>
      <c r="AU33" s="55"/>
      <c r="AV33" s="13"/>
      <c r="AW33" s="13"/>
      <c r="AX33" s="13"/>
    </row>
    <row r="34" ht="12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</row>
    <row r="35" ht="12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</row>
    <row r="36" ht="12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</row>
    <row r="37" ht="12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</row>
    <row r="38" ht="12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</row>
    <row r="39" ht="12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</row>
    <row r="40" ht="12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</row>
    <row r="41" ht="12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</row>
    <row r="42" ht="12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</row>
    <row r="43" ht="12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</row>
    <row r="44" ht="12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</row>
    <row r="45" ht="12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</row>
    <row r="46" ht="12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</row>
    <row r="47" ht="12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</row>
    <row r="48" ht="12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</row>
    <row r="49" ht="12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</row>
    <row r="50" ht="12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</row>
    <row r="51" ht="12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</row>
    <row r="52" ht="12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</row>
    <row r="53" ht="12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</row>
    <row r="54" ht="12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</row>
    <row r="55" ht="12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</row>
    <row r="56" ht="12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</row>
    <row r="57" ht="12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</row>
    <row r="58" ht="12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</row>
    <row r="59" ht="12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</row>
    <row r="60" ht="12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</row>
    <row r="61" ht="12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</row>
    <row r="62" ht="12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</row>
    <row r="63" ht="12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</row>
    <row r="64" ht="12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</row>
    <row r="65" ht="12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</row>
    <row r="66" ht="12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</row>
    <row r="67" ht="12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</row>
    <row r="68" ht="12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</row>
    <row r="69" ht="12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</row>
    <row r="70" ht="12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</row>
    <row r="71" ht="12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</row>
    <row r="72" ht="12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</row>
    <row r="73" ht="12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</row>
    <row r="74" ht="12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</row>
    <row r="75" ht="12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</row>
    <row r="76" ht="12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</row>
    <row r="77" ht="12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</row>
    <row r="78" ht="12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</row>
    <row r="79" ht="12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</row>
    <row r="80" ht="12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</row>
    <row r="81" ht="12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</row>
    <row r="82" ht="12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</row>
    <row r="83" ht="12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</row>
    <row r="84" ht="12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</row>
    <row r="85" ht="12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</row>
    <row r="86" ht="12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</row>
    <row r="87" ht="12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</row>
    <row r="88" ht="12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</row>
    <row r="89" ht="12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</row>
    <row r="90" ht="12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</row>
    <row r="91" ht="12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</row>
    <row r="92" ht="12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</row>
    <row r="93" ht="12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</row>
    <row r="94" ht="12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</row>
    <row r="95" ht="12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</row>
    <row r="96" ht="12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</row>
    <row r="97" ht="12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</row>
    <row r="98" ht="12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</row>
    <row r="99" ht="12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</row>
    <row r="100" ht="12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</row>
    <row r="101" ht="12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</row>
    <row r="102" ht="12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</row>
    <row r="103" ht="12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</row>
    <row r="104" ht="12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</row>
    <row r="105" ht="12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</row>
    <row r="106" ht="12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</row>
    <row r="107" ht="12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</row>
    <row r="108" ht="12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</row>
    <row r="109" ht="12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</row>
    <row r="110" ht="12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</row>
    <row r="111" ht="12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</row>
    <row r="112" ht="12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</row>
    <row r="113" ht="12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</row>
    <row r="114" ht="12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</row>
    <row r="115" ht="12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</row>
    <row r="116" ht="12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</row>
    <row r="117" ht="12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</row>
    <row r="118" ht="12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</row>
    <row r="119" ht="12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</row>
    <row r="120" ht="12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</row>
    <row r="121" ht="12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</row>
    <row r="122" ht="12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</row>
    <row r="123" ht="12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</row>
    <row r="124" ht="12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</row>
    <row r="125" ht="12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</row>
    <row r="126" ht="12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</row>
    <row r="127" ht="12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</row>
    <row r="128" ht="12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</row>
    <row r="129" ht="12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</row>
    <row r="130" ht="12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</row>
    <row r="131" ht="12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</row>
    <row r="132" ht="12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</row>
    <row r="133" ht="12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</row>
    <row r="134" ht="12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</row>
    <row r="135" ht="12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</row>
    <row r="136" ht="12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</row>
    <row r="137" ht="12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</row>
    <row r="138" ht="12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</row>
    <row r="139" ht="12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</row>
    <row r="140" ht="12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</row>
    <row r="141" ht="12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ht="12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ht="12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ht="12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</row>
    <row r="145" ht="12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</row>
    <row r="146" ht="12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</row>
    <row r="147" ht="12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</row>
    <row r="148" ht="12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</row>
    <row r="149" ht="12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</row>
    <row r="150" ht="12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</row>
    <row r="151" ht="12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</row>
    <row r="152" ht="12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</row>
    <row r="153" ht="12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</row>
    <row r="154" ht="12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</row>
    <row r="155" ht="12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</row>
    <row r="156" ht="12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</row>
    <row r="157" ht="12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</row>
    <row r="158" ht="12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</row>
    <row r="159" ht="12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</row>
    <row r="160" ht="12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</row>
    <row r="161" ht="12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</row>
    <row r="162" ht="12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</row>
    <row r="163" ht="12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</row>
    <row r="164" ht="12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</row>
    <row r="165" ht="12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</row>
    <row r="166" ht="12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</row>
    <row r="167" ht="12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</row>
    <row r="168" ht="12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</row>
    <row r="169" ht="12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</row>
    <row r="170" ht="12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</row>
    <row r="171" ht="12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</row>
    <row r="172" ht="12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</row>
    <row r="173" ht="12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</row>
    <row r="174" ht="12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</row>
    <row r="175" ht="12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</row>
    <row r="176" ht="12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</row>
    <row r="177" ht="12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</row>
    <row r="178" ht="12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</row>
    <row r="179" ht="12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</row>
    <row r="180" ht="12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</row>
    <row r="181" ht="12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</row>
    <row r="182" ht="12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</row>
    <row r="183" ht="12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</row>
    <row r="184" ht="12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</row>
    <row r="185" ht="12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</row>
    <row r="186" ht="12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</row>
    <row r="187" ht="12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</row>
    <row r="188" ht="12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</row>
    <row r="189" ht="12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</row>
    <row r="190" ht="12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</row>
    <row r="191" ht="12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</row>
    <row r="192" ht="12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</row>
    <row r="193" ht="12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</row>
    <row r="194" ht="12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</row>
    <row r="195" ht="12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</row>
    <row r="196" ht="12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</row>
    <row r="197" ht="12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</row>
    <row r="198" ht="12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</row>
    <row r="199" ht="12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</row>
    <row r="200" ht="12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</row>
    <row r="201" ht="12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</row>
    <row r="202" ht="12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</row>
    <row r="203" ht="12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</row>
    <row r="204" ht="12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</row>
    <row r="205" ht="12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</row>
    <row r="206" ht="12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</row>
    <row r="207" ht="12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</row>
    <row r="208" ht="12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</row>
    <row r="209" ht="12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</row>
    <row r="210" ht="12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</row>
    <row r="211" ht="12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</row>
    <row r="212" ht="12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</row>
    <row r="213" ht="12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</row>
    <row r="214" ht="12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</row>
    <row r="215" ht="12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</row>
    <row r="216" ht="12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</row>
    <row r="217" ht="12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</row>
    <row r="218" ht="12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</row>
    <row r="219" ht="12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</row>
    <row r="220" ht="12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</row>
    <row r="221" ht="12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</row>
    <row r="222" ht="12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</row>
    <row r="223" ht="12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</row>
    <row r="224" ht="12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</row>
    <row r="225" ht="12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</row>
    <row r="226" ht="12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</row>
    <row r="227" ht="12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</row>
    <row r="228" ht="12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</row>
    <row r="229" ht="12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</row>
    <row r="230" ht="12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</row>
    <row r="231" ht="12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</row>
    <row r="232" ht="12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</row>
    <row r="233" ht="12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</row>
    <row r="234" ht="12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</row>
    <row r="235" ht="12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</row>
    <row r="236" ht="12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</row>
    <row r="237" ht="12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</row>
    <row r="238" ht="12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</row>
    <row r="239" ht="12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</row>
    <row r="240" ht="12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</row>
    <row r="241" ht="12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</row>
    <row r="242" ht="12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</row>
    <row r="243" ht="12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</row>
    <row r="244" ht="12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</row>
    <row r="245" ht="12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</row>
    <row r="246" ht="12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</row>
    <row r="247" ht="12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</row>
    <row r="248" ht="12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</row>
    <row r="249" ht="12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</row>
    <row r="250" ht="12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</row>
    <row r="251" ht="12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</row>
    <row r="252" ht="12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</row>
    <row r="253" ht="12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</row>
    <row r="254" ht="12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</row>
    <row r="255" ht="12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</row>
    <row r="256" ht="12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</row>
    <row r="257" ht="12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</row>
    <row r="258" ht="12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</row>
    <row r="259" ht="12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</row>
    <row r="260" ht="12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</row>
    <row r="261" ht="12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</row>
    <row r="262" ht="12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</row>
    <row r="263" ht="12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</row>
    <row r="264" ht="12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</row>
    <row r="265" ht="12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</row>
    <row r="266" ht="12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</row>
    <row r="267" ht="12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</row>
    <row r="268" ht="12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</row>
    <row r="269" ht="12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</row>
    <row r="270" ht="12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</row>
    <row r="271" ht="12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</row>
    <row r="272" ht="12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</row>
    <row r="273" ht="12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</row>
    <row r="274" ht="12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</row>
    <row r="275" ht="12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</row>
    <row r="276" ht="12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</row>
    <row r="277" ht="12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</row>
    <row r="278" ht="12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</row>
    <row r="279" ht="12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</row>
    <row r="280" ht="12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</row>
    <row r="281" ht="12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</row>
    <row r="282" ht="12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</row>
    <row r="283" ht="12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</row>
    <row r="284" ht="12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</row>
    <row r="285" ht="12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</row>
    <row r="286" ht="12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</row>
    <row r="287" ht="12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</row>
    <row r="288" ht="12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</row>
    <row r="289" ht="12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</row>
    <row r="290" ht="12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</row>
    <row r="291" ht="12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</row>
    <row r="292" ht="12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</row>
    <row r="293" ht="12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</row>
    <row r="294" ht="12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</row>
    <row r="295" ht="12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</row>
    <row r="296" ht="12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</row>
    <row r="297" ht="12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</row>
    <row r="298" ht="12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</row>
    <row r="299" ht="12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</row>
    <row r="300" ht="12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</row>
    <row r="301" ht="12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</row>
    <row r="302" ht="12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</row>
    <row r="303" ht="12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</row>
    <row r="304" ht="12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</row>
    <row r="305" ht="12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</row>
    <row r="306" ht="12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</row>
    <row r="307" ht="12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</row>
    <row r="308" ht="12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</row>
    <row r="309" ht="12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</row>
    <row r="310" ht="12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</row>
    <row r="311" ht="12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</row>
    <row r="312" ht="12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</row>
    <row r="313" ht="12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</row>
    <row r="314" ht="12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</row>
    <row r="315" ht="12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</row>
    <row r="316" ht="12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</row>
    <row r="317" ht="12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</row>
    <row r="318" ht="12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</row>
    <row r="319" ht="12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</row>
    <row r="320" ht="12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</row>
    <row r="321" ht="12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</row>
    <row r="322" ht="12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</row>
    <row r="323" ht="12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</row>
    <row r="324" ht="12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</row>
    <row r="325" ht="12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</row>
    <row r="326" ht="12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</row>
    <row r="327" ht="12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</row>
    <row r="328" ht="12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</row>
    <row r="329" ht="12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</row>
    <row r="330" ht="12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</row>
    <row r="331" ht="12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</row>
    <row r="332" ht="12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</row>
    <row r="333" ht="12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</row>
    <row r="334" ht="12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</row>
    <row r="335" ht="12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</row>
    <row r="336" ht="12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</row>
    <row r="337" ht="12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</row>
    <row r="338" ht="12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</row>
    <row r="339" ht="12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</row>
    <row r="340" ht="12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</row>
    <row r="341" ht="12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</row>
    <row r="342" ht="12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</row>
    <row r="343" ht="12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</row>
    <row r="344" ht="12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</row>
    <row r="345" ht="12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</row>
    <row r="346" ht="12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</row>
    <row r="347" ht="12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</row>
    <row r="348" ht="12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</row>
    <row r="349" ht="12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</row>
    <row r="350" ht="12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</row>
    <row r="351" ht="12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</row>
    <row r="352" ht="12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</row>
    <row r="353" ht="12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</row>
    <row r="354" ht="12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</row>
    <row r="355" ht="12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</row>
    <row r="356" ht="12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</row>
    <row r="357" ht="12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</row>
    <row r="358" ht="12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</row>
    <row r="359" ht="12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</row>
    <row r="360" ht="12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</row>
    <row r="361" ht="12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</row>
    <row r="362" ht="12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</row>
    <row r="363" ht="12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</row>
    <row r="364" ht="12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</row>
    <row r="365" ht="12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</row>
    <row r="366" ht="12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</row>
    <row r="367" ht="12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</row>
    <row r="368" ht="12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</row>
    <row r="369" ht="12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</row>
    <row r="370" ht="12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</row>
    <row r="371" ht="12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</row>
    <row r="372" ht="12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</row>
    <row r="373" ht="12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</row>
    <row r="374" ht="12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</row>
    <row r="375" ht="12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</row>
    <row r="376" ht="12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</row>
    <row r="377" ht="12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</row>
    <row r="378" ht="12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</row>
    <row r="379" ht="12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</row>
    <row r="380" ht="12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</row>
    <row r="381" ht="12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</row>
    <row r="382" ht="12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</row>
    <row r="383" ht="12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</row>
    <row r="384" ht="12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</row>
    <row r="385" ht="12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</row>
    <row r="386" ht="12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</row>
    <row r="387" ht="12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</row>
    <row r="388" ht="12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</row>
    <row r="389" ht="12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</row>
    <row r="390" ht="12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</row>
    <row r="391" ht="12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</row>
    <row r="392" ht="12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</row>
    <row r="393" ht="12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</row>
    <row r="394" ht="12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</row>
    <row r="395" ht="12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</row>
    <row r="396" ht="12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</row>
    <row r="397" ht="12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</row>
    <row r="398" ht="12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</row>
    <row r="399" ht="12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</row>
    <row r="400" ht="12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</row>
    <row r="401" ht="12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</row>
    <row r="402" ht="12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</row>
    <row r="403" ht="12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</row>
    <row r="404" ht="12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</row>
    <row r="405" ht="12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</row>
    <row r="406" ht="12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</row>
    <row r="407" ht="12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</row>
    <row r="408" ht="12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</row>
    <row r="409" ht="12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</row>
    <row r="410" ht="12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</row>
    <row r="411" ht="12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</row>
    <row r="412" ht="12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</row>
    <row r="413" ht="12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</row>
    <row r="414" ht="12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</row>
    <row r="415" ht="12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</row>
    <row r="416" ht="12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</row>
    <row r="417" ht="12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</row>
    <row r="418" ht="12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</row>
    <row r="419" ht="12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</row>
    <row r="420" ht="12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</row>
    <row r="421" ht="12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</row>
    <row r="422" ht="12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</row>
    <row r="423" ht="12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</row>
    <row r="424" ht="12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</row>
    <row r="425" ht="12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</row>
    <row r="426" ht="12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</row>
    <row r="427" ht="12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</row>
    <row r="428" ht="12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</row>
    <row r="429" ht="12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</row>
    <row r="430" ht="12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</row>
    <row r="431" ht="12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</row>
    <row r="432" ht="12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</row>
    <row r="433" ht="12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</row>
    <row r="434" ht="12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</row>
    <row r="435" ht="12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</row>
    <row r="436" ht="12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</row>
    <row r="437" ht="12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</row>
    <row r="438" ht="12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</row>
    <row r="439" ht="12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</row>
    <row r="440" ht="12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</row>
    <row r="441" ht="12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</row>
    <row r="442" ht="12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</row>
    <row r="443" ht="12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</row>
    <row r="444" ht="12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</row>
    <row r="445" ht="12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</row>
    <row r="446" ht="12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</row>
    <row r="447" ht="12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</row>
    <row r="448" ht="12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</row>
    <row r="449" ht="12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</row>
    <row r="450" ht="12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</row>
    <row r="451" ht="12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</row>
    <row r="452" ht="12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</row>
    <row r="453" ht="12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</row>
    <row r="454" ht="12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</row>
    <row r="455" ht="12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</row>
    <row r="456" ht="12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</row>
    <row r="457" ht="12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</row>
    <row r="458" ht="12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</row>
    <row r="459" ht="12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</row>
    <row r="460" ht="12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</row>
    <row r="461" ht="12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</row>
    <row r="462" ht="12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</row>
    <row r="463" ht="12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</row>
    <row r="464" ht="12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</row>
    <row r="465" ht="12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</row>
    <row r="466" ht="12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</row>
    <row r="467" ht="12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</row>
    <row r="468" ht="12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</row>
    <row r="469" ht="12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</row>
    <row r="470" ht="12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</row>
    <row r="471" ht="12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</row>
    <row r="472" ht="12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</row>
    <row r="473" ht="12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</row>
    <row r="474" ht="12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</row>
    <row r="475" ht="12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</row>
    <row r="476" ht="12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</row>
    <row r="477" ht="12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</row>
    <row r="478" ht="12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</row>
    <row r="479" ht="12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</row>
    <row r="480" ht="12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</row>
    <row r="481" ht="12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</row>
    <row r="482" ht="12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</row>
    <row r="483" ht="12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</row>
    <row r="484" ht="12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</row>
    <row r="485" ht="12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</row>
    <row r="486" ht="12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</row>
    <row r="487" ht="12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</row>
    <row r="488" ht="12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</row>
    <row r="489" ht="12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</row>
    <row r="490" ht="12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</row>
    <row r="491" ht="12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</row>
    <row r="492" ht="12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</row>
    <row r="493" ht="12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</row>
    <row r="494" ht="12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</row>
    <row r="495" ht="12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</row>
    <row r="496" ht="12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</row>
    <row r="497" ht="12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</row>
    <row r="498" ht="12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</row>
    <row r="499" ht="12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</row>
    <row r="500" ht="12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</row>
    <row r="501" ht="12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</row>
    <row r="502" ht="12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</row>
    <row r="503" ht="12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</row>
    <row r="504" ht="12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</row>
    <row r="505" ht="12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</row>
    <row r="506" ht="12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</row>
    <row r="507" ht="12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</row>
    <row r="508" ht="12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</row>
    <row r="509" ht="12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</row>
    <row r="510" ht="12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</row>
    <row r="511" ht="12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</row>
    <row r="512" ht="12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</row>
    <row r="513" ht="12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</row>
    <row r="514" ht="12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</row>
    <row r="515" ht="12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</row>
    <row r="516" ht="12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</row>
    <row r="517" ht="12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</row>
    <row r="518" ht="12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</row>
    <row r="519" ht="12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</row>
    <row r="520" ht="12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</row>
    <row r="521" ht="12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</row>
    <row r="522" ht="12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</row>
    <row r="523" ht="12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</row>
    <row r="524" ht="12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</row>
    <row r="525" ht="12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</row>
    <row r="526" ht="12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</row>
    <row r="527" ht="12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</row>
    <row r="528" ht="12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</row>
    <row r="529" ht="12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</row>
    <row r="530" ht="12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</row>
    <row r="531" ht="12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</row>
    <row r="532" ht="12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</row>
    <row r="533" ht="12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</row>
    <row r="534" ht="12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</row>
    <row r="535" ht="12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</row>
    <row r="536" ht="12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</row>
    <row r="537" ht="12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</row>
    <row r="538" ht="12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</row>
    <row r="539" ht="12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</row>
    <row r="540" ht="12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</row>
    <row r="541" ht="12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</row>
    <row r="542" ht="12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</row>
    <row r="543" ht="12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</row>
    <row r="544" ht="12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</row>
    <row r="545" ht="12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</row>
    <row r="546" ht="12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</row>
    <row r="547" ht="12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</row>
    <row r="548" ht="12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</row>
    <row r="549" ht="12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</row>
    <row r="550" ht="12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</row>
    <row r="551" ht="12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</row>
    <row r="552" ht="12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</row>
    <row r="553" ht="12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</row>
    <row r="554" ht="12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</row>
    <row r="555" ht="12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</row>
    <row r="556" ht="12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</row>
    <row r="557" ht="12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</row>
    <row r="558" ht="12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</row>
    <row r="559" ht="12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</row>
    <row r="560" ht="12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</row>
    <row r="561" ht="12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</row>
    <row r="562" ht="12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</row>
    <row r="563" ht="12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</row>
    <row r="564" ht="12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</row>
    <row r="565" ht="12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</row>
    <row r="566" ht="12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</row>
    <row r="567" ht="12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</row>
    <row r="568" ht="12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</row>
    <row r="569" ht="12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</row>
    <row r="570" ht="12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</row>
    <row r="571" ht="12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</row>
    <row r="572" ht="12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</row>
    <row r="573" ht="12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</row>
    <row r="574" ht="12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</row>
    <row r="575" ht="12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</row>
    <row r="576" ht="12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</row>
    <row r="577" ht="12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</row>
    <row r="578" ht="12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</row>
    <row r="579" ht="12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</row>
    <row r="580" ht="12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</row>
    <row r="581" ht="12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</row>
    <row r="582" ht="12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</row>
    <row r="583" ht="12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</row>
    <row r="584" ht="12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</row>
    <row r="585" ht="12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</row>
    <row r="586" ht="12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</row>
    <row r="587" ht="12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</row>
    <row r="588" ht="12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</row>
    <row r="589" ht="12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</row>
    <row r="590" ht="12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</row>
    <row r="591" ht="12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</row>
    <row r="592" ht="12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</row>
    <row r="593" ht="12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</row>
    <row r="594" ht="12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</row>
    <row r="595" ht="12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</row>
    <row r="596" ht="12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</row>
    <row r="597" ht="12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</row>
    <row r="598" ht="12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</row>
    <row r="599" ht="12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</row>
    <row r="600" ht="12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</row>
    <row r="601" ht="12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</row>
    <row r="602" ht="12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</row>
    <row r="603" ht="12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</row>
    <row r="604" ht="12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</row>
    <row r="605" ht="12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</row>
    <row r="606" ht="12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</row>
    <row r="607" ht="12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</row>
    <row r="608" ht="12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</row>
    <row r="609" ht="12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</row>
    <row r="610" ht="12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</row>
    <row r="611" ht="12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</row>
    <row r="612" ht="12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</row>
    <row r="613" ht="12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</row>
    <row r="614" ht="12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</row>
    <row r="615" ht="12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</row>
    <row r="616" ht="12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</row>
    <row r="617" ht="12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</row>
    <row r="618" ht="12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</row>
    <row r="619" ht="12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</row>
    <row r="620" ht="12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</row>
    <row r="621" ht="12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</row>
    <row r="622" ht="12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</row>
    <row r="623" ht="12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</row>
    <row r="624" ht="12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</row>
    <row r="625" ht="12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</row>
    <row r="626" ht="12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</row>
    <row r="627" ht="12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</row>
    <row r="628" ht="12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</row>
    <row r="629" ht="12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</row>
    <row r="630" ht="12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</row>
    <row r="631" ht="12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</row>
    <row r="632" ht="12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</row>
    <row r="633" ht="12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</row>
    <row r="634" ht="12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</row>
    <row r="635" ht="12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</row>
    <row r="636" ht="12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</row>
    <row r="637" ht="12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</row>
    <row r="638" ht="12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</row>
    <row r="639" ht="12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</row>
    <row r="640" ht="12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</row>
    <row r="641" ht="12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</row>
    <row r="642" ht="12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</row>
    <row r="643" ht="12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</row>
    <row r="644" ht="12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</row>
    <row r="645" ht="12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</row>
    <row r="646" ht="12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</row>
    <row r="647" ht="12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</row>
    <row r="648" ht="12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</row>
    <row r="649" ht="12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</row>
    <row r="650" ht="12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</row>
    <row r="651" ht="12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</row>
    <row r="652" ht="12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</row>
    <row r="653" ht="12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</row>
    <row r="654" ht="12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</row>
    <row r="655" ht="12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</row>
    <row r="656" ht="12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</row>
    <row r="657" ht="12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</row>
    <row r="658" ht="12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</row>
    <row r="659" ht="12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</row>
    <row r="660" ht="12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</row>
    <row r="661" ht="12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</row>
    <row r="662" ht="12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</row>
    <row r="663" ht="12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</row>
    <row r="664" ht="12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</row>
    <row r="665" ht="12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</row>
    <row r="666" ht="12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</row>
    <row r="667" ht="12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</row>
    <row r="668" ht="12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</row>
    <row r="669" ht="12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</row>
    <row r="670" ht="12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</row>
    <row r="671" ht="12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</row>
    <row r="672" ht="12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</row>
    <row r="673" ht="12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</row>
    <row r="674" ht="12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</row>
    <row r="675" ht="12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</row>
    <row r="676" ht="12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</row>
    <row r="677" ht="12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</row>
    <row r="678" ht="12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</row>
    <row r="679" ht="12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</row>
    <row r="680" ht="12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</row>
    <row r="681" ht="12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</row>
    <row r="682" ht="12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</row>
    <row r="683" ht="12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</row>
    <row r="684" ht="12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</row>
    <row r="685" ht="12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</row>
    <row r="686" ht="12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</row>
    <row r="687" ht="12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</row>
    <row r="688" ht="12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</row>
    <row r="689" ht="12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</row>
    <row r="690" ht="12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</row>
    <row r="691" ht="12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</row>
    <row r="692" ht="12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</row>
    <row r="693" ht="12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</row>
    <row r="694" ht="12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</row>
    <row r="695" ht="12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</row>
    <row r="696" ht="12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</row>
    <row r="697" ht="12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</row>
    <row r="698" ht="12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</row>
    <row r="699" ht="12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</row>
    <row r="700" ht="12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</row>
    <row r="701" ht="12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</row>
    <row r="702" ht="12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</row>
    <row r="703" ht="12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</row>
    <row r="704" ht="12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</row>
    <row r="705" ht="12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</row>
    <row r="706" ht="12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</row>
    <row r="707" ht="12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</row>
    <row r="708" ht="12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</row>
    <row r="709" ht="12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</row>
    <row r="710" ht="12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</row>
    <row r="711" ht="12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</row>
    <row r="712" ht="12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</row>
    <row r="713" ht="12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</row>
    <row r="714" ht="12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</row>
    <row r="715" ht="12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</row>
    <row r="716" ht="12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</row>
    <row r="717" ht="12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</row>
    <row r="718" ht="12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</row>
    <row r="719" ht="12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</row>
    <row r="720" ht="12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</row>
    <row r="721" ht="12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</row>
    <row r="722" ht="12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</row>
    <row r="723" ht="12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</row>
    <row r="724" ht="12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</row>
    <row r="725" ht="12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</row>
    <row r="726" ht="12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</row>
    <row r="727" ht="12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</row>
    <row r="728" ht="12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</row>
    <row r="729" ht="12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</row>
    <row r="730" ht="12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</row>
    <row r="731" ht="12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</row>
    <row r="732" ht="12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</row>
    <row r="733" ht="12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</row>
    <row r="734" ht="12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</row>
    <row r="735" ht="12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</row>
    <row r="736" ht="12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</row>
    <row r="737" ht="12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</row>
    <row r="738" ht="12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</row>
    <row r="739" ht="12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</row>
    <row r="740" ht="12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</row>
    <row r="741" ht="12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</row>
    <row r="742" ht="12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</row>
    <row r="743" ht="12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</row>
    <row r="744" ht="12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</row>
    <row r="745" ht="12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</row>
    <row r="746" ht="12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</row>
    <row r="747" ht="12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</row>
    <row r="748" ht="12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</row>
    <row r="749" ht="12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</row>
    <row r="750" ht="12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</row>
    <row r="751" ht="12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</row>
    <row r="752" ht="12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</row>
    <row r="753" ht="12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</row>
    <row r="754" ht="12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</row>
    <row r="755" ht="12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</row>
    <row r="756" ht="12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</row>
    <row r="757" ht="12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</row>
    <row r="758" ht="12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</row>
    <row r="759" ht="12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</row>
    <row r="760" ht="12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</row>
    <row r="761" ht="12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</row>
    <row r="762" ht="12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</row>
    <row r="763" ht="12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</row>
    <row r="764" ht="12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</row>
    <row r="765" ht="12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</row>
    <row r="766" ht="12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</row>
    <row r="767" ht="12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</row>
    <row r="768" ht="12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</row>
    <row r="769" ht="12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</row>
    <row r="770" ht="12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</row>
    <row r="771" ht="12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</row>
    <row r="772" ht="12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</row>
    <row r="773" ht="12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</row>
    <row r="774" ht="12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</row>
    <row r="775" ht="12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</row>
    <row r="776" ht="12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</row>
    <row r="777" ht="12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</row>
    <row r="778" ht="12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</row>
    <row r="779" ht="12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</row>
    <row r="780" ht="12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</row>
    <row r="781" ht="12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</row>
    <row r="782" ht="12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</row>
    <row r="783" ht="12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</row>
    <row r="784" ht="12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</row>
    <row r="785" ht="12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</row>
    <row r="786" ht="12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</row>
    <row r="787" ht="12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</row>
    <row r="788" ht="12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</row>
    <row r="789" ht="12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</row>
    <row r="790" ht="12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</row>
    <row r="791" ht="12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</row>
    <row r="792" ht="12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</row>
    <row r="793" ht="12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</row>
    <row r="794" ht="12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</row>
    <row r="795" ht="12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</row>
    <row r="796" ht="12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</row>
    <row r="797" ht="12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</row>
    <row r="798" ht="12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</row>
    <row r="799" ht="12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</row>
    <row r="800" ht="12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</row>
    <row r="801" ht="12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</row>
    <row r="802" ht="12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</row>
    <row r="803" ht="12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</row>
    <row r="804" ht="12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</row>
    <row r="805" ht="12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</row>
    <row r="806" ht="12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</row>
    <row r="807" ht="12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</row>
    <row r="808" ht="12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</row>
    <row r="809" ht="12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</row>
    <row r="810" ht="12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</row>
    <row r="811" ht="12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</row>
    <row r="812" ht="12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</row>
    <row r="813" ht="12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</row>
    <row r="814" ht="12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</row>
    <row r="815" ht="12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</row>
    <row r="816" ht="12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</row>
    <row r="817" ht="12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</row>
    <row r="818" ht="12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</row>
    <row r="819" ht="12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</row>
    <row r="820" ht="12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</row>
    <row r="821" ht="12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</row>
    <row r="822" ht="12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</row>
    <row r="823" ht="12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</row>
    <row r="824" ht="12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</row>
    <row r="825" ht="12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</row>
    <row r="826" ht="12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</row>
    <row r="827" ht="12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</row>
    <row r="828" ht="12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</row>
    <row r="829" ht="12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</row>
    <row r="830" ht="12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</row>
    <row r="831" ht="12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</row>
    <row r="832" ht="12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</row>
    <row r="833" ht="12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</row>
    <row r="834" ht="12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</row>
    <row r="835" ht="12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</row>
    <row r="836" ht="12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</row>
    <row r="837" ht="12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</row>
    <row r="838" ht="12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</row>
    <row r="839" ht="12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</row>
    <row r="840" ht="12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</row>
    <row r="841" ht="12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</row>
    <row r="842" ht="12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</row>
    <row r="843" ht="12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</row>
    <row r="844" ht="12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</row>
    <row r="845" ht="12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</row>
    <row r="846" ht="12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</row>
    <row r="847" ht="12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</row>
    <row r="848" ht="12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</row>
    <row r="849" ht="12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</row>
    <row r="850" ht="12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</row>
    <row r="851" ht="12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</row>
    <row r="852" ht="12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</row>
    <row r="853" ht="12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</row>
    <row r="854" ht="12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</row>
    <row r="855" ht="12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</row>
    <row r="856" ht="12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</row>
    <row r="857" ht="12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</row>
    <row r="858" ht="12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</row>
    <row r="859" ht="12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</row>
    <row r="860" ht="12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</row>
    <row r="861" ht="12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</row>
    <row r="862" ht="12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</row>
    <row r="863" ht="12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</row>
    <row r="864" ht="12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</row>
    <row r="865" ht="12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</row>
    <row r="866" ht="12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</row>
    <row r="867" ht="12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</row>
    <row r="868" ht="12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</row>
    <row r="869" ht="12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</row>
    <row r="870" ht="12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</row>
    <row r="871" ht="12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</row>
    <row r="872" ht="12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</row>
    <row r="873" ht="12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</row>
    <row r="874" ht="12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</row>
    <row r="875" ht="12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</row>
    <row r="876" ht="12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</row>
    <row r="877" ht="12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</row>
    <row r="878" ht="12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</row>
    <row r="879" ht="12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</row>
    <row r="880" ht="12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</row>
    <row r="881" ht="12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</row>
    <row r="882" ht="12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</row>
    <row r="883" ht="12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</row>
    <row r="884" ht="12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</row>
    <row r="885" ht="12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</row>
    <row r="886" ht="12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</row>
    <row r="887" ht="12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</row>
    <row r="888" ht="12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</row>
    <row r="889" ht="12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</row>
    <row r="890" ht="12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</row>
    <row r="891" ht="12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</row>
    <row r="892" ht="12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</row>
    <row r="893" ht="12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</row>
    <row r="894" ht="12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</row>
    <row r="895" ht="12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</row>
    <row r="896" ht="12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</row>
    <row r="897" ht="12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</row>
    <row r="898" ht="12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</row>
    <row r="899" ht="12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</row>
    <row r="900" ht="12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</row>
    <row r="901" ht="12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</row>
    <row r="902" ht="12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</row>
    <row r="903" ht="12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</row>
    <row r="904" ht="12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</row>
    <row r="905" ht="12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</row>
    <row r="906" ht="12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</row>
    <row r="907" ht="12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</row>
    <row r="908" ht="12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</row>
    <row r="909" ht="12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</row>
    <row r="910" ht="12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</row>
    <row r="911" ht="12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</row>
    <row r="912" ht="12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</row>
    <row r="913" ht="12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</row>
    <row r="914" ht="12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</row>
    <row r="915" ht="12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</row>
    <row r="916" ht="12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</row>
    <row r="917" ht="12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</row>
    <row r="918" ht="12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</row>
    <row r="919" ht="12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</row>
    <row r="920" ht="12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</row>
    <row r="921" ht="12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</row>
    <row r="922" ht="12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</row>
    <row r="923" ht="12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</row>
    <row r="924" ht="12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</row>
    <row r="925" ht="12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</row>
    <row r="926" ht="12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</row>
    <row r="927" ht="12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</row>
    <row r="928" ht="12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</row>
    <row r="929" ht="12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</row>
    <row r="930" ht="12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</row>
    <row r="931" ht="12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</row>
    <row r="932" ht="12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</row>
    <row r="933" ht="12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</row>
    <row r="934" ht="12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</row>
    <row r="935" ht="12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</row>
    <row r="936" ht="12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</row>
    <row r="937" ht="12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</row>
    <row r="938" ht="12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</row>
    <row r="939" ht="12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</row>
    <row r="940" ht="12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</row>
    <row r="941" ht="12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</row>
    <row r="942" ht="12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</row>
    <row r="943" ht="12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</row>
    <row r="944" ht="12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</row>
    <row r="945" ht="12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</row>
    <row r="946" ht="12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</row>
    <row r="947" ht="12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</row>
    <row r="948" ht="12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</row>
    <row r="949" ht="12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</row>
    <row r="950" ht="12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</row>
    <row r="951" ht="12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</row>
    <row r="952" ht="12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</row>
    <row r="953" ht="12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</row>
    <row r="954" ht="12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</row>
    <row r="955" ht="12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</row>
    <row r="956" ht="12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</row>
    <row r="957" ht="12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</row>
    <row r="958" ht="12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</row>
    <row r="959" ht="12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</row>
    <row r="960" ht="12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</row>
    <row r="961" ht="12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</row>
    <row r="962" ht="12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</row>
    <row r="963" ht="12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</row>
    <row r="964" ht="12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</row>
    <row r="965" ht="12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</row>
    <row r="966" ht="12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</row>
    <row r="967" ht="12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</row>
    <row r="968" ht="12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</row>
    <row r="969" ht="12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</row>
    <row r="970" ht="12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</row>
    <row r="971" ht="12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</row>
    <row r="972" ht="12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</row>
    <row r="973" ht="12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</row>
    <row r="974" ht="12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</row>
    <row r="975" ht="12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</row>
    <row r="976" ht="12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</row>
    <row r="977" ht="12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</row>
    <row r="978" ht="12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</row>
    <row r="979" ht="12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</row>
    <row r="980" ht="12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</row>
    <row r="981" ht="12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</row>
    <row r="982" ht="12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</row>
    <row r="983" ht="12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</row>
    <row r="984" ht="12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</row>
    <row r="985" ht="12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</row>
    <row r="986" ht="12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</row>
    <row r="987" ht="12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</row>
    <row r="988" ht="12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</row>
    <row r="989" ht="12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</row>
    <row r="990" ht="12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</row>
    <row r="991" ht="12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</row>
    <row r="992" ht="12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</row>
  </sheetData>
  <printOptions/>
  <pageMargins bottom="1.0" footer="0.0" header="0.0" left="0.75" right="0.75" top="1.0"/>
  <pageSetup orientation="portrait"/>
  <headerFooter>
    <oddHeader>&amp;L000000ZF Confidential#</oddHeader>
    <oddFooter>&amp;C000000&amp;P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7.5"/>
    <col customWidth="1" min="2" max="2" width="12.5"/>
    <col customWidth="1" min="3" max="4" width="13.5"/>
    <col customWidth="1" min="5" max="5" width="12.5"/>
    <col customWidth="1" min="6" max="6" width="59.88"/>
    <col customWidth="1" min="7" max="7" width="8.0"/>
    <col customWidth="1" min="8" max="8" width="10.5"/>
    <col customWidth="1" min="9" max="9" width="5.88"/>
    <col customWidth="1" min="10" max="10" width="8.13"/>
    <col customWidth="1" min="11" max="11" width="27.13"/>
    <col customWidth="1" min="12" max="12" width="10.88"/>
    <col customWidth="1" min="13" max="13" width="9.5"/>
    <col customWidth="1" hidden="1" min="14" max="20" width="8.88"/>
    <col customWidth="1" min="21" max="21" width="11.5"/>
    <col customWidth="1" min="22" max="27" width="18.5"/>
    <col customWidth="1" min="28" max="38" width="9.13"/>
    <col customWidth="1" min="39" max="39" width="57.88"/>
    <col customWidth="1" min="40" max="41" width="8.88"/>
    <col customWidth="1" min="42" max="42" width="63.5"/>
    <col customWidth="1" min="43" max="45" width="8.88"/>
  </cols>
  <sheetData>
    <row r="1" ht="11.25" customHeight="1">
      <c r="A1" s="1" t="s">
        <v>0</v>
      </c>
      <c r="B1" s="2" t="s">
        <v>1</v>
      </c>
      <c r="C1" s="3"/>
      <c r="D1" s="2" t="s">
        <v>2</v>
      </c>
      <c r="E1" s="2" t="s">
        <v>3</v>
      </c>
      <c r="F1" s="2" t="s">
        <v>4</v>
      </c>
      <c r="G1" s="2" t="s">
        <v>5</v>
      </c>
      <c r="H1" s="2" t="s">
        <v>202</v>
      </c>
      <c r="I1" s="2" t="s">
        <v>203</v>
      </c>
      <c r="J1" s="2" t="s">
        <v>210</v>
      </c>
      <c r="K1" s="2" t="s">
        <v>223</v>
      </c>
      <c r="L1" s="2" t="s">
        <v>225</v>
      </c>
      <c r="M1" s="2" t="s">
        <v>212</v>
      </c>
      <c r="N1" s="35" t="s">
        <v>213</v>
      </c>
      <c r="O1" s="35" t="s">
        <v>214</v>
      </c>
      <c r="P1" s="35" t="s">
        <v>215</v>
      </c>
      <c r="Q1" s="35" t="s">
        <v>216</v>
      </c>
      <c r="R1" s="35" t="s">
        <v>217</v>
      </c>
      <c r="S1" s="35" t="s">
        <v>218</v>
      </c>
      <c r="T1" s="35" t="s">
        <v>219</v>
      </c>
      <c r="U1" s="35" t="s">
        <v>220</v>
      </c>
      <c r="V1" s="34" t="s">
        <v>1490</v>
      </c>
      <c r="W1" s="34" t="s">
        <v>1491</v>
      </c>
      <c r="X1" s="34" t="s">
        <v>1492</v>
      </c>
      <c r="Y1" s="34" t="s">
        <v>748</v>
      </c>
      <c r="Z1" s="34" t="s">
        <v>805</v>
      </c>
      <c r="AA1" s="34" t="s">
        <v>1493</v>
      </c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</row>
    <row r="2" ht="13.5" customHeight="1">
      <c r="A2" s="179">
        <v>2030.0</v>
      </c>
      <c r="B2" s="165" t="s">
        <v>1494</v>
      </c>
      <c r="C2" s="166"/>
      <c r="D2" s="187" t="str">
        <f t="shared" ref="D2:D20" si="1">REPLACE(REPLACE(L2,5,1,"_"),9,1,"_")</f>
        <v>3101_686_001</v>
      </c>
      <c r="E2" s="165" t="s">
        <v>46</v>
      </c>
      <c r="F2" s="188" t="s">
        <v>1495</v>
      </c>
      <c r="G2" s="166"/>
      <c r="H2" s="166"/>
      <c r="I2" s="166">
        <v>3000.0</v>
      </c>
      <c r="J2" s="189"/>
      <c r="K2" s="344" t="s">
        <v>1496</v>
      </c>
      <c r="L2" s="187" t="s">
        <v>1497</v>
      </c>
      <c r="M2" s="190">
        <f>27615+1930</f>
        <v>29545</v>
      </c>
      <c r="N2" s="345">
        <v>1.12</v>
      </c>
      <c r="O2" s="345">
        <v>0.0</v>
      </c>
      <c r="P2" s="345">
        <f t="shared" ref="P2:P20" si="2">(100-O2)/100</f>
        <v>1</v>
      </c>
      <c r="Q2" s="346">
        <f t="shared" ref="Q2:Q20" si="3">M2*P2*N2</f>
        <v>33090.4</v>
      </c>
      <c r="R2" s="345">
        <v>0.0</v>
      </c>
      <c r="S2" s="345">
        <v>1.067</v>
      </c>
      <c r="T2" s="346">
        <f t="shared" ref="T2:T20" si="4">(Q2+R2)*S2</f>
        <v>35307.4568</v>
      </c>
      <c r="U2" s="347">
        <f t="shared" ref="U2:U20" si="5">T2/0.75</f>
        <v>47076.60907</v>
      </c>
      <c r="V2" s="207" t="s">
        <v>682</v>
      </c>
      <c r="W2" s="115"/>
      <c r="X2" s="115"/>
      <c r="Y2" s="115"/>
      <c r="Z2" s="115"/>
      <c r="AA2" s="115"/>
      <c r="AB2" s="53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7"/>
      <c r="AO2" s="7"/>
      <c r="AP2" s="37"/>
      <c r="AQ2" s="7"/>
      <c r="AR2" s="7"/>
      <c r="AS2" s="7"/>
    </row>
    <row r="3" ht="13.5" customHeight="1">
      <c r="A3" s="179">
        <v>2030.0</v>
      </c>
      <c r="B3" s="165" t="s">
        <v>1494</v>
      </c>
      <c r="C3" s="166"/>
      <c r="D3" s="187" t="str">
        <f t="shared" si="1"/>
        <v>3101_686_002</v>
      </c>
      <c r="E3" s="165" t="s">
        <v>46</v>
      </c>
      <c r="F3" s="188" t="s">
        <v>1498</v>
      </c>
      <c r="G3" s="166"/>
      <c r="H3" s="166"/>
      <c r="I3" s="166">
        <v>3000.0</v>
      </c>
      <c r="J3" s="189"/>
      <c r="K3" s="344" t="s">
        <v>1496</v>
      </c>
      <c r="L3" s="187" t="s">
        <v>1499</v>
      </c>
      <c r="M3" s="190">
        <f>16755+1930</f>
        <v>18685</v>
      </c>
      <c r="N3" s="345">
        <v>1.12</v>
      </c>
      <c r="O3" s="345">
        <v>0.0</v>
      </c>
      <c r="P3" s="345">
        <f t="shared" si="2"/>
        <v>1</v>
      </c>
      <c r="Q3" s="346">
        <f t="shared" si="3"/>
        <v>20927.2</v>
      </c>
      <c r="R3" s="345">
        <v>0.0</v>
      </c>
      <c r="S3" s="345">
        <v>1.067</v>
      </c>
      <c r="T3" s="346">
        <f t="shared" si="4"/>
        <v>22329.3224</v>
      </c>
      <c r="U3" s="347">
        <f t="shared" si="5"/>
        <v>29772.42987</v>
      </c>
      <c r="V3" s="207" t="s">
        <v>682</v>
      </c>
      <c r="W3" s="115"/>
      <c r="X3" s="115"/>
      <c r="Y3" s="115"/>
      <c r="Z3" s="115"/>
      <c r="AA3" s="115"/>
      <c r="AB3" s="67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13"/>
      <c r="AO3" s="13"/>
      <c r="AP3" s="55"/>
      <c r="AQ3" s="13"/>
      <c r="AR3" s="13"/>
      <c r="AS3" s="13"/>
    </row>
    <row r="4" ht="13.5" customHeight="1">
      <c r="A4" s="179">
        <v>2030.0</v>
      </c>
      <c r="B4" s="165" t="s">
        <v>1494</v>
      </c>
      <c r="C4" s="166"/>
      <c r="D4" s="187" t="str">
        <f t="shared" si="1"/>
        <v>3101_680_235</v>
      </c>
      <c r="E4" s="165" t="s">
        <v>46</v>
      </c>
      <c r="F4" s="188" t="s">
        <v>1500</v>
      </c>
      <c r="G4" s="166"/>
      <c r="H4" s="166"/>
      <c r="I4" s="166">
        <v>3000.0</v>
      </c>
      <c r="J4" s="189"/>
      <c r="K4" s="166"/>
      <c r="L4" s="187" t="s">
        <v>1501</v>
      </c>
      <c r="M4" s="190">
        <v>7455.0</v>
      </c>
      <c r="N4" s="345">
        <v>1.12</v>
      </c>
      <c r="O4" s="345">
        <v>0.0</v>
      </c>
      <c r="P4" s="345">
        <f t="shared" si="2"/>
        <v>1</v>
      </c>
      <c r="Q4" s="346">
        <f t="shared" si="3"/>
        <v>8349.6</v>
      </c>
      <c r="R4" s="345">
        <v>0.0</v>
      </c>
      <c r="S4" s="345">
        <v>1.067</v>
      </c>
      <c r="T4" s="346">
        <f t="shared" si="4"/>
        <v>8909.0232</v>
      </c>
      <c r="U4" s="347">
        <f t="shared" si="5"/>
        <v>11878.6976</v>
      </c>
      <c r="V4" s="207" t="s">
        <v>682</v>
      </c>
      <c r="W4" s="115"/>
      <c r="X4" s="115"/>
      <c r="Y4" s="115"/>
      <c r="Z4" s="115"/>
      <c r="AA4" s="115"/>
      <c r="AB4" s="67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13"/>
      <c r="AO4" s="13"/>
      <c r="AP4" s="55"/>
      <c r="AQ4" s="13"/>
      <c r="AR4" s="13"/>
      <c r="AS4" s="13"/>
    </row>
    <row r="5" ht="13.5" customHeight="1">
      <c r="A5" s="179">
        <v>2030.0</v>
      </c>
      <c r="B5" s="165" t="s">
        <v>1494</v>
      </c>
      <c r="C5" s="166"/>
      <c r="D5" s="187" t="str">
        <f t="shared" si="1"/>
        <v>3101_651_009</v>
      </c>
      <c r="E5" s="165" t="s">
        <v>46</v>
      </c>
      <c r="F5" s="188" t="s">
        <v>1502</v>
      </c>
      <c r="G5" s="166"/>
      <c r="H5" s="166"/>
      <c r="I5" s="166">
        <v>3000.0</v>
      </c>
      <c r="J5" s="189">
        <v>154.3</v>
      </c>
      <c r="K5" s="344" t="s">
        <v>1496</v>
      </c>
      <c r="L5" s="187" t="s">
        <v>1503</v>
      </c>
      <c r="M5" s="190">
        <f>13755+4255+1930</f>
        <v>19940</v>
      </c>
      <c r="N5" s="345">
        <v>1.12</v>
      </c>
      <c r="O5" s="345">
        <v>0.0</v>
      </c>
      <c r="P5" s="345">
        <f t="shared" si="2"/>
        <v>1</v>
      </c>
      <c r="Q5" s="346">
        <f t="shared" si="3"/>
        <v>22332.8</v>
      </c>
      <c r="R5" s="345">
        <v>0.0</v>
      </c>
      <c r="S5" s="345">
        <v>1.067</v>
      </c>
      <c r="T5" s="346">
        <f t="shared" si="4"/>
        <v>23829.0976</v>
      </c>
      <c r="U5" s="347">
        <f t="shared" si="5"/>
        <v>31772.13013</v>
      </c>
      <c r="V5" s="207" t="s">
        <v>682</v>
      </c>
      <c r="W5" s="115"/>
      <c r="X5" s="115"/>
      <c r="Y5" s="115"/>
      <c r="Z5" s="115"/>
      <c r="AA5" s="115"/>
      <c r="AB5" s="67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13"/>
      <c r="AO5" s="13"/>
      <c r="AP5" s="55"/>
      <c r="AQ5" s="13"/>
      <c r="AR5" s="13"/>
      <c r="AS5" s="13"/>
    </row>
    <row r="6" ht="13.5" customHeight="1">
      <c r="A6" s="148">
        <v>2030.0</v>
      </c>
      <c r="B6" s="149" t="s">
        <v>1494</v>
      </c>
      <c r="C6" s="150"/>
      <c r="D6" s="180" t="str">
        <f t="shared" si="1"/>
        <v>3109_645_004</v>
      </c>
      <c r="E6" s="149" t="s">
        <v>46</v>
      </c>
      <c r="F6" s="181" t="s">
        <v>1504</v>
      </c>
      <c r="G6" s="150"/>
      <c r="H6" s="150"/>
      <c r="I6" s="150">
        <v>5000.0</v>
      </c>
      <c r="J6" s="182">
        <f>(250+22)*(2.2046)</f>
        <v>599.6512</v>
      </c>
      <c r="K6" s="52" t="s">
        <v>1505</v>
      </c>
      <c r="L6" s="180" t="s">
        <v>1506</v>
      </c>
      <c r="M6" s="183">
        <f>30965+1960</f>
        <v>32925</v>
      </c>
      <c r="N6" s="345">
        <v>1.12</v>
      </c>
      <c r="O6" s="345">
        <v>0.0</v>
      </c>
      <c r="P6" s="345">
        <f t="shared" si="2"/>
        <v>1</v>
      </c>
      <c r="Q6" s="346">
        <f t="shared" si="3"/>
        <v>36876</v>
      </c>
      <c r="R6" s="345">
        <v>0.0</v>
      </c>
      <c r="S6" s="345">
        <v>1.067</v>
      </c>
      <c r="T6" s="346">
        <f t="shared" si="4"/>
        <v>39346.692</v>
      </c>
      <c r="U6" s="347">
        <f t="shared" si="5"/>
        <v>52462.256</v>
      </c>
      <c r="V6" s="177"/>
      <c r="W6" s="208" t="s">
        <v>682</v>
      </c>
      <c r="X6" s="177"/>
      <c r="Y6" s="177"/>
      <c r="Z6" s="177"/>
      <c r="AA6" s="177"/>
      <c r="AB6" s="67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13"/>
      <c r="AO6" s="13"/>
      <c r="AP6" s="55"/>
      <c r="AQ6" s="13"/>
      <c r="AR6" s="13"/>
      <c r="AS6" s="13"/>
    </row>
    <row r="7" ht="13.5" customHeight="1">
      <c r="A7" s="148">
        <v>2030.0</v>
      </c>
      <c r="B7" s="149" t="s">
        <v>1494</v>
      </c>
      <c r="C7" s="150"/>
      <c r="D7" s="180" t="str">
        <f t="shared" si="1"/>
        <v>3109_645_003</v>
      </c>
      <c r="E7" s="149" t="s">
        <v>46</v>
      </c>
      <c r="F7" s="181" t="s">
        <v>1507</v>
      </c>
      <c r="G7" s="150"/>
      <c r="H7" s="150"/>
      <c r="I7" s="150">
        <v>5000.0</v>
      </c>
      <c r="J7" s="182">
        <f>(130+22)*(2.2046)</f>
        <v>335.0992</v>
      </c>
      <c r="K7" s="52" t="s">
        <v>1505</v>
      </c>
      <c r="L7" s="180" t="s">
        <v>1508</v>
      </c>
      <c r="M7" s="183">
        <f>17445+1960</f>
        <v>19405</v>
      </c>
      <c r="N7" s="345">
        <v>1.12</v>
      </c>
      <c r="O7" s="345">
        <v>0.0</v>
      </c>
      <c r="P7" s="345">
        <f t="shared" si="2"/>
        <v>1</v>
      </c>
      <c r="Q7" s="346">
        <f t="shared" si="3"/>
        <v>21733.6</v>
      </c>
      <c r="R7" s="345">
        <v>0.0</v>
      </c>
      <c r="S7" s="345">
        <v>1.067</v>
      </c>
      <c r="T7" s="346">
        <f t="shared" si="4"/>
        <v>23189.7512</v>
      </c>
      <c r="U7" s="347">
        <f t="shared" si="5"/>
        <v>30919.66827</v>
      </c>
      <c r="V7" s="177"/>
      <c r="W7" s="208" t="s">
        <v>682</v>
      </c>
      <c r="X7" s="177"/>
      <c r="Y7" s="177"/>
      <c r="Z7" s="177"/>
      <c r="AA7" s="177"/>
      <c r="AB7" s="67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13"/>
      <c r="AO7" s="13"/>
      <c r="AP7" s="55"/>
      <c r="AQ7" s="13"/>
      <c r="AR7" s="13"/>
      <c r="AS7" s="13"/>
    </row>
    <row r="8" ht="13.5" customHeight="1">
      <c r="A8" s="148">
        <v>2030.0</v>
      </c>
      <c r="B8" s="149" t="s">
        <v>1494</v>
      </c>
      <c r="C8" s="150"/>
      <c r="D8" s="180" t="str">
        <f t="shared" si="1"/>
        <v>3109_667_001</v>
      </c>
      <c r="E8" s="149" t="s">
        <v>46</v>
      </c>
      <c r="F8" s="181" t="s">
        <v>1509</v>
      </c>
      <c r="G8" s="150"/>
      <c r="H8" s="150"/>
      <c r="I8" s="150">
        <v>5000.0</v>
      </c>
      <c r="J8" s="182"/>
      <c r="K8" s="52" t="s">
        <v>1510</v>
      </c>
      <c r="L8" s="180" t="s">
        <v>1511</v>
      </c>
      <c r="M8" s="183">
        <f t="shared" ref="M8:M9" si="6">30965+1960</f>
        <v>32925</v>
      </c>
      <c r="N8" s="345">
        <v>1.12</v>
      </c>
      <c r="O8" s="345">
        <v>0.0</v>
      </c>
      <c r="P8" s="345">
        <f t="shared" si="2"/>
        <v>1</v>
      </c>
      <c r="Q8" s="346">
        <f t="shared" si="3"/>
        <v>36876</v>
      </c>
      <c r="R8" s="345">
        <v>0.0</v>
      </c>
      <c r="S8" s="345">
        <v>1.067</v>
      </c>
      <c r="T8" s="346">
        <f t="shared" si="4"/>
        <v>39346.692</v>
      </c>
      <c r="U8" s="347">
        <f t="shared" si="5"/>
        <v>52462.256</v>
      </c>
      <c r="V8" s="177"/>
      <c r="W8" s="177"/>
      <c r="X8" s="177"/>
      <c r="Y8" s="208" t="s">
        <v>682</v>
      </c>
      <c r="Z8" s="177"/>
      <c r="AA8" s="177"/>
      <c r="AB8" s="67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13"/>
      <c r="AO8" s="13"/>
      <c r="AP8" s="55"/>
      <c r="AQ8" s="13"/>
      <c r="AR8" s="13"/>
      <c r="AS8" s="13"/>
    </row>
    <row r="9" ht="13.5" customHeight="1">
      <c r="A9" s="148">
        <v>2030.0</v>
      </c>
      <c r="B9" s="149" t="s">
        <v>1494</v>
      </c>
      <c r="C9" s="150"/>
      <c r="D9" s="180" t="str">
        <f t="shared" si="1"/>
        <v>3109_686_001</v>
      </c>
      <c r="E9" s="149" t="s">
        <v>46</v>
      </c>
      <c r="F9" s="181" t="s">
        <v>1509</v>
      </c>
      <c r="G9" s="150"/>
      <c r="H9" s="150"/>
      <c r="I9" s="150">
        <v>5000.0</v>
      </c>
      <c r="J9" s="182"/>
      <c r="K9" s="52" t="s">
        <v>1512</v>
      </c>
      <c r="L9" s="180" t="s">
        <v>1513</v>
      </c>
      <c r="M9" s="183">
        <f t="shared" si="6"/>
        <v>32925</v>
      </c>
      <c r="N9" s="345">
        <v>1.12</v>
      </c>
      <c r="O9" s="345">
        <v>0.0</v>
      </c>
      <c r="P9" s="345">
        <f t="shared" si="2"/>
        <v>1</v>
      </c>
      <c r="Q9" s="346">
        <f t="shared" si="3"/>
        <v>36876</v>
      </c>
      <c r="R9" s="345">
        <v>0.0</v>
      </c>
      <c r="S9" s="345">
        <v>1.067</v>
      </c>
      <c r="T9" s="346">
        <f t="shared" si="4"/>
        <v>39346.692</v>
      </c>
      <c r="U9" s="347">
        <f t="shared" si="5"/>
        <v>52462.256</v>
      </c>
      <c r="V9" s="177"/>
      <c r="W9" s="177"/>
      <c r="X9" s="177"/>
      <c r="Y9" s="177"/>
      <c r="Z9" s="208" t="s">
        <v>682</v>
      </c>
      <c r="AA9" s="177"/>
      <c r="AB9" s="67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13"/>
      <c r="AO9" s="13"/>
      <c r="AP9" s="55"/>
      <c r="AQ9" s="13"/>
      <c r="AR9" s="13"/>
      <c r="AS9" s="13"/>
    </row>
    <row r="10" ht="13.5" customHeight="1">
      <c r="A10" s="148">
        <v>2030.0</v>
      </c>
      <c r="B10" s="149" t="s">
        <v>1494</v>
      </c>
      <c r="C10" s="150"/>
      <c r="D10" s="180" t="str">
        <f t="shared" si="1"/>
        <v>3109_680_096</v>
      </c>
      <c r="E10" s="149" t="s">
        <v>46</v>
      </c>
      <c r="F10" s="181" t="s">
        <v>1514</v>
      </c>
      <c r="G10" s="150"/>
      <c r="H10" s="150"/>
      <c r="I10" s="150">
        <v>5000.0</v>
      </c>
      <c r="J10" s="182">
        <f t="shared" ref="J10:J11" si="7">24*(2.2046)</f>
        <v>52.9104</v>
      </c>
      <c r="K10" s="52" t="s">
        <v>1505</v>
      </c>
      <c r="L10" s="180" t="s">
        <v>1515</v>
      </c>
      <c r="M10" s="183">
        <v>7570.0</v>
      </c>
      <c r="N10" s="345">
        <v>1.12</v>
      </c>
      <c r="O10" s="345">
        <v>0.0</v>
      </c>
      <c r="P10" s="345">
        <f t="shared" si="2"/>
        <v>1</v>
      </c>
      <c r="Q10" s="346">
        <f t="shared" si="3"/>
        <v>8478.4</v>
      </c>
      <c r="R10" s="345">
        <v>0.0</v>
      </c>
      <c r="S10" s="345">
        <v>1.067</v>
      </c>
      <c r="T10" s="346">
        <f t="shared" si="4"/>
        <v>9046.4528</v>
      </c>
      <c r="U10" s="347">
        <f t="shared" si="5"/>
        <v>12061.93707</v>
      </c>
      <c r="V10" s="177"/>
      <c r="W10" s="208" t="s">
        <v>682</v>
      </c>
      <c r="X10" s="177"/>
      <c r="Y10" s="177"/>
      <c r="Z10" s="177"/>
      <c r="AA10" s="177"/>
      <c r="AB10" s="67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13"/>
      <c r="AO10" s="13"/>
      <c r="AP10" s="55"/>
      <c r="AQ10" s="13"/>
      <c r="AR10" s="13"/>
      <c r="AS10" s="13"/>
    </row>
    <row r="11" ht="13.5" customHeight="1">
      <c r="A11" s="148">
        <v>2030.0</v>
      </c>
      <c r="B11" s="149" t="s">
        <v>1494</v>
      </c>
      <c r="C11" s="150"/>
      <c r="D11" s="180" t="str">
        <f t="shared" si="1"/>
        <v>3109_680_229</v>
      </c>
      <c r="E11" s="149" t="s">
        <v>46</v>
      </c>
      <c r="F11" s="181" t="s">
        <v>1516</v>
      </c>
      <c r="G11" s="150"/>
      <c r="H11" s="150"/>
      <c r="I11" s="150">
        <v>5000.0</v>
      </c>
      <c r="J11" s="182">
        <f t="shared" si="7"/>
        <v>52.9104</v>
      </c>
      <c r="K11" s="52" t="s">
        <v>1505</v>
      </c>
      <c r="L11" s="180" t="s">
        <v>1517</v>
      </c>
      <c r="M11" s="183">
        <v>7570.0</v>
      </c>
      <c r="N11" s="345">
        <v>1.12</v>
      </c>
      <c r="O11" s="345">
        <v>0.0</v>
      </c>
      <c r="P11" s="345">
        <f t="shared" si="2"/>
        <v>1</v>
      </c>
      <c r="Q11" s="346">
        <f t="shared" si="3"/>
        <v>8478.4</v>
      </c>
      <c r="R11" s="345">
        <v>0.0</v>
      </c>
      <c r="S11" s="345">
        <v>1.067</v>
      </c>
      <c r="T11" s="346">
        <f t="shared" si="4"/>
        <v>9046.4528</v>
      </c>
      <c r="U11" s="347">
        <f t="shared" si="5"/>
        <v>12061.93707</v>
      </c>
      <c r="V11" s="177"/>
      <c r="W11" s="208" t="s">
        <v>682</v>
      </c>
      <c r="X11" s="177"/>
      <c r="Y11" s="177"/>
      <c r="Z11" s="177"/>
      <c r="AA11" s="177"/>
      <c r="AB11" s="67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13"/>
      <c r="AO11" s="13"/>
      <c r="AP11" s="55"/>
      <c r="AQ11" s="13"/>
      <c r="AR11" s="13"/>
      <c r="AS11" s="13"/>
    </row>
    <row r="12" ht="13.5" customHeight="1">
      <c r="A12" s="148">
        <v>2030.0</v>
      </c>
      <c r="B12" s="149" t="s">
        <v>1494</v>
      </c>
      <c r="C12" s="150"/>
      <c r="D12" s="180" t="str">
        <f t="shared" si="1"/>
        <v>3109_633_003</v>
      </c>
      <c r="E12" s="149" t="s">
        <v>46</v>
      </c>
      <c r="F12" s="181" t="s">
        <v>1518</v>
      </c>
      <c r="G12" s="150"/>
      <c r="H12" s="150"/>
      <c r="I12" s="150">
        <v>5000.0</v>
      </c>
      <c r="J12" s="182">
        <f t="shared" ref="J12:J13" si="8">(150+12+53)*(2.2046)</f>
        <v>473.989</v>
      </c>
      <c r="K12" s="52" t="s">
        <v>1505</v>
      </c>
      <c r="L12" s="180" t="s">
        <v>1519</v>
      </c>
      <c r="M12" s="183">
        <f>14295+3210+1960</f>
        <v>19465</v>
      </c>
      <c r="N12" s="345">
        <v>1.12</v>
      </c>
      <c r="O12" s="345">
        <v>0.0</v>
      </c>
      <c r="P12" s="345">
        <f t="shared" si="2"/>
        <v>1</v>
      </c>
      <c r="Q12" s="346">
        <f t="shared" si="3"/>
        <v>21800.8</v>
      </c>
      <c r="R12" s="345">
        <v>0.0</v>
      </c>
      <c r="S12" s="345">
        <v>1.067</v>
      </c>
      <c r="T12" s="346">
        <f t="shared" si="4"/>
        <v>23261.4536</v>
      </c>
      <c r="U12" s="347">
        <f t="shared" si="5"/>
        <v>31015.27147</v>
      </c>
      <c r="V12" s="177"/>
      <c r="W12" s="208" t="s">
        <v>682</v>
      </c>
      <c r="X12" s="177"/>
      <c r="Y12" s="177"/>
      <c r="Z12" s="177"/>
      <c r="AA12" s="177"/>
      <c r="AB12" s="67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13"/>
      <c r="AO12" s="13"/>
      <c r="AP12" s="55"/>
      <c r="AQ12" s="13"/>
      <c r="AR12" s="13"/>
      <c r="AS12" s="13"/>
    </row>
    <row r="13" ht="13.5" customHeight="1">
      <c r="A13" s="148">
        <v>2030.0</v>
      </c>
      <c r="B13" s="149" t="s">
        <v>1494</v>
      </c>
      <c r="C13" s="150"/>
      <c r="D13" s="180" t="str">
        <f t="shared" si="1"/>
        <v>3109_653_006</v>
      </c>
      <c r="E13" s="149" t="s">
        <v>46</v>
      </c>
      <c r="F13" s="181" t="s">
        <v>1520</v>
      </c>
      <c r="G13" s="150"/>
      <c r="H13" s="150"/>
      <c r="I13" s="150">
        <v>5000.0</v>
      </c>
      <c r="J13" s="182">
        <f t="shared" si="8"/>
        <v>473.989</v>
      </c>
      <c r="K13" s="52" t="s">
        <v>1521</v>
      </c>
      <c r="L13" s="180" t="s">
        <v>1522</v>
      </c>
      <c r="M13" s="183">
        <f>16000+3210+1960</f>
        <v>21170</v>
      </c>
      <c r="N13" s="345">
        <v>1.12</v>
      </c>
      <c r="O13" s="345">
        <v>0.0</v>
      </c>
      <c r="P13" s="345">
        <f t="shared" si="2"/>
        <v>1</v>
      </c>
      <c r="Q13" s="346">
        <f t="shared" si="3"/>
        <v>23710.4</v>
      </c>
      <c r="R13" s="345">
        <v>0.0</v>
      </c>
      <c r="S13" s="345">
        <v>1.067</v>
      </c>
      <c r="T13" s="346">
        <f t="shared" si="4"/>
        <v>25298.9968</v>
      </c>
      <c r="U13" s="347">
        <f t="shared" si="5"/>
        <v>33731.99573</v>
      </c>
      <c r="V13" s="177"/>
      <c r="W13" s="177"/>
      <c r="X13" s="208" t="s">
        <v>682</v>
      </c>
      <c r="Y13" s="177"/>
      <c r="Z13" s="177"/>
      <c r="AA13" s="177"/>
      <c r="AB13" s="67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13"/>
      <c r="AO13" s="13"/>
      <c r="AP13" s="55"/>
      <c r="AQ13" s="13"/>
      <c r="AR13" s="13"/>
      <c r="AS13" s="13"/>
    </row>
    <row r="14" ht="13.5" customHeight="1">
      <c r="A14" s="179">
        <v>2030.0</v>
      </c>
      <c r="B14" s="165" t="s">
        <v>1494</v>
      </c>
      <c r="C14" s="166"/>
      <c r="D14" s="187" t="str">
        <f t="shared" si="1"/>
        <v>3113_662_001</v>
      </c>
      <c r="E14" s="165" t="s">
        <v>46</v>
      </c>
      <c r="F14" s="188" t="s">
        <v>1509</v>
      </c>
      <c r="G14" s="166"/>
      <c r="H14" s="166"/>
      <c r="I14" s="166">
        <v>8000.0</v>
      </c>
      <c r="J14" s="189"/>
      <c r="K14" s="166"/>
      <c r="L14" s="187" t="s">
        <v>932</v>
      </c>
      <c r="M14" s="190">
        <f>35515+1960</f>
        <v>37475</v>
      </c>
      <c r="N14" s="345">
        <v>1.12</v>
      </c>
      <c r="O14" s="345">
        <v>0.0</v>
      </c>
      <c r="P14" s="345">
        <f t="shared" si="2"/>
        <v>1</v>
      </c>
      <c r="Q14" s="346">
        <f t="shared" si="3"/>
        <v>41972</v>
      </c>
      <c r="R14" s="345">
        <v>0.0</v>
      </c>
      <c r="S14" s="345">
        <v>1.067</v>
      </c>
      <c r="T14" s="346">
        <f t="shared" si="4"/>
        <v>44784.124</v>
      </c>
      <c r="U14" s="347">
        <f t="shared" si="5"/>
        <v>59712.16533</v>
      </c>
      <c r="V14" s="115"/>
      <c r="W14" s="115"/>
      <c r="X14" s="115"/>
      <c r="Y14" s="115"/>
      <c r="Z14" s="115"/>
      <c r="AA14" s="115"/>
      <c r="AB14" s="67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13"/>
      <c r="AO14" s="13"/>
      <c r="AP14" s="55"/>
      <c r="AQ14" s="13"/>
      <c r="AR14" s="13"/>
      <c r="AS14" s="13"/>
    </row>
    <row r="15" ht="13.5" customHeight="1">
      <c r="A15" s="179">
        <v>2030.0</v>
      </c>
      <c r="B15" s="165" t="s">
        <v>1494</v>
      </c>
      <c r="C15" s="166"/>
      <c r="D15" s="187" t="str">
        <f t="shared" si="1"/>
        <v>3113_662_002</v>
      </c>
      <c r="E15" s="165" t="s">
        <v>46</v>
      </c>
      <c r="F15" s="188" t="s">
        <v>1523</v>
      </c>
      <c r="G15" s="166"/>
      <c r="H15" s="166"/>
      <c r="I15" s="166">
        <v>8000.0</v>
      </c>
      <c r="J15" s="189"/>
      <c r="K15" s="166"/>
      <c r="L15" s="187" t="s">
        <v>934</v>
      </c>
      <c r="M15" s="190">
        <f>16380+1960</f>
        <v>18340</v>
      </c>
      <c r="N15" s="345">
        <v>1.12</v>
      </c>
      <c r="O15" s="345">
        <v>0.0</v>
      </c>
      <c r="P15" s="345">
        <f t="shared" si="2"/>
        <v>1</v>
      </c>
      <c r="Q15" s="346">
        <f t="shared" si="3"/>
        <v>20540.8</v>
      </c>
      <c r="R15" s="345">
        <v>0.0</v>
      </c>
      <c r="S15" s="345">
        <v>1.067</v>
      </c>
      <c r="T15" s="346">
        <f t="shared" si="4"/>
        <v>21917.0336</v>
      </c>
      <c r="U15" s="347">
        <f t="shared" si="5"/>
        <v>29222.71147</v>
      </c>
      <c r="V15" s="115"/>
      <c r="W15" s="115"/>
      <c r="X15" s="115"/>
      <c r="Y15" s="115"/>
      <c r="Z15" s="115"/>
      <c r="AA15" s="115"/>
      <c r="AB15" s="67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13"/>
      <c r="AO15" s="13"/>
      <c r="AP15" s="55"/>
      <c r="AQ15" s="13"/>
      <c r="AR15" s="13"/>
      <c r="AS15" s="13"/>
    </row>
    <row r="16" ht="13.5" customHeight="1">
      <c r="A16" s="148">
        <v>2030.0</v>
      </c>
      <c r="B16" s="149" t="s">
        <v>1494</v>
      </c>
      <c r="C16" s="150"/>
      <c r="D16" s="180" t="str">
        <f t="shared" si="1"/>
        <v>3103_676_007</v>
      </c>
      <c r="E16" s="149" t="s">
        <v>46</v>
      </c>
      <c r="F16" s="181" t="s">
        <v>1524</v>
      </c>
      <c r="G16" s="150"/>
      <c r="H16" s="150"/>
      <c r="I16" s="150">
        <v>9000.0</v>
      </c>
      <c r="J16" s="182">
        <f>400*(2.2046)</f>
        <v>881.84</v>
      </c>
      <c r="K16" s="52" t="s">
        <v>1525</v>
      </c>
      <c r="L16" s="180" t="s">
        <v>1526</v>
      </c>
      <c r="M16" s="183">
        <f>36230+1960</f>
        <v>38190</v>
      </c>
      <c r="N16" s="345">
        <v>1.12</v>
      </c>
      <c r="O16" s="345">
        <v>0.0</v>
      </c>
      <c r="P16" s="345">
        <f t="shared" si="2"/>
        <v>1</v>
      </c>
      <c r="Q16" s="346">
        <f t="shared" si="3"/>
        <v>42772.8</v>
      </c>
      <c r="R16" s="345">
        <v>0.0</v>
      </c>
      <c r="S16" s="345">
        <v>1.067</v>
      </c>
      <c r="T16" s="346">
        <f t="shared" si="4"/>
        <v>45638.5776</v>
      </c>
      <c r="U16" s="347">
        <f t="shared" si="5"/>
        <v>60851.4368</v>
      </c>
      <c r="V16" s="53"/>
      <c r="W16" s="37"/>
      <c r="X16" s="37"/>
      <c r="Y16" s="37"/>
      <c r="Z16" s="37"/>
      <c r="AA16" s="86" t="s">
        <v>682</v>
      </c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13"/>
      <c r="AO16" s="13"/>
      <c r="AP16" s="55"/>
      <c r="AQ16" s="13"/>
      <c r="AR16" s="13"/>
      <c r="AS16" s="13"/>
    </row>
    <row r="17" ht="13.5" customHeight="1">
      <c r="A17" s="148">
        <v>2030.0</v>
      </c>
      <c r="B17" s="149" t="s">
        <v>1494</v>
      </c>
      <c r="C17" s="150"/>
      <c r="D17" s="180" t="str">
        <f t="shared" si="1"/>
        <v>3103_676_008</v>
      </c>
      <c r="E17" s="149" t="s">
        <v>46</v>
      </c>
      <c r="F17" s="181" t="s">
        <v>1527</v>
      </c>
      <c r="G17" s="150"/>
      <c r="H17" s="150"/>
      <c r="I17" s="150">
        <v>9000.0</v>
      </c>
      <c r="J17" s="182"/>
      <c r="K17" s="52" t="s">
        <v>1525</v>
      </c>
      <c r="L17" s="180" t="s">
        <v>1528</v>
      </c>
      <c r="M17" s="183">
        <f>16710+1960</f>
        <v>18670</v>
      </c>
      <c r="N17" s="345">
        <v>1.12</v>
      </c>
      <c r="O17" s="345">
        <v>0.0</v>
      </c>
      <c r="P17" s="345">
        <f t="shared" si="2"/>
        <v>1</v>
      </c>
      <c r="Q17" s="346">
        <f t="shared" si="3"/>
        <v>20910.4</v>
      </c>
      <c r="R17" s="345">
        <v>0.0</v>
      </c>
      <c r="S17" s="345">
        <v>1.067</v>
      </c>
      <c r="T17" s="346">
        <f t="shared" si="4"/>
        <v>22311.3968</v>
      </c>
      <c r="U17" s="347">
        <f t="shared" si="5"/>
        <v>29748.52907</v>
      </c>
      <c r="V17" s="67"/>
      <c r="W17" s="55"/>
      <c r="X17" s="55"/>
      <c r="Y17" s="55"/>
      <c r="Z17" s="55"/>
      <c r="AA17" s="87" t="s">
        <v>682</v>
      </c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13"/>
      <c r="AO17" s="13"/>
      <c r="AP17" s="55"/>
      <c r="AQ17" s="13"/>
      <c r="AR17" s="13"/>
      <c r="AS17" s="13"/>
    </row>
    <row r="18" ht="13.5" customHeight="1">
      <c r="A18" s="148">
        <v>2030.0</v>
      </c>
      <c r="B18" s="149" t="s">
        <v>1494</v>
      </c>
      <c r="C18" s="150"/>
      <c r="D18" s="180" t="str">
        <f t="shared" si="1"/>
        <v>3103_680_157</v>
      </c>
      <c r="E18" s="149" t="s">
        <v>46</v>
      </c>
      <c r="F18" s="181" t="s">
        <v>1514</v>
      </c>
      <c r="G18" s="150"/>
      <c r="H18" s="150"/>
      <c r="I18" s="150">
        <v>9000.0</v>
      </c>
      <c r="J18" s="182">
        <f t="shared" ref="J18:J19" si="9">19.4*(2.2046)</f>
        <v>42.76924</v>
      </c>
      <c r="K18" s="150"/>
      <c r="L18" s="180" t="s">
        <v>1529</v>
      </c>
      <c r="M18" s="183">
        <v>7420.0</v>
      </c>
      <c r="N18" s="345">
        <v>1.12</v>
      </c>
      <c r="O18" s="345">
        <v>0.0</v>
      </c>
      <c r="P18" s="345">
        <f t="shared" si="2"/>
        <v>1</v>
      </c>
      <c r="Q18" s="346">
        <f t="shared" si="3"/>
        <v>8310.4</v>
      </c>
      <c r="R18" s="345">
        <v>0.0</v>
      </c>
      <c r="S18" s="345">
        <v>1.067</v>
      </c>
      <c r="T18" s="346">
        <f t="shared" si="4"/>
        <v>8867.1968</v>
      </c>
      <c r="U18" s="347">
        <f t="shared" si="5"/>
        <v>11822.92907</v>
      </c>
      <c r="V18" s="67"/>
      <c r="W18" s="55"/>
      <c r="X18" s="55"/>
      <c r="Y18" s="55"/>
      <c r="Z18" s="55"/>
      <c r="AA18" s="87" t="s">
        <v>682</v>
      </c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13"/>
      <c r="AO18" s="13"/>
      <c r="AP18" s="55"/>
      <c r="AQ18" s="13"/>
      <c r="AR18" s="13"/>
      <c r="AS18" s="13"/>
    </row>
    <row r="19" ht="13.5" customHeight="1">
      <c r="A19" s="148">
        <v>2030.0</v>
      </c>
      <c r="B19" s="149" t="s">
        <v>1494</v>
      </c>
      <c r="C19" s="150"/>
      <c r="D19" s="180" t="str">
        <f t="shared" si="1"/>
        <v>3103_680_218</v>
      </c>
      <c r="E19" s="149" t="s">
        <v>46</v>
      </c>
      <c r="F19" s="181" t="s">
        <v>1516</v>
      </c>
      <c r="G19" s="150"/>
      <c r="H19" s="150"/>
      <c r="I19" s="150">
        <v>9000.0</v>
      </c>
      <c r="J19" s="182">
        <f t="shared" si="9"/>
        <v>42.76924</v>
      </c>
      <c r="K19" s="150"/>
      <c r="L19" s="180" t="s">
        <v>1530</v>
      </c>
      <c r="M19" s="183">
        <v>7420.0</v>
      </c>
      <c r="N19" s="345">
        <v>1.12</v>
      </c>
      <c r="O19" s="345">
        <v>0.0</v>
      </c>
      <c r="P19" s="345">
        <f t="shared" si="2"/>
        <v>1</v>
      </c>
      <c r="Q19" s="346">
        <f t="shared" si="3"/>
        <v>8310.4</v>
      </c>
      <c r="R19" s="345">
        <v>0.0</v>
      </c>
      <c r="S19" s="345">
        <v>1.067</v>
      </c>
      <c r="T19" s="346">
        <f t="shared" si="4"/>
        <v>8867.1968</v>
      </c>
      <c r="U19" s="347">
        <f t="shared" si="5"/>
        <v>11822.92907</v>
      </c>
      <c r="V19" s="67"/>
      <c r="W19" s="55"/>
      <c r="X19" s="55"/>
      <c r="Y19" s="55"/>
      <c r="Z19" s="55"/>
      <c r="AA19" s="87" t="s">
        <v>682</v>
      </c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13"/>
      <c r="AO19" s="13"/>
      <c r="AP19" s="55"/>
      <c r="AQ19" s="13"/>
      <c r="AR19" s="13"/>
      <c r="AS19" s="13"/>
    </row>
    <row r="20" ht="13.5" customHeight="1">
      <c r="A20" s="148">
        <v>2030.0</v>
      </c>
      <c r="B20" s="149" t="s">
        <v>1494</v>
      </c>
      <c r="C20" s="150"/>
      <c r="D20" s="180" t="str">
        <f t="shared" si="1"/>
        <v>3103_676_009</v>
      </c>
      <c r="E20" s="149" t="s">
        <v>46</v>
      </c>
      <c r="F20" s="181" t="s">
        <v>1531</v>
      </c>
      <c r="G20" s="150"/>
      <c r="H20" s="150"/>
      <c r="I20" s="150">
        <v>9000.0</v>
      </c>
      <c r="J20" s="182">
        <f>150*(2.2046)+176.4</f>
        <v>507.09</v>
      </c>
      <c r="K20" s="52" t="s">
        <v>1525</v>
      </c>
      <c r="L20" s="180" t="s">
        <v>1532</v>
      </c>
      <c r="M20" s="183">
        <f>19285+3460+1960</f>
        <v>24705</v>
      </c>
      <c r="N20" s="345">
        <v>1.12</v>
      </c>
      <c r="O20" s="345">
        <v>0.0</v>
      </c>
      <c r="P20" s="345">
        <f t="shared" si="2"/>
        <v>1</v>
      </c>
      <c r="Q20" s="346">
        <f t="shared" si="3"/>
        <v>27669.6</v>
      </c>
      <c r="R20" s="345">
        <v>0.0</v>
      </c>
      <c r="S20" s="345">
        <v>1.067</v>
      </c>
      <c r="T20" s="346">
        <f t="shared" si="4"/>
        <v>29523.4632</v>
      </c>
      <c r="U20" s="347">
        <f t="shared" si="5"/>
        <v>39364.6176</v>
      </c>
      <c r="V20" s="67"/>
      <c r="W20" s="55"/>
      <c r="X20" s="55"/>
      <c r="Y20" s="55"/>
      <c r="Z20" s="55"/>
      <c r="AA20" s="87" t="s">
        <v>682</v>
      </c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13"/>
      <c r="AO20" s="13"/>
      <c r="AP20" s="55"/>
      <c r="AQ20" s="13"/>
      <c r="AR20" s="13"/>
      <c r="AS20" s="13"/>
    </row>
    <row r="21" ht="13.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214"/>
      <c r="O21" s="214"/>
      <c r="P21" s="214"/>
      <c r="Q21" s="214"/>
      <c r="R21" s="214"/>
      <c r="S21" s="214"/>
      <c r="T21" s="214"/>
      <c r="U21" s="214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13"/>
      <c r="AO21" s="13"/>
      <c r="AP21" s="55"/>
      <c r="AQ21" s="13"/>
      <c r="AR21" s="13"/>
      <c r="AS21" s="13"/>
    </row>
    <row r="22" ht="13.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220"/>
      <c r="O22" s="220"/>
      <c r="P22" s="220"/>
      <c r="Q22" s="220"/>
      <c r="R22" s="220"/>
      <c r="S22" s="220"/>
      <c r="T22" s="220"/>
      <c r="U22" s="220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13"/>
      <c r="AO22" s="13"/>
      <c r="AP22" s="55"/>
      <c r="AQ22" s="13"/>
      <c r="AR22" s="13"/>
      <c r="AS22" s="13"/>
    </row>
    <row r="23" ht="12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</row>
    <row r="24" ht="12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</row>
    <row r="25" ht="12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 ht="12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 ht="12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ht="12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</row>
    <row r="29" ht="12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</row>
    <row r="30" ht="12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</row>
    <row r="31" ht="12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</row>
    <row r="32" ht="12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</row>
    <row r="33" ht="12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</row>
    <row r="34" ht="12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</row>
    <row r="35" ht="12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</row>
    <row r="36" ht="12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</row>
    <row r="37" ht="12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</row>
    <row r="38" ht="12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</row>
    <row r="39" ht="12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</row>
    <row r="40" ht="12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</row>
    <row r="41" ht="12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</row>
    <row r="42" ht="12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</row>
    <row r="43" ht="12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</row>
    <row r="44" ht="12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</row>
    <row r="45" ht="12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</row>
    <row r="46" ht="12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</row>
    <row r="47" ht="12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</row>
    <row r="48" ht="12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</row>
    <row r="49" ht="12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</row>
    <row r="50" ht="12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</row>
    <row r="51" ht="12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</row>
    <row r="52" ht="12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</row>
    <row r="53" ht="12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</row>
    <row r="54" ht="12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</row>
    <row r="55" ht="12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</row>
    <row r="56" ht="12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</row>
    <row r="57" ht="12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</row>
    <row r="58" ht="12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</row>
    <row r="59" ht="12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</row>
    <row r="60" ht="12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</row>
    <row r="61" ht="12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</row>
    <row r="62" ht="12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</row>
    <row r="63" ht="12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</row>
    <row r="64" ht="12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</row>
    <row r="65" ht="12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</row>
    <row r="66" ht="12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</row>
    <row r="67" ht="12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</row>
    <row r="68" ht="12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</row>
    <row r="69" ht="12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</row>
    <row r="70" ht="12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</row>
    <row r="71" ht="12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</row>
    <row r="72" ht="12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</row>
    <row r="73" ht="12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</row>
    <row r="74" ht="12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</row>
    <row r="75" ht="12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</row>
    <row r="76" ht="12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</row>
    <row r="77" ht="12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</row>
    <row r="78" ht="12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</row>
    <row r="79" ht="12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</row>
    <row r="80" ht="12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</row>
    <row r="81" ht="12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</row>
    <row r="82" ht="12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</row>
    <row r="83" ht="12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</row>
    <row r="84" ht="12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</row>
    <row r="85" ht="12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</row>
    <row r="86" ht="12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</row>
    <row r="87" ht="12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</row>
    <row r="88" ht="12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</row>
    <row r="89" ht="12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</row>
    <row r="90" ht="12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</row>
    <row r="91" ht="12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</row>
    <row r="92" ht="12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</row>
    <row r="93" ht="12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</row>
    <row r="94" ht="12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</row>
    <row r="95" ht="12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</row>
    <row r="96" ht="12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</row>
    <row r="97" ht="12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</row>
    <row r="98" ht="12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</row>
    <row r="99" ht="12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</row>
    <row r="100" ht="12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</row>
    <row r="101" ht="12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</row>
    <row r="102" ht="12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</row>
    <row r="103" ht="12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</row>
    <row r="104" ht="12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</row>
    <row r="105" ht="12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</row>
    <row r="106" ht="12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</row>
    <row r="107" ht="12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</row>
    <row r="108" ht="12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</row>
    <row r="109" ht="12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</row>
    <row r="110" ht="12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</row>
    <row r="111" ht="12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</row>
    <row r="112" ht="12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</row>
    <row r="113" ht="12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</row>
    <row r="114" ht="12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</row>
    <row r="115" ht="12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</row>
    <row r="116" ht="12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</row>
    <row r="117" ht="12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</row>
    <row r="118" ht="12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</row>
    <row r="119" ht="12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</row>
    <row r="120" ht="12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</row>
    <row r="121" ht="12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</row>
    <row r="122" ht="12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</row>
    <row r="123" ht="12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</row>
    <row r="124" ht="12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</row>
    <row r="125" ht="12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</row>
    <row r="126" ht="12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</row>
    <row r="127" ht="12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</row>
    <row r="128" ht="12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</row>
    <row r="129" ht="12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</row>
    <row r="130" ht="12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</row>
    <row r="131" ht="12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</row>
    <row r="132" ht="12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</row>
    <row r="133" ht="12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</row>
    <row r="134" ht="12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</row>
    <row r="135" ht="12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</row>
    <row r="136" ht="12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</row>
    <row r="137" ht="12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</row>
    <row r="138" ht="12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</row>
    <row r="139" ht="12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</row>
    <row r="140" ht="12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</row>
    <row r="141" ht="12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</row>
    <row r="142" ht="12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</row>
    <row r="143" ht="12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</row>
    <row r="144" ht="12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</row>
    <row r="145" ht="12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</row>
    <row r="146" ht="12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</row>
    <row r="147" ht="12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</row>
    <row r="148" ht="12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</row>
    <row r="149" ht="12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</row>
    <row r="150" ht="12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</row>
    <row r="151" ht="12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</row>
    <row r="152" ht="12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</row>
    <row r="153" ht="12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</row>
    <row r="154" ht="12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</row>
    <row r="155" ht="12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</row>
    <row r="156" ht="12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</row>
    <row r="157" ht="12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</row>
    <row r="158" ht="12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</row>
    <row r="159" ht="12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</row>
    <row r="160" ht="12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</row>
    <row r="161" ht="12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</row>
    <row r="162" ht="12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</row>
    <row r="163" ht="12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</row>
    <row r="164" ht="12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</row>
    <row r="165" ht="12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</row>
    <row r="166" ht="12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</row>
    <row r="167" ht="12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</row>
    <row r="168" ht="12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</row>
    <row r="169" ht="12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</row>
    <row r="170" ht="12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</row>
    <row r="171" ht="12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</row>
    <row r="172" ht="12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</row>
    <row r="173" ht="12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</row>
    <row r="174" ht="12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</row>
    <row r="175" ht="12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</row>
    <row r="176" ht="12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</row>
    <row r="177" ht="12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</row>
    <row r="178" ht="12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</row>
    <row r="179" ht="12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</row>
    <row r="180" ht="12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</row>
    <row r="181" ht="12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</row>
    <row r="182" ht="12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</row>
    <row r="183" ht="12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</row>
    <row r="184" ht="12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</row>
    <row r="185" ht="12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</row>
    <row r="186" ht="12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</row>
    <row r="187" ht="12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</row>
    <row r="188" ht="12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</row>
    <row r="189" ht="12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</row>
    <row r="190" ht="12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</row>
    <row r="191" ht="12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</row>
    <row r="192" ht="12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</row>
    <row r="193" ht="12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</row>
    <row r="194" ht="12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</row>
    <row r="195" ht="12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</row>
    <row r="196" ht="12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</row>
    <row r="197" ht="12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</row>
    <row r="198" ht="12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</row>
    <row r="199" ht="12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</row>
    <row r="200" ht="12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</row>
    <row r="201" ht="12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</row>
    <row r="202" ht="12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</row>
    <row r="203" ht="12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</row>
    <row r="204" ht="12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</row>
    <row r="205" ht="12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</row>
    <row r="206" ht="12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</row>
    <row r="207" ht="12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</row>
    <row r="208" ht="12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</row>
    <row r="209" ht="12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</row>
    <row r="210" ht="12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</row>
    <row r="211" ht="12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</row>
    <row r="212" ht="12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</row>
    <row r="213" ht="12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</row>
    <row r="214" ht="12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</row>
    <row r="215" ht="12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</row>
    <row r="216" ht="12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</row>
    <row r="217" ht="12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</row>
    <row r="218" ht="12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</row>
    <row r="219" ht="12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</row>
    <row r="220" ht="12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</row>
    <row r="221" ht="12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</row>
    <row r="222" ht="12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</row>
    <row r="223" ht="12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</row>
    <row r="224" ht="12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</row>
    <row r="225" ht="12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</row>
    <row r="226" ht="12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</row>
    <row r="227" ht="12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</row>
    <row r="228" ht="12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</row>
    <row r="229" ht="12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</row>
    <row r="230" ht="12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</row>
    <row r="231" ht="12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</row>
    <row r="232" ht="12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</row>
    <row r="233" ht="12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</row>
    <row r="234" ht="12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</row>
    <row r="235" ht="12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</row>
    <row r="236" ht="12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</row>
    <row r="237" ht="12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</row>
    <row r="238" ht="12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</row>
    <row r="239" ht="12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</row>
    <row r="240" ht="12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</row>
    <row r="241" ht="12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</row>
    <row r="242" ht="12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</row>
    <row r="243" ht="12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</row>
    <row r="244" ht="12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</row>
    <row r="245" ht="12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ht="12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ht="12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</row>
    <row r="248" ht="12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</row>
    <row r="249" ht="12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</row>
    <row r="250" ht="12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</row>
    <row r="251" ht="12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</row>
    <row r="252" ht="12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</row>
    <row r="253" ht="12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</row>
    <row r="254" ht="12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</row>
    <row r="255" ht="12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</row>
    <row r="256" ht="12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</row>
    <row r="257" ht="12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</row>
    <row r="258" ht="12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</row>
    <row r="259" ht="12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</row>
    <row r="260" ht="12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</row>
    <row r="261" ht="12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</row>
    <row r="262" ht="12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</row>
    <row r="263" ht="12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</row>
    <row r="264" ht="12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</row>
    <row r="265" ht="12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</row>
    <row r="266" ht="12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</row>
    <row r="267" ht="12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</row>
    <row r="268" ht="12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</row>
    <row r="269" ht="12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</row>
    <row r="270" ht="12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</row>
    <row r="271" ht="12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</row>
    <row r="272" ht="12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</row>
    <row r="273" ht="12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</row>
    <row r="274" ht="12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</row>
    <row r="275" ht="12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</row>
    <row r="276" ht="12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</row>
    <row r="277" ht="12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</row>
    <row r="278" ht="12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</row>
    <row r="279" ht="12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</row>
    <row r="280" ht="12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</row>
    <row r="281" ht="12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</row>
    <row r="282" ht="12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</row>
    <row r="283" ht="12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</row>
    <row r="284" ht="12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</row>
    <row r="285" ht="12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</row>
    <row r="286" ht="12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</row>
    <row r="287" ht="12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</row>
    <row r="288" ht="12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</row>
    <row r="289" ht="12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</row>
    <row r="290" ht="12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</row>
    <row r="291" ht="12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</row>
    <row r="292" ht="12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</row>
    <row r="293" ht="12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</row>
    <row r="294" ht="12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</row>
    <row r="295" ht="12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</row>
    <row r="296" ht="12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</row>
    <row r="297" ht="12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</row>
    <row r="298" ht="12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</row>
    <row r="299" ht="12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</row>
    <row r="300" ht="12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</row>
    <row r="301" ht="12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</row>
    <row r="302" ht="12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</row>
    <row r="303" ht="12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</row>
    <row r="304" ht="12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</row>
    <row r="305" ht="12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</row>
    <row r="306" ht="12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</row>
    <row r="307" ht="12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</row>
    <row r="308" ht="12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</row>
    <row r="309" ht="12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</row>
    <row r="310" ht="12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</row>
    <row r="311" ht="12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</row>
    <row r="312" ht="12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</row>
    <row r="313" ht="12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</row>
    <row r="314" ht="12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</row>
    <row r="315" ht="12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</row>
    <row r="316" ht="12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</row>
    <row r="317" ht="12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</row>
    <row r="318" ht="12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</row>
    <row r="319" ht="12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</row>
    <row r="320" ht="12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</row>
    <row r="321" ht="12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</row>
    <row r="322" ht="12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</row>
    <row r="323" ht="12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</row>
    <row r="324" ht="12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</row>
    <row r="325" ht="12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</row>
    <row r="326" ht="12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</row>
    <row r="327" ht="12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</row>
    <row r="328" ht="12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</row>
    <row r="329" ht="12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</row>
    <row r="330" ht="12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</row>
    <row r="331" ht="12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</row>
    <row r="332" ht="12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</row>
    <row r="333" ht="12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</row>
    <row r="334" ht="12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</row>
    <row r="335" ht="12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</row>
    <row r="336" ht="12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</row>
    <row r="337" ht="12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</row>
    <row r="338" ht="12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</row>
    <row r="339" ht="12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</row>
    <row r="340" ht="12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</row>
    <row r="341" ht="12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</row>
    <row r="342" ht="12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</row>
    <row r="343" ht="12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</row>
    <row r="344" ht="12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</row>
    <row r="345" ht="12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</row>
    <row r="346" ht="12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</row>
    <row r="347" ht="12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</row>
    <row r="348" ht="12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</row>
    <row r="349" ht="12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</row>
    <row r="350" ht="12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</row>
    <row r="351" ht="12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</row>
    <row r="352" ht="12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</row>
    <row r="353" ht="12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</row>
    <row r="354" ht="12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</row>
    <row r="355" ht="12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</row>
    <row r="356" ht="12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</row>
    <row r="357" ht="12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</row>
    <row r="358" ht="12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</row>
    <row r="359" ht="12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</row>
    <row r="360" ht="12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</row>
    <row r="361" ht="12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</row>
    <row r="362" ht="12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</row>
    <row r="363" ht="12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</row>
    <row r="364" ht="12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</row>
    <row r="365" ht="12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</row>
    <row r="366" ht="12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</row>
    <row r="367" ht="12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</row>
    <row r="368" ht="12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</row>
    <row r="369" ht="12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</row>
    <row r="370" ht="12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ht="12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ht="12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ht="12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ht="12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ht="12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ht="12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ht="12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ht="12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ht="12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ht="12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ht="12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ht="12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ht="12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ht="12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ht="12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</row>
    <row r="386" ht="12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</row>
    <row r="387" ht="12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</row>
    <row r="388" ht="12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</row>
    <row r="389" ht="12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ht="12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ht="12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ht="12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ht="12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ht="12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 ht="12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ht="12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ht="12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</row>
    <row r="398" ht="12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</row>
    <row r="399" ht="12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</row>
    <row r="400" ht="12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</row>
    <row r="401" ht="12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</row>
    <row r="402" ht="12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</row>
    <row r="403" ht="12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</row>
    <row r="404" ht="12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</row>
    <row r="405" ht="12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</row>
    <row r="406" ht="12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</row>
    <row r="407" ht="12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</row>
    <row r="408" ht="12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</row>
    <row r="409" ht="12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</row>
    <row r="410" ht="12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</row>
    <row r="411" ht="12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</row>
    <row r="412" ht="12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</row>
    <row r="413" ht="12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</row>
    <row r="414" ht="12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</row>
    <row r="415" ht="12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</row>
    <row r="416" ht="12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</row>
    <row r="417" ht="12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</row>
    <row r="418" ht="12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</row>
    <row r="419" ht="12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</row>
    <row r="420" ht="12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</row>
    <row r="421" ht="12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</row>
    <row r="422" ht="12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</row>
    <row r="423" ht="12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</row>
    <row r="424" ht="12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</row>
    <row r="425" ht="12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</row>
    <row r="426" ht="12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</row>
    <row r="427" ht="12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</row>
    <row r="428" ht="12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</row>
    <row r="429" ht="12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</row>
    <row r="430" ht="12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</row>
    <row r="431" ht="12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</row>
    <row r="432" ht="12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</row>
    <row r="433" ht="12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</row>
    <row r="434" ht="12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</row>
    <row r="435" ht="12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</row>
    <row r="436" ht="12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</row>
    <row r="437" ht="12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</row>
    <row r="438" ht="12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</row>
    <row r="439" ht="12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</row>
    <row r="440" ht="12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</row>
    <row r="441" ht="12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</row>
    <row r="442" ht="12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</row>
    <row r="443" ht="12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</row>
    <row r="444" ht="12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</row>
    <row r="445" ht="12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</row>
    <row r="446" ht="12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</row>
    <row r="447" ht="12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</row>
    <row r="448" ht="12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</row>
    <row r="449" ht="12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</row>
    <row r="450" ht="12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</row>
    <row r="451" ht="12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</row>
    <row r="452" ht="12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</row>
    <row r="453" ht="12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</row>
    <row r="454" ht="12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</row>
    <row r="455" ht="12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</row>
    <row r="456" ht="12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</row>
    <row r="457" ht="12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</row>
    <row r="458" ht="12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</row>
    <row r="459" ht="12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</row>
    <row r="460" ht="12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</row>
    <row r="461" ht="12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</row>
    <row r="462" ht="12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</row>
    <row r="463" ht="12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</row>
    <row r="464" ht="12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</row>
    <row r="465" ht="12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</row>
    <row r="466" ht="12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</row>
    <row r="467" ht="12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</row>
    <row r="468" ht="12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</row>
    <row r="469" ht="12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</row>
    <row r="470" ht="12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</row>
    <row r="471" ht="12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</row>
    <row r="472" ht="12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</row>
    <row r="473" ht="12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</row>
    <row r="474" ht="12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</row>
    <row r="475" ht="12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</row>
    <row r="476" ht="12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</row>
    <row r="477" ht="12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</row>
    <row r="478" ht="12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</row>
    <row r="479" ht="12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</row>
    <row r="480" ht="12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</row>
    <row r="481" ht="12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</row>
    <row r="482" ht="12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</row>
    <row r="483" ht="12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</row>
    <row r="484" ht="12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</row>
    <row r="485" ht="12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</row>
    <row r="486" ht="12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</row>
    <row r="487" ht="12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</row>
    <row r="488" ht="12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</row>
    <row r="489" ht="12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</row>
    <row r="490" ht="12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</row>
    <row r="491" ht="12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</row>
    <row r="492" ht="12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</row>
    <row r="493" ht="12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</row>
    <row r="494" ht="12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</row>
    <row r="495" ht="12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</row>
    <row r="496" ht="12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</row>
    <row r="497" ht="12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</row>
    <row r="498" ht="12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</row>
    <row r="499" ht="12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</row>
    <row r="500" ht="12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</row>
    <row r="501" ht="12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</row>
    <row r="502" ht="12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</row>
    <row r="503" ht="12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</row>
    <row r="504" ht="12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</row>
    <row r="505" ht="12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</row>
    <row r="506" ht="12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</row>
    <row r="507" ht="12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</row>
    <row r="508" ht="12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</row>
    <row r="509" ht="12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</row>
    <row r="510" ht="12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</row>
    <row r="511" ht="12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</row>
    <row r="512" ht="12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</row>
    <row r="513" ht="12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</row>
    <row r="514" ht="12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</row>
    <row r="515" ht="12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</row>
    <row r="516" ht="12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</row>
    <row r="517" ht="12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</row>
    <row r="518" ht="12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</row>
    <row r="519" ht="12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</row>
    <row r="520" ht="12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</row>
    <row r="521" ht="12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</row>
    <row r="522" ht="12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</row>
    <row r="523" ht="12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</row>
    <row r="524" ht="12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</row>
    <row r="525" ht="12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</row>
    <row r="526" ht="12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</row>
    <row r="527" ht="12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</row>
    <row r="528" ht="12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</row>
    <row r="529" ht="12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</row>
    <row r="530" ht="12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</row>
    <row r="531" ht="12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</row>
    <row r="532" ht="12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</row>
    <row r="533" ht="12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</row>
    <row r="534" ht="12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</row>
    <row r="535" ht="12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</row>
    <row r="536" ht="12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</row>
    <row r="537" ht="12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</row>
    <row r="538" ht="12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</row>
    <row r="539" ht="12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</row>
    <row r="540" ht="12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</row>
    <row r="541" ht="12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</row>
    <row r="542" ht="12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</row>
    <row r="543" ht="12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</row>
    <row r="544" ht="12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</row>
    <row r="545" ht="12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</row>
    <row r="546" ht="12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</row>
    <row r="547" ht="12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</row>
    <row r="548" ht="12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</row>
    <row r="549" ht="12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</row>
    <row r="550" ht="12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</row>
    <row r="551" ht="12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</row>
    <row r="552" ht="12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</row>
    <row r="553" ht="12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</row>
    <row r="554" ht="12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</row>
    <row r="555" ht="12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</row>
    <row r="556" ht="12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</row>
    <row r="557" ht="12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</row>
    <row r="558" ht="12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</row>
    <row r="559" ht="12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</row>
    <row r="560" ht="12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</row>
    <row r="561" ht="12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</row>
    <row r="562" ht="12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</row>
    <row r="563" ht="12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</row>
    <row r="564" ht="12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</row>
    <row r="565" ht="12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</row>
    <row r="566" ht="12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</row>
    <row r="567" ht="12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</row>
    <row r="568" ht="12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</row>
    <row r="569" ht="12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</row>
    <row r="570" ht="12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</row>
    <row r="571" ht="12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</row>
    <row r="572" ht="12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</row>
    <row r="573" ht="12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</row>
    <row r="574" ht="12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</row>
    <row r="575" ht="12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</row>
    <row r="576" ht="12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</row>
    <row r="577" ht="12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</row>
    <row r="578" ht="12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</row>
    <row r="579" ht="12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</row>
    <row r="580" ht="12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</row>
    <row r="581" ht="12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</row>
    <row r="582" ht="12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</row>
    <row r="583" ht="12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</row>
    <row r="584" ht="12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</row>
    <row r="585" ht="12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</row>
    <row r="586" ht="12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</row>
    <row r="587" ht="12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</row>
    <row r="588" ht="12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</row>
    <row r="589" ht="12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</row>
    <row r="590" ht="12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</row>
    <row r="591" ht="12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</row>
    <row r="592" ht="12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</row>
    <row r="593" ht="12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</row>
    <row r="594" ht="12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</row>
    <row r="595" ht="12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</row>
    <row r="596" ht="12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</row>
    <row r="597" ht="12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</row>
    <row r="598" ht="12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</row>
    <row r="599" ht="12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</row>
    <row r="600" ht="12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</row>
    <row r="601" ht="12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</row>
    <row r="602" ht="12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</row>
    <row r="603" ht="12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</row>
    <row r="604" ht="12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</row>
    <row r="605" ht="12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</row>
    <row r="606" ht="12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</row>
    <row r="607" ht="12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</row>
    <row r="608" ht="12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</row>
    <row r="609" ht="12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</row>
    <row r="610" ht="12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</row>
    <row r="611" ht="12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</row>
    <row r="612" ht="12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</row>
    <row r="613" ht="12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</row>
    <row r="614" ht="12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</row>
    <row r="615" ht="12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</row>
    <row r="616" ht="12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</row>
    <row r="617" ht="12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</row>
    <row r="618" ht="12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</row>
    <row r="619" ht="12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</row>
    <row r="620" ht="12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</row>
    <row r="621" ht="12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</row>
    <row r="622" ht="12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</row>
    <row r="623" ht="12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</row>
    <row r="624" ht="12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</row>
    <row r="625" ht="12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</row>
    <row r="626" ht="12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</row>
    <row r="627" ht="12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</row>
    <row r="628" ht="12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</row>
    <row r="629" ht="12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</row>
    <row r="630" ht="12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</row>
    <row r="631" ht="12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</row>
    <row r="632" ht="12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</row>
    <row r="633" ht="12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</row>
    <row r="634" ht="12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</row>
    <row r="635" ht="12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</row>
    <row r="636" ht="12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</row>
    <row r="637" ht="12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</row>
    <row r="638" ht="12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</row>
    <row r="639" ht="12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</row>
    <row r="640" ht="12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</row>
    <row r="641" ht="12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</row>
    <row r="642" ht="12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</row>
    <row r="643" ht="12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</row>
    <row r="644" ht="12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</row>
    <row r="645" ht="12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</row>
    <row r="646" ht="12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</row>
    <row r="647" ht="12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</row>
    <row r="648" ht="12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</row>
    <row r="649" ht="12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</row>
    <row r="650" ht="12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</row>
    <row r="651" ht="12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</row>
    <row r="652" ht="12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</row>
    <row r="653" ht="12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</row>
    <row r="654" ht="12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</row>
    <row r="655" ht="12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</row>
    <row r="656" ht="12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</row>
    <row r="657" ht="12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</row>
    <row r="658" ht="12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</row>
    <row r="659" ht="12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</row>
    <row r="660" ht="12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</row>
    <row r="661" ht="12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</row>
    <row r="662" ht="12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</row>
    <row r="663" ht="12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</row>
    <row r="664" ht="12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</row>
    <row r="665" ht="12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</row>
    <row r="666" ht="12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</row>
    <row r="667" ht="12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</row>
    <row r="668" ht="12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</row>
    <row r="669" ht="12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</row>
    <row r="670" ht="12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</row>
    <row r="671" ht="12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</row>
    <row r="672" ht="12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</row>
    <row r="673" ht="12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</row>
    <row r="674" ht="12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</row>
    <row r="675" ht="12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</row>
    <row r="676" ht="12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</row>
    <row r="677" ht="12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</row>
    <row r="678" ht="12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</row>
    <row r="679" ht="12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</row>
    <row r="680" ht="12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</row>
    <row r="681" ht="12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</row>
    <row r="682" ht="12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</row>
    <row r="683" ht="12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</row>
    <row r="684" ht="12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</row>
    <row r="685" ht="12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</row>
    <row r="686" ht="12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</row>
    <row r="687" ht="12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</row>
    <row r="688" ht="12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</row>
    <row r="689" ht="12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</row>
    <row r="690" ht="12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</row>
    <row r="691" ht="12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</row>
    <row r="692" ht="12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</row>
    <row r="693" ht="12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</row>
    <row r="694" ht="12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</row>
    <row r="695" ht="12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</row>
    <row r="696" ht="12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</row>
    <row r="697" ht="12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</row>
    <row r="698" ht="12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</row>
    <row r="699" ht="12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</row>
    <row r="700" ht="12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</row>
    <row r="701" ht="12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</row>
    <row r="702" ht="12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</row>
    <row r="703" ht="12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</row>
    <row r="704" ht="12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</row>
    <row r="705" ht="12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</row>
    <row r="706" ht="12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</row>
    <row r="707" ht="12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</row>
    <row r="708" ht="12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</row>
    <row r="709" ht="12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</row>
    <row r="710" ht="12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</row>
    <row r="711" ht="12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</row>
    <row r="712" ht="12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</row>
    <row r="713" ht="12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</row>
    <row r="714" ht="12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</row>
    <row r="715" ht="12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</row>
    <row r="716" ht="12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</row>
    <row r="717" ht="12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</row>
    <row r="718" ht="12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</row>
    <row r="719" ht="12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</row>
    <row r="720" ht="12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</row>
    <row r="721" ht="12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</row>
    <row r="722" ht="12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</row>
    <row r="723" ht="12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</row>
    <row r="724" ht="12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</row>
    <row r="725" ht="12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</row>
    <row r="726" ht="12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</row>
    <row r="727" ht="12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</row>
    <row r="728" ht="12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</row>
    <row r="729" ht="12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</row>
    <row r="730" ht="12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</row>
    <row r="731" ht="12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</row>
    <row r="732" ht="12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</row>
    <row r="733" ht="12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</row>
    <row r="734" ht="12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</row>
    <row r="735" ht="12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</row>
    <row r="736" ht="12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</row>
    <row r="737" ht="12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</row>
    <row r="738" ht="12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</row>
    <row r="739" ht="12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</row>
    <row r="740" ht="12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</row>
    <row r="741" ht="12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</row>
    <row r="742" ht="12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</row>
    <row r="743" ht="12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</row>
    <row r="744" ht="12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</row>
    <row r="745" ht="12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</row>
    <row r="746" ht="12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</row>
    <row r="747" ht="12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</row>
    <row r="748" ht="12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</row>
    <row r="749" ht="12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</row>
    <row r="750" ht="12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</row>
    <row r="751" ht="12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</row>
    <row r="752" ht="12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</row>
    <row r="753" ht="12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</row>
    <row r="754" ht="12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</row>
    <row r="755" ht="12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</row>
    <row r="756" ht="12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</row>
    <row r="757" ht="12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</row>
    <row r="758" ht="12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</row>
    <row r="759" ht="12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</row>
    <row r="760" ht="12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</row>
    <row r="761" ht="12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</row>
    <row r="762" ht="12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</row>
    <row r="763" ht="12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</row>
    <row r="764" ht="12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</row>
    <row r="765" ht="12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</row>
    <row r="766" ht="12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</row>
    <row r="767" ht="12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</row>
    <row r="768" ht="12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</row>
    <row r="769" ht="12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</row>
    <row r="770" ht="12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</row>
    <row r="771" ht="12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</row>
    <row r="772" ht="12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</row>
    <row r="773" ht="12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</row>
    <row r="774" ht="12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</row>
    <row r="775" ht="12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</row>
    <row r="776" ht="12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</row>
    <row r="777" ht="12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</row>
    <row r="778" ht="12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</row>
    <row r="779" ht="12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</row>
    <row r="780" ht="12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</row>
    <row r="781" ht="12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</row>
    <row r="782" ht="12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</row>
    <row r="783" ht="12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</row>
    <row r="784" ht="12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</row>
    <row r="785" ht="12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</row>
    <row r="786" ht="12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</row>
    <row r="787" ht="12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</row>
    <row r="788" ht="12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</row>
    <row r="789" ht="12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</row>
    <row r="790" ht="12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</row>
    <row r="791" ht="12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</row>
    <row r="792" ht="12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</row>
    <row r="793" ht="12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</row>
    <row r="794" ht="12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</row>
    <row r="795" ht="12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</row>
    <row r="796" ht="12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</row>
    <row r="797" ht="12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</row>
    <row r="798" ht="12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</row>
    <row r="799" ht="12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</row>
    <row r="800" ht="12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</row>
    <row r="801" ht="12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</row>
    <row r="802" ht="12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</row>
    <row r="803" ht="12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</row>
    <row r="804" ht="12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</row>
    <row r="805" ht="12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</row>
    <row r="806" ht="12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</row>
    <row r="807" ht="12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</row>
    <row r="808" ht="12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</row>
    <row r="809" ht="12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</row>
    <row r="810" ht="12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</row>
    <row r="811" ht="12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</row>
    <row r="812" ht="12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</row>
    <row r="813" ht="12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</row>
    <row r="814" ht="12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</row>
    <row r="815" ht="12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</row>
    <row r="816" ht="12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</row>
    <row r="817" ht="12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</row>
    <row r="818" ht="12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</row>
    <row r="819" ht="12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</row>
    <row r="820" ht="12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</row>
    <row r="821" ht="12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</row>
    <row r="822" ht="12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</row>
    <row r="823" ht="12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</row>
    <row r="824" ht="12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</row>
    <row r="825" ht="12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</row>
    <row r="826" ht="12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</row>
    <row r="827" ht="12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</row>
    <row r="828" ht="12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</row>
    <row r="829" ht="12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</row>
    <row r="830" ht="12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</row>
    <row r="831" ht="12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</row>
    <row r="832" ht="12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</row>
    <row r="833" ht="12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</row>
    <row r="834" ht="12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</row>
    <row r="835" ht="12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</row>
    <row r="836" ht="12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</row>
    <row r="837" ht="12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</row>
    <row r="838" ht="12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</row>
    <row r="839" ht="12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</row>
    <row r="840" ht="12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</row>
    <row r="841" ht="12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</row>
    <row r="842" ht="12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</row>
    <row r="843" ht="12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</row>
    <row r="844" ht="12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</row>
    <row r="845" ht="12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</row>
    <row r="846" ht="12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</row>
    <row r="847" ht="12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</row>
    <row r="848" ht="12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</row>
    <row r="849" ht="12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</row>
    <row r="850" ht="12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</row>
    <row r="851" ht="12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</row>
    <row r="852" ht="12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</row>
    <row r="853" ht="12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</row>
    <row r="854" ht="12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</row>
    <row r="855" ht="12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</row>
    <row r="856" ht="12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</row>
    <row r="857" ht="12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</row>
    <row r="858" ht="12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</row>
    <row r="859" ht="12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</row>
    <row r="860" ht="12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</row>
    <row r="861" ht="12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</row>
    <row r="862" ht="12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</row>
    <row r="863" ht="12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</row>
    <row r="864" ht="12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</row>
    <row r="865" ht="12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</row>
    <row r="866" ht="12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</row>
    <row r="867" ht="12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</row>
    <row r="868" ht="12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</row>
    <row r="869" ht="12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</row>
    <row r="870" ht="12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</row>
    <row r="871" ht="12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</row>
    <row r="872" ht="12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</row>
    <row r="873" ht="12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</row>
    <row r="874" ht="12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</row>
    <row r="875" ht="12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</row>
    <row r="876" ht="12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</row>
    <row r="877" ht="12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</row>
    <row r="878" ht="12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</row>
    <row r="879" ht="12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</row>
    <row r="880" ht="12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</row>
    <row r="881" ht="12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</row>
    <row r="882" ht="12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</row>
    <row r="883" ht="12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</row>
    <row r="884" ht="12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</row>
    <row r="885" ht="12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</row>
    <row r="886" ht="12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</row>
    <row r="887" ht="12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</row>
    <row r="888" ht="12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</row>
    <row r="889" ht="12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</row>
    <row r="890" ht="12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</row>
    <row r="891" ht="12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</row>
    <row r="892" ht="12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</row>
    <row r="893" ht="12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</row>
    <row r="894" ht="12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</row>
    <row r="895" ht="12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</row>
    <row r="896" ht="12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</row>
    <row r="897" ht="12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</row>
    <row r="898" ht="12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</row>
    <row r="899" ht="12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</row>
    <row r="900" ht="12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</row>
    <row r="901" ht="12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</row>
    <row r="902" ht="12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</row>
    <row r="903" ht="12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</row>
    <row r="904" ht="12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</row>
    <row r="905" ht="12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</row>
    <row r="906" ht="12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</row>
    <row r="907" ht="12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</row>
    <row r="908" ht="12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</row>
    <row r="909" ht="12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</row>
    <row r="910" ht="12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</row>
    <row r="911" ht="12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</row>
    <row r="912" ht="12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</row>
    <row r="913" ht="12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</row>
    <row r="914" ht="12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</row>
    <row r="915" ht="12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</row>
    <row r="916" ht="12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</row>
    <row r="917" ht="12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</row>
    <row r="918" ht="12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</row>
    <row r="919" ht="12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</row>
    <row r="920" ht="12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</row>
    <row r="921" ht="12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</row>
    <row r="922" ht="12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</row>
    <row r="923" ht="12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</row>
    <row r="924" ht="12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</row>
    <row r="925" ht="12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</row>
    <row r="926" ht="12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</row>
    <row r="927" ht="12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</row>
    <row r="928" ht="12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</row>
    <row r="929" ht="12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</row>
    <row r="930" ht="12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</row>
    <row r="931" ht="12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</row>
    <row r="932" ht="12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</row>
    <row r="933" ht="12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</row>
    <row r="934" ht="12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</row>
    <row r="935" ht="12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</row>
    <row r="936" ht="12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</row>
    <row r="937" ht="12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</row>
    <row r="938" ht="12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</row>
    <row r="939" ht="12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</row>
    <row r="940" ht="12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</row>
    <row r="941" ht="12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</row>
    <row r="942" ht="12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</row>
    <row r="943" ht="12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</row>
    <row r="944" ht="12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</row>
    <row r="945" ht="12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</row>
    <row r="946" ht="12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</row>
    <row r="947" ht="12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</row>
    <row r="948" ht="12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</row>
    <row r="949" ht="12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</row>
    <row r="950" ht="12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</row>
    <row r="951" ht="12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</row>
    <row r="952" ht="12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</row>
    <row r="953" ht="12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</row>
    <row r="954" ht="12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</row>
    <row r="955" ht="12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</row>
    <row r="956" ht="12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</row>
    <row r="957" ht="12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</row>
    <row r="958" ht="12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</row>
    <row r="959" ht="12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</row>
    <row r="960" ht="12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</row>
    <row r="961" ht="12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</row>
    <row r="962" ht="12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</row>
    <row r="963" ht="12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</row>
    <row r="964" ht="12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</row>
    <row r="965" ht="12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</row>
    <row r="966" ht="12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</row>
    <row r="967" ht="12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</row>
    <row r="968" ht="12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</row>
    <row r="969" ht="12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</row>
    <row r="970" ht="12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</row>
    <row r="971" ht="12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</row>
    <row r="972" ht="12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</row>
    <row r="973" ht="12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</row>
    <row r="974" ht="12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</row>
    <row r="975" ht="12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</row>
    <row r="976" ht="12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</row>
    <row r="977" ht="12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</row>
    <row r="978" ht="12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</row>
    <row r="979" ht="12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</row>
    <row r="980" ht="12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</row>
    <row r="981" ht="12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</row>
    <row r="982" ht="12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</row>
    <row r="983" ht="12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</row>
    <row r="984" ht="12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</row>
    <row r="985" ht="12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</row>
    <row r="986" ht="12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</row>
    <row r="987" ht="12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</row>
    <row r="988" ht="12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</row>
    <row r="989" ht="12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</row>
    <row r="990" ht="12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</row>
    <row r="991" ht="12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</row>
    <row r="992" ht="12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</row>
  </sheetData>
  <printOptions/>
  <pageMargins bottom="1.0" footer="0.0" header="0.0" left="0.75" right="0.75" top="1.0"/>
  <pageSetup orientation="portrait"/>
  <headerFooter>
    <oddHeader>&amp;L000000ZF Confidential#</oddHeader>
    <oddFooter>&amp;C000000&amp;P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8.88"/>
    <col customWidth="1" min="2" max="2" width="9.13"/>
    <col customWidth="1" min="3" max="3" width="11.5"/>
    <col customWidth="1" min="4" max="4" width="11.88"/>
    <col customWidth="1" min="5" max="5" width="11.0"/>
    <col customWidth="1" min="6" max="6" width="46.5"/>
    <col customWidth="1" min="7" max="7" width="7.88"/>
    <col customWidth="1" min="8" max="8" width="10.0"/>
    <col customWidth="1" min="9" max="9" width="6.5"/>
    <col customWidth="1" min="10" max="10" width="8.5"/>
    <col customWidth="1" min="11" max="11" width="13.5"/>
    <col customWidth="1" min="12" max="12" width="10.88"/>
    <col customWidth="1" min="13" max="13" width="10.5"/>
    <col customWidth="1" hidden="1" min="14" max="20" width="8.88"/>
    <col customWidth="1" min="21" max="21" width="14.13"/>
    <col customWidth="1" min="22" max="22" width="10.13"/>
    <col customWidth="1" min="23" max="40" width="9.13"/>
    <col customWidth="1" min="41" max="41" width="57.88"/>
  </cols>
  <sheetData>
    <row r="1" ht="11.25" customHeight="1">
      <c r="A1" s="1" t="s">
        <v>0</v>
      </c>
      <c r="B1" s="2" t="s">
        <v>1</v>
      </c>
      <c r="C1" s="3"/>
      <c r="D1" s="2" t="s">
        <v>2</v>
      </c>
      <c r="E1" s="2" t="s">
        <v>3</v>
      </c>
      <c r="F1" s="2" t="s">
        <v>4</v>
      </c>
      <c r="G1" s="2" t="s">
        <v>5</v>
      </c>
      <c r="H1" s="2" t="s">
        <v>202</v>
      </c>
      <c r="I1" s="2" t="s">
        <v>203</v>
      </c>
      <c r="J1" s="2" t="s">
        <v>210</v>
      </c>
      <c r="K1" s="2" t="s">
        <v>223</v>
      </c>
      <c r="L1" s="2" t="s">
        <v>225</v>
      </c>
      <c r="M1" s="2" t="s">
        <v>212</v>
      </c>
      <c r="N1" s="35" t="s">
        <v>213</v>
      </c>
      <c r="O1" s="35" t="s">
        <v>214</v>
      </c>
      <c r="P1" s="35" t="s">
        <v>215</v>
      </c>
      <c r="Q1" s="35" t="s">
        <v>216</v>
      </c>
      <c r="R1" s="35" t="s">
        <v>217</v>
      </c>
      <c r="S1" s="35" t="s">
        <v>218</v>
      </c>
      <c r="T1" s="35" t="s">
        <v>219</v>
      </c>
      <c r="U1" s="35" t="s">
        <v>220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ht="14.25" customHeight="1">
      <c r="A2" s="148">
        <v>2040.0</v>
      </c>
      <c r="B2" s="149" t="s">
        <v>1533</v>
      </c>
      <c r="C2" s="150"/>
      <c r="D2" s="180" t="str">
        <f t="shared" ref="D2:D18" si="1">REPLACE(REPLACE(L2,5,1,"_"),9,1,"_")</f>
        <v>3100_680_031</v>
      </c>
      <c r="E2" s="149" t="s">
        <v>46</v>
      </c>
      <c r="F2" s="181" t="s">
        <v>1534</v>
      </c>
      <c r="G2" s="152"/>
      <c r="H2" s="150"/>
      <c r="I2" s="154">
        <v>2000.0</v>
      </c>
      <c r="J2" s="182">
        <f>11.8*2.2046</f>
        <v>26.01428</v>
      </c>
      <c r="K2" s="154"/>
      <c r="L2" s="180" t="s">
        <v>1535</v>
      </c>
      <c r="M2" s="183">
        <v>1105.0</v>
      </c>
      <c r="N2" s="45">
        <v>1.13</v>
      </c>
      <c r="O2" s="45">
        <v>51.0</v>
      </c>
      <c r="P2" s="45">
        <f t="shared" ref="P2:P18" si="2">(100-O2)/100</f>
        <v>0.49</v>
      </c>
      <c r="Q2" s="45">
        <f t="shared" ref="Q2:Q18" si="3">M2*P2*N2</f>
        <v>611.8385</v>
      </c>
      <c r="R2" s="45">
        <v>0.0</v>
      </c>
      <c r="S2" s="45">
        <v>1.067</v>
      </c>
      <c r="T2" s="45">
        <f t="shared" ref="T2:T18" si="4">(Q2+R2)*S2</f>
        <v>652.8316795</v>
      </c>
      <c r="U2" s="47">
        <f t="shared" ref="U2:U18" si="5">T2/0.75</f>
        <v>870.4422393</v>
      </c>
      <c r="V2" s="53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</row>
    <row r="3" ht="14.25" customHeight="1">
      <c r="A3" s="179">
        <v>2040.0</v>
      </c>
      <c r="B3" s="165" t="s">
        <v>1533</v>
      </c>
      <c r="C3" s="166"/>
      <c r="D3" s="187" t="str">
        <f t="shared" si="1"/>
        <v>3101_680_011</v>
      </c>
      <c r="E3" s="165" t="s">
        <v>46</v>
      </c>
      <c r="F3" s="188" t="s">
        <v>1536</v>
      </c>
      <c r="G3" s="168"/>
      <c r="H3" s="166"/>
      <c r="I3" s="170">
        <v>3000.0</v>
      </c>
      <c r="J3" s="189">
        <v>32.18716</v>
      </c>
      <c r="K3" s="170"/>
      <c r="L3" s="187" t="s">
        <v>1537</v>
      </c>
      <c r="M3" s="190">
        <v>1205.0</v>
      </c>
      <c r="N3" s="45">
        <v>1.13</v>
      </c>
      <c r="O3" s="45">
        <v>52.0</v>
      </c>
      <c r="P3" s="45">
        <f t="shared" si="2"/>
        <v>0.48</v>
      </c>
      <c r="Q3" s="45">
        <f t="shared" si="3"/>
        <v>653.592</v>
      </c>
      <c r="R3" s="45">
        <v>0.0</v>
      </c>
      <c r="S3" s="45">
        <v>1.067</v>
      </c>
      <c r="T3" s="45">
        <f t="shared" si="4"/>
        <v>697.382664</v>
      </c>
      <c r="U3" s="47">
        <f t="shared" si="5"/>
        <v>929.843552</v>
      </c>
      <c r="V3" s="348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</row>
    <row r="4" ht="14.25" customHeight="1">
      <c r="A4" s="179">
        <v>2040.0</v>
      </c>
      <c r="B4" s="165" t="s">
        <v>1533</v>
      </c>
      <c r="C4" s="166"/>
      <c r="D4" s="187" t="str">
        <f t="shared" si="1"/>
        <v>3101_680_025</v>
      </c>
      <c r="E4" s="165" t="s">
        <v>46</v>
      </c>
      <c r="F4" s="188" t="s">
        <v>1538</v>
      </c>
      <c r="G4" s="168"/>
      <c r="H4" s="166"/>
      <c r="I4" s="170">
        <v>3000.0</v>
      </c>
      <c r="J4" s="189">
        <v>35.71452</v>
      </c>
      <c r="K4" s="170"/>
      <c r="L4" s="187" t="s">
        <v>1539</v>
      </c>
      <c r="M4" s="190">
        <v>1585.0</v>
      </c>
      <c r="N4" s="45">
        <v>1.13</v>
      </c>
      <c r="O4" s="45">
        <v>52.0</v>
      </c>
      <c r="P4" s="45">
        <f t="shared" si="2"/>
        <v>0.48</v>
      </c>
      <c r="Q4" s="45">
        <f t="shared" si="3"/>
        <v>859.704</v>
      </c>
      <c r="R4" s="45">
        <v>0.0</v>
      </c>
      <c r="S4" s="45">
        <v>1.067</v>
      </c>
      <c r="T4" s="45">
        <f t="shared" si="4"/>
        <v>917.304168</v>
      </c>
      <c r="U4" s="47">
        <f t="shared" si="5"/>
        <v>1223.072224</v>
      </c>
      <c r="V4" s="67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</row>
    <row r="5" ht="14.25" customHeight="1">
      <c r="A5" s="179">
        <v>2040.0</v>
      </c>
      <c r="B5" s="165" t="s">
        <v>1533</v>
      </c>
      <c r="C5" s="166"/>
      <c r="D5" s="187" t="str">
        <f t="shared" si="1"/>
        <v>3101_680_070</v>
      </c>
      <c r="E5" s="165" t="s">
        <v>46</v>
      </c>
      <c r="F5" s="188" t="s">
        <v>1540</v>
      </c>
      <c r="G5" s="168"/>
      <c r="H5" s="166"/>
      <c r="I5" s="170">
        <v>3000.0</v>
      </c>
      <c r="J5" s="189">
        <v>41.44648</v>
      </c>
      <c r="K5" s="170"/>
      <c r="L5" s="187" t="s">
        <v>1541</v>
      </c>
      <c r="M5" s="190">
        <v>2805.0</v>
      </c>
      <c r="N5" s="45">
        <v>1.13</v>
      </c>
      <c r="O5" s="45">
        <v>52.0</v>
      </c>
      <c r="P5" s="45">
        <f t="shared" si="2"/>
        <v>0.48</v>
      </c>
      <c r="Q5" s="45">
        <f t="shared" si="3"/>
        <v>1521.432</v>
      </c>
      <c r="R5" s="45">
        <v>0.0</v>
      </c>
      <c r="S5" s="45">
        <v>1.067</v>
      </c>
      <c r="T5" s="45">
        <f t="shared" si="4"/>
        <v>1623.367944</v>
      </c>
      <c r="U5" s="47">
        <f t="shared" si="5"/>
        <v>2164.490592</v>
      </c>
      <c r="V5" s="67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</row>
    <row r="6" ht="14.25" customHeight="1">
      <c r="A6" s="179">
        <v>2040.0</v>
      </c>
      <c r="B6" s="165" t="s">
        <v>1533</v>
      </c>
      <c r="C6" s="166"/>
      <c r="D6" s="187" t="str">
        <f t="shared" si="1"/>
        <v>3101_680_144</v>
      </c>
      <c r="E6" s="165" t="s">
        <v>46</v>
      </c>
      <c r="F6" s="188" t="s">
        <v>1542</v>
      </c>
      <c r="G6" s="168"/>
      <c r="H6" s="166"/>
      <c r="I6" s="170">
        <v>3000.0</v>
      </c>
      <c r="J6" s="189">
        <v>48.5012</v>
      </c>
      <c r="K6" s="170"/>
      <c r="L6" s="187" t="s">
        <v>1543</v>
      </c>
      <c r="M6" s="190">
        <v>3640.0</v>
      </c>
      <c r="N6" s="45">
        <v>1.13</v>
      </c>
      <c r="O6" s="45">
        <v>52.0</v>
      </c>
      <c r="P6" s="45">
        <f t="shared" si="2"/>
        <v>0.48</v>
      </c>
      <c r="Q6" s="45">
        <f t="shared" si="3"/>
        <v>1974.336</v>
      </c>
      <c r="R6" s="45">
        <v>0.0</v>
      </c>
      <c r="S6" s="45">
        <v>1.067</v>
      </c>
      <c r="T6" s="45">
        <f t="shared" si="4"/>
        <v>2106.616512</v>
      </c>
      <c r="U6" s="47">
        <f t="shared" si="5"/>
        <v>2808.822016</v>
      </c>
      <c r="V6" s="67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</row>
    <row r="7" ht="14.25" customHeight="1">
      <c r="A7" s="148">
        <v>2040.0</v>
      </c>
      <c r="B7" s="149" t="s">
        <v>1533</v>
      </c>
      <c r="C7" s="150"/>
      <c r="D7" s="180" t="str">
        <f t="shared" si="1"/>
        <v>3109_680_057</v>
      </c>
      <c r="E7" s="149" t="s">
        <v>46</v>
      </c>
      <c r="F7" s="181" t="s">
        <v>1544</v>
      </c>
      <c r="G7" s="152"/>
      <c r="H7" s="150"/>
      <c r="I7" s="154">
        <v>5000.0</v>
      </c>
      <c r="J7" s="349">
        <v>33.069</v>
      </c>
      <c r="K7" s="154"/>
      <c r="L7" s="180" t="s">
        <v>1545</v>
      </c>
      <c r="M7" s="183">
        <v>3190.0</v>
      </c>
      <c r="N7" s="45">
        <v>1.13</v>
      </c>
      <c r="O7" s="45">
        <v>47.0</v>
      </c>
      <c r="P7" s="45">
        <f t="shared" si="2"/>
        <v>0.53</v>
      </c>
      <c r="Q7" s="45">
        <f t="shared" si="3"/>
        <v>1910.491</v>
      </c>
      <c r="R7" s="45">
        <v>0.0</v>
      </c>
      <c r="S7" s="45">
        <v>1.067</v>
      </c>
      <c r="T7" s="45">
        <f t="shared" si="4"/>
        <v>2038.493897</v>
      </c>
      <c r="U7" s="47">
        <f t="shared" si="5"/>
        <v>2717.991863</v>
      </c>
      <c r="V7" s="348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</row>
    <row r="8" ht="14.25" customHeight="1">
      <c r="A8" s="148">
        <v>2040.0</v>
      </c>
      <c r="B8" s="149" t="s">
        <v>1533</v>
      </c>
      <c r="C8" s="150"/>
      <c r="D8" s="180" t="str">
        <f t="shared" si="1"/>
        <v>3109_680_058</v>
      </c>
      <c r="E8" s="149" t="s">
        <v>46</v>
      </c>
      <c r="F8" s="181" t="s">
        <v>1538</v>
      </c>
      <c r="G8" s="152"/>
      <c r="H8" s="150"/>
      <c r="I8" s="154">
        <v>5000.0</v>
      </c>
      <c r="J8" s="349">
        <v>35.2736</v>
      </c>
      <c r="K8" s="154"/>
      <c r="L8" s="180" t="s">
        <v>1546</v>
      </c>
      <c r="M8" s="183">
        <v>2285.0</v>
      </c>
      <c r="N8" s="45">
        <v>1.13</v>
      </c>
      <c r="O8" s="45">
        <v>47.0</v>
      </c>
      <c r="P8" s="45">
        <f t="shared" si="2"/>
        <v>0.53</v>
      </c>
      <c r="Q8" s="45">
        <f t="shared" si="3"/>
        <v>1368.4865</v>
      </c>
      <c r="R8" s="45">
        <v>0.0</v>
      </c>
      <c r="S8" s="45">
        <v>1.067</v>
      </c>
      <c r="T8" s="45">
        <f t="shared" si="4"/>
        <v>1460.175096</v>
      </c>
      <c r="U8" s="47">
        <f t="shared" si="5"/>
        <v>1946.900127</v>
      </c>
      <c r="V8" s="67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</row>
    <row r="9" ht="14.25" customHeight="1">
      <c r="A9" s="148">
        <v>2040.0</v>
      </c>
      <c r="B9" s="149" t="s">
        <v>1533</v>
      </c>
      <c r="C9" s="150"/>
      <c r="D9" s="180" t="str">
        <f t="shared" si="1"/>
        <v>3109_680_068</v>
      </c>
      <c r="E9" s="149" t="s">
        <v>46</v>
      </c>
      <c r="F9" s="181" t="s">
        <v>1540</v>
      </c>
      <c r="G9" s="152"/>
      <c r="H9" s="150"/>
      <c r="I9" s="154">
        <v>5000.0</v>
      </c>
      <c r="J9" s="349">
        <v>44.092</v>
      </c>
      <c r="K9" s="154"/>
      <c r="L9" s="180" t="s">
        <v>1547</v>
      </c>
      <c r="M9" s="183">
        <v>2050.0</v>
      </c>
      <c r="N9" s="45">
        <v>1.13</v>
      </c>
      <c r="O9" s="45">
        <v>47.0</v>
      </c>
      <c r="P9" s="45">
        <f t="shared" si="2"/>
        <v>0.53</v>
      </c>
      <c r="Q9" s="45">
        <f t="shared" si="3"/>
        <v>1227.745</v>
      </c>
      <c r="R9" s="45">
        <v>0.0</v>
      </c>
      <c r="S9" s="45">
        <v>1.067</v>
      </c>
      <c r="T9" s="45">
        <f t="shared" si="4"/>
        <v>1310.003915</v>
      </c>
      <c r="U9" s="47">
        <f t="shared" si="5"/>
        <v>1746.671887</v>
      </c>
      <c r="V9" s="67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</row>
    <row r="10" ht="14.25" customHeight="1">
      <c r="A10" s="148">
        <v>2040.0</v>
      </c>
      <c r="B10" s="149" t="s">
        <v>1533</v>
      </c>
      <c r="C10" s="150"/>
      <c r="D10" s="180" t="str">
        <f t="shared" si="1"/>
        <v>3109_680_069</v>
      </c>
      <c r="E10" s="149" t="s">
        <v>46</v>
      </c>
      <c r="F10" s="181" t="s">
        <v>1548</v>
      </c>
      <c r="G10" s="152"/>
      <c r="H10" s="150"/>
      <c r="I10" s="154">
        <v>5000.0</v>
      </c>
      <c r="J10" s="349">
        <v>50.7058</v>
      </c>
      <c r="K10" s="154"/>
      <c r="L10" s="180" t="s">
        <v>1549</v>
      </c>
      <c r="M10" s="183">
        <v>3700.0</v>
      </c>
      <c r="N10" s="45">
        <v>1.13</v>
      </c>
      <c r="O10" s="45">
        <v>47.0</v>
      </c>
      <c r="P10" s="45">
        <f t="shared" si="2"/>
        <v>0.53</v>
      </c>
      <c r="Q10" s="45">
        <f t="shared" si="3"/>
        <v>2215.93</v>
      </c>
      <c r="R10" s="45">
        <v>0.0</v>
      </c>
      <c r="S10" s="45">
        <v>1.067</v>
      </c>
      <c r="T10" s="45">
        <f t="shared" si="4"/>
        <v>2364.39731</v>
      </c>
      <c r="U10" s="47">
        <f t="shared" si="5"/>
        <v>3152.529747</v>
      </c>
      <c r="V10" s="67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</row>
    <row r="11" ht="14.25" customHeight="1">
      <c r="A11" s="179">
        <v>2040.0</v>
      </c>
      <c r="B11" s="165" t="s">
        <v>1533</v>
      </c>
      <c r="C11" s="166"/>
      <c r="D11" s="187" t="str">
        <f t="shared" si="1"/>
        <v>3113_652_001</v>
      </c>
      <c r="E11" s="165" t="s">
        <v>46</v>
      </c>
      <c r="F11" s="188" t="s">
        <v>1550</v>
      </c>
      <c r="G11" s="168"/>
      <c r="H11" s="166"/>
      <c r="I11" s="170">
        <v>8000.0</v>
      </c>
      <c r="J11" s="189">
        <f>33*2.2046</f>
        <v>72.7518</v>
      </c>
      <c r="K11" s="170"/>
      <c r="L11" s="187" t="s">
        <v>1551</v>
      </c>
      <c r="M11" s="190">
        <v>2140.0</v>
      </c>
      <c r="N11" s="45">
        <v>1.13</v>
      </c>
      <c r="O11" s="45">
        <v>45.0</v>
      </c>
      <c r="P11" s="45">
        <f t="shared" si="2"/>
        <v>0.55</v>
      </c>
      <c r="Q11" s="45">
        <f t="shared" si="3"/>
        <v>1330.01</v>
      </c>
      <c r="R11" s="45">
        <v>0.0</v>
      </c>
      <c r="S11" s="45">
        <v>1.067</v>
      </c>
      <c r="T11" s="45">
        <f t="shared" si="4"/>
        <v>1419.12067</v>
      </c>
      <c r="U11" s="47">
        <f t="shared" si="5"/>
        <v>1892.160893</v>
      </c>
      <c r="V11" s="67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</row>
    <row r="12" ht="14.25" customHeight="1">
      <c r="A12" s="179">
        <v>2040.0</v>
      </c>
      <c r="B12" s="165" t="s">
        <v>1533</v>
      </c>
      <c r="C12" s="166"/>
      <c r="D12" s="187" t="str">
        <f t="shared" si="1"/>
        <v>3113_654_002</v>
      </c>
      <c r="E12" s="165" t="s">
        <v>46</v>
      </c>
      <c r="F12" s="188" t="s">
        <v>1552</v>
      </c>
      <c r="G12" s="168"/>
      <c r="H12" s="166"/>
      <c r="I12" s="170">
        <v>8000.0</v>
      </c>
      <c r="J12" s="189">
        <f>35*2.2406</f>
        <v>78.421</v>
      </c>
      <c r="K12" s="170"/>
      <c r="L12" s="187" t="s">
        <v>1553</v>
      </c>
      <c r="M12" s="190">
        <v>4580.0</v>
      </c>
      <c r="N12" s="45">
        <v>1.13</v>
      </c>
      <c r="O12" s="45">
        <v>45.0</v>
      </c>
      <c r="P12" s="45">
        <f t="shared" si="2"/>
        <v>0.55</v>
      </c>
      <c r="Q12" s="45">
        <f t="shared" si="3"/>
        <v>2846.47</v>
      </c>
      <c r="R12" s="45">
        <v>0.0</v>
      </c>
      <c r="S12" s="45">
        <v>1.067</v>
      </c>
      <c r="T12" s="45">
        <f t="shared" si="4"/>
        <v>3037.18349</v>
      </c>
      <c r="U12" s="47">
        <f t="shared" si="5"/>
        <v>4049.577987</v>
      </c>
      <c r="V12" s="67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</row>
    <row r="13" ht="14.25" customHeight="1">
      <c r="A13" s="148">
        <v>2040.0</v>
      </c>
      <c r="B13" s="149" t="s">
        <v>1533</v>
      </c>
      <c r="C13" s="150"/>
      <c r="D13" s="180" t="str">
        <f t="shared" si="1"/>
        <v>3103_680_060</v>
      </c>
      <c r="E13" s="149" t="s">
        <v>46</v>
      </c>
      <c r="F13" s="181" t="s">
        <v>1554</v>
      </c>
      <c r="G13" s="152"/>
      <c r="H13" s="150"/>
      <c r="I13" s="154">
        <v>9000.0</v>
      </c>
      <c r="J13" s="182">
        <v>88.184</v>
      </c>
      <c r="K13" s="154"/>
      <c r="L13" s="180" t="s">
        <v>1555</v>
      </c>
      <c r="M13" s="183">
        <v>3470.0</v>
      </c>
      <c r="N13" s="45">
        <v>1.13</v>
      </c>
      <c r="O13" s="45">
        <v>47.0</v>
      </c>
      <c r="P13" s="45">
        <f t="shared" si="2"/>
        <v>0.53</v>
      </c>
      <c r="Q13" s="45">
        <f t="shared" si="3"/>
        <v>2078.183</v>
      </c>
      <c r="R13" s="45">
        <v>0.0</v>
      </c>
      <c r="S13" s="45">
        <v>1.067</v>
      </c>
      <c r="T13" s="45">
        <f t="shared" si="4"/>
        <v>2217.421261</v>
      </c>
      <c r="U13" s="47">
        <f t="shared" si="5"/>
        <v>2956.561681</v>
      </c>
      <c r="V13" s="67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</row>
    <row r="14" ht="14.25" customHeight="1">
      <c r="A14" s="148">
        <v>2040.0</v>
      </c>
      <c r="B14" s="149" t="s">
        <v>1533</v>
      </c>
      <c r="C14" s="150"/>
      <c r="D14" s="180" t="str">
        <f t="shared" si="1"/>
        <v>3103_680_050</v>
      </c>
      <c r="E14" s="149" t="s">
        <v>46</v>
      </c>
      <c r="F14" s="181" t="s">
        <v>1556</v>
      </c>
      <c r="G14" s="152"/>
      <c r="H14" s="150"/>
      <c r="I14" s="154">
        <v>9000.0</v>
      </c>
      <c r="J14" s="182">
        <v>79.3656</v>
      </c>
      <c r="K14" s="154"/>
      <c r="L14" s="180" t="s">
        <v>1557</v>
      </c>
      <c r="M14" s="183">
        <v>3470.0</v>
      </c>
      <c r="N14" s="45">
        <v>1.13</v>
      </c>
      <c r="O14" s="45">
        <v>47.0</v>
      </c>
      <c r="P14" s="45">
        <f t="shared" si="2"/>
        <v>0.53</v>
      </c>
      <c r="Q14" s="45">
        <f t="shared" si="3"/>
        <v>2078.183</v>
      </c>
      <c r="R14" s="45">
        <v>0.0</v>
      </c>
      <c r="S14" s="45">
        <v>1.067</v>
      </c>
      <c r="T14" s="45">
        <f t="shared" si="4"/>
        <v>2217.421261</v>
      </c>
      <c r="U14" s="47">
        <f t="shared" si="5"/>
        <v>2956.561681</v>
      </c>
      <c r="V14" s="67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</row>
    <row r="15" ht="14.25" customHeight="1">
      <c r="A15" s="148">
        <v>2040.0</v>
      </c>
      <c r="B15" s="149" t="s">
        <v>1533</v>
      </c>
      <c r="C15" s="150"/>
      <c r="D15" s="180" t="str">
        <f t="shared" si="1"/>
        <v>3103_680_061</v>
      </c>
      <c r="E15" s="149" t="s">
        <v>46</v>
      </c>
      <c r="F15" s="181" t="s">
        <v>1558</v>
      </c>
      <c r="G15" s="152"/>
      <c r="H15" s="150"/>
      <c r="I15" s="154">
        <v>9000.0</v>
      </c>
      <c r="J15" s="182">
        <v>85.9794</v>
      </c>
      <c r="K15" s="154"/>
      <c r="L15" s="180" t="s">
        <v>1559</v>
      </c>
      <c r="M15" s="183">
        <v>3470.0</v>
      </c>
      <c r="N15" s="45">
        <v>1.13</v>
      </c>
      <c r="O15" s="45">
        <v>47.0</v>
      </c>
      <c r="P15" s="45">
        <f t="shared" si="2"/>
        <v>0.53</v>
      </c>
      <c r="Q15" s="45">
        <f t="shared" si="3"/>
        <v>2078.183</v>
      </c>
      <c r="R15" s="45">
        <v>0.0</v>
      </c>
      <c r="S15" s="45">
        <v>1.067</v>
      </c>
      <c r="T15" s="45">
        <f t="shared" si="4"/>
        <v>2217.421261</v>
      </c>
      <c r="U15" s="47">
        <f t="shared" si="5"/>
        <v>2956.561681</v>
      </c>
      <c r="V15" s="67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</row>
    <row r="16" ht="14.25" customHeight="1">
      <c r="A16" s="148">
        <v>2040.0</v>
      </c>
      <c r="B16" s="149" t="s">
        <v>1533</v>
      </c>
      <c r="C16" s="150"/>
      <c r="D16" s="180" t="str">
        <f t="shared" si="1"/>
        <v>3103_680_062</v>
      </c>
      <c r="E16" s="149" t="s">
        <v>46</v>
      </c>
      <c r="F16" s="181" t="s">
        <v>1560</v>
      </c>
      <c r="G16" s="152"/>
      <c r="H16" s="150"/>
      <c r="I16" s="154">
        <v>9000.0</v>
      </c>
      <c r="J16" s="182">
        <v>88.184</v>
      </c>
      <c r="K16" s="154"/>
      <c r="L16" s="180" t="s">
        <v>1561</v>
      </c>
      <c r="M16" s="183">
        <v>3970.0</v>
      </c>
      <c r="N16" s="45">
        <v>1.13</v>
      </c>
      <c r="O16" s="45">
        <v>47.0</v>
      </c>
      <c r="P16" s="45">
        <f t="shared" si="2"/>
        <v>0.53</v>
      </c>
      <c r="Q16" s="45">
        <f t="shared" si="3"/>
        <v>2377.633</v>
      </c>
      <c r="R16" s="45">
        <v>0.0</v>
      </c>
      <c r="S16" s="45">
        <v>1.067</v>
      </c>
      <c r="T16" s="45">
        <f t="shared" si="4"/>
        <v>2536.934411</v>
      </c>
      <c r="U16" s="47">
        <f t="shared" si="5"/>
        <v>3382.579215</v>
      </c>
      <c r="V16" s="67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</row>
    <row r="17" ht="14.25" customHeight="1">
      <c r="A17" s="148">
        <v>2040.0</v>
      </c>
      <c r="B17" s="149" t="s">
        <v>1533</v>
      </c>
      <c r="C17" s="150"/>
      <c r="D17" s="180" t="str">
        <f t="shared" si="1"/>
        <v>3103_680_070</v>
      </c>
      <c r="E17" s="149" t="s">
        <v>46</v>
      </c>
      <c r="F17" s="181" t="s">
        <v>1562</v>
      </c>
      <c r="G17" s="152"/>
      <c r="H17" s="150"/>
      <c r="I17" s="154">
        <v>9000.0</v>
      </c>
      <c r="J17" s="182">
        <v>77.161</v>
      </c>
      <c r="K17" s="149" t="s">
        <v>1563</v>
      </c>
      <c r="L17" s="180" t="s">
        <v>1564</v>
      </c>
      <c r="M17" s="183">
        <v>3635.0</v>
      </c>
      <c r="N17" s="45">
        <v>1.13</v>
      </c>
      <c r="O17" s="45">
        <v>47.0</v>
      </c>
      <c r="P17" s="45">
        <f t="shared" si="2"/>
        <v>0.53</v>
      </c>
      <c r="Q17" s="45">
        <f t="shared" si="3"/>
        <v>2177.0015</v>
      </c>
      <c r="R17" s="45">
        <v>0.0</v>
      </c>
      <c r="S17" s="45">
        <v>1.067</v>
      </c>
      <c r="T17" s="45">
        <f t="shared" si="4"/>
        <v>2322.860601</v>
      </c>
      <c r="U17" s="47">
        <f t="shared" si="5"/>
        <v>3097.147467</v>
      </c>
      <c r="V17" s="67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</row>
    <row r="18" ht="14.25" customHeight="1">
      <c r="A18" s="148">
        <v>2040.0</v>
      </c>
      <c r="B18" s="149" t="s">
        <v>1533</v>
      </c>
      <c r="C18" s="150"/>
      <c r="D18" s="180" t="str">
        <f t="shared" si="1"/>
        <v>3103_680_071</v>
      </c>
      <c r="E18" s="149" t="s">
        <v>46</v>
      </c>
      <c r="F18" s="181" t="s">
        <v>1565</v>
      </c>
      <c r="G18" s="152"/>
      <c r="H18" s="150"/>
      <c r="I18" s="154">
        <v>9000.0</v>
      </c>
      <c r="J18" s="182">
        <v>99.207</v>
      </c>
      <c r="K18" s="149" t="s">
        <v>1563</v>
      </c>
      <c r="L18" s="180" t="s">
        <v>1566</v>
      </c>
      <c r="M18" s="183">
        <v>5405.0</v>
      </c>
      <c r="N18" s="45">
        <v>1.13</v>
      </c>
      <c r="O18" s="45">
        <v>47.0</v>
      </c>
      <c r="P18" s="45">
        <f t="shared" si="2"/>
        <v>0.53</v>
      </c>
      <c r="Q18" s="45">
        <f t="shared" si="3"/>
        <v>3237.0545</v>
      </c>
      <c r="R18" s="45">
        <v>0.0</v>
      </c>
      <c r="S18" s="45">
        <v>1.067</v>
      </c>
      <c r="T18" s="45">
        <f t="shared" si="4"/>
        <v>3453.937152</v>
      </c>
      <c r="U18" s="47">
        <f t="shared" si="5"/>
        <v>4605.249535</v>
      </c>
      <c r="V18" s="67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</row>
    <row r="19" ht="14.25" customHeight="1">
      <c r="A19" s="9"/>
      <c r="B19" s="36"/>
      <c r="C19" s="37"/>
      <c r="D19" s="210"/>
      <c r="E19" s="36"/>
      <c r="F19" s="211"/>
      <c r="G19" s="36"/>
      <c r="H19" s="37"/>
      <c r="I19" s="212"/>
      <c r="J19" s="213"/>
      <c r="K19" s="210"/>
      <c r="L19" s="210"/>
      <c r="M19" s="214"/>
      <c r="N19" s="214"/>
      <c r="O19" s="214"/>
      <c r="P19" s="214"/>
      <c r="Q19" s="214"/>
      <c r="R19" s="214"/>
      <c r="S19" s="214"/>
      <c r="T19" s="214"/>
      <c r="U19" s="214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</row>
    <row r="20" ht="14.25" customHeight="1">
      <c r="A20" s="15"/>
      <c r="B20" s="54"/>
      <c r="C20" s="55"/>
      <c r="D20" s="216"/>
      <c r="E20" s="54"/>
      <c r="F20" s="217"/>
      <c r="G20" s="54"/>
      <c r="H20" s="55"/>
      <c r="I20" s="218"/>
      <c r="J20" s="219"/>
      <c r="K20" s="218"/>
      <c r="L20" s="216"/>
      <c r="M20" s="220"/>
      <c r="N20" s="220"/>
      <c r="O20" s="220"/>
      <c r="P20" s="220"/>
      <c r="Q20" s="220"/>
      <c r="R20" s="220"/>
      <c r="S20" s="220"/>
      <c r="T20" s="220"/>
      <c r="U20" s="220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</row>
    <row r="21" ht="14.25" customHeight="1">
      <c r="A21" s="15"/>
      <c r="B21" s="54"/>
      <c r="C21" s="55"/>
      <c r="D21" s="216"/>
      <c r="E21" s="54"/>
      <c r="F21" s="217"/>
      <c r="G21" s="54"/>
      <c r="H21" s="55"/>
      <c r="I21" s="218"/>
      <c r="J21" s="219"/>
      <c r="K21" s="218"/>
      <c r="L21" s="216"/>
      <c r="M21" s="220"/>
      <c r="N21" s="220"/>
      <c r="O21" s="220"/>
      <c r="P21" s="220"/>
      <c r="Q21" s="220"/>
      <c r="R21" s="220"/>
      <c r="S21" s="220"/>
      <c r="T21" s="220"/>
      <c r="U21" s="220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</row>
    <row r="22" ht="14.25" customHeight="1">
      <c r="A22" s="15"/>
      <c r="B22" s="54"/>
      <c r="C22" s="55"/>
      <c r="D22" s="216"/>
      <c r="E22" s="54"/>
      <c r="F22" s="217"/>
      <c r="G22" s="54"/>
      <c r="H22" s="55"/>
      <c r="I22" s="218"/>
      <c r="J22" s="219"/>
      <c r="K22" s="218"/>
      <c r="L22" s="216"/>
      <c r="M22" s="220"/>
      <c r="N22" s="220"/>
      <c r="O22" s="220"/>
      <c r="P22" s="220"/>
      <c r="Q22" s="220"/>
      <c r="R22" s="220"/>
      <c r="S22" s="220"/>
      <c r="T22" s="220"/>
      <c r="U22" s="220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</row>
    <row r="23" ht="14.25" customHeight="1">
      <c r="A23" s="15"/>
      <c r="B23" s="54"/>
      <c r="C23" s="55"/>
      <c r="D23" s="216"/>
      <c r="E23" s="54"/>
      <c r="F23" s="217"/>
      <c r="G23" s="54"/>
      <c r="H23" s="55"/>
      <c r="I23" s="218"/>
      <c r="J23" s="219"/>
      <c r="K23" s="218"/>
      <c r="L23" s="216"/>
      <c r="M23" s="220"/>
      <c r="N23" s="220"/>
      <c r="O23" s="220"/>
      <c r="P23" s="220"/>
      <c r="Q23" s="220"/>
      <c r="R23" s="220"/>
      <c r="S23" s="220"/>
      <c r="T23" s="220"/>
      <c r="U23" s="220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</row>
    <row r="24" ht="14.25" customHeight="1">
      <c r="A24" s="15"/>
      <c r="B24" s="54"/>
      <c r="C24" s="55"/>
      <c r="D24" s="216"/>
      <c r="E24" s="54"/>
      <c r="F24" s="217"/>
      <c r="G24" s="55"/>
      <c r="H24" s="55"/>
      <c r="I24" s="218"/>
      <c r="J24" s="219"/>
      <c r="K24" s="55"/>
      <c r="L24" s="216"/>
      <c r="M24" s="220"/>
      <c r="N24" s="220"/>
      <c r="O24" s="220"/>
      <c r="P24" s="220"/>
      <c r="Q24" s="220"/>
      <c r="R24" s="220"/>
      <c r="S24" s="220"/>
      <c r="T24" s="220"/>
      <c r="U24" s="220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</row>
    <row r="25" ht="13.5" customHeight="1">
      <c r="A25" s="13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220"/>
      <c r="O25" s="220"/>
      <c r="P25" s="220"/>
      <c r="Q25" s="220"/>
      <c r="R25" s="220"/>
      <c r="S25" s="220"/>
      <c r="T25" s="220"/>
      <c r="U25" s="220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</row>
    <row r="26" ht="13.5" customHeight="1">
      <c r="A26" s="13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220"/>
      <c r="O26" s="220"/>
      <c r="P26" s="220"/>
      <c r="Q26" s="220"/>
      <c r="R26" s="220"/>
      <c r="S26" s="220"/>
      <c r="T26" s="220"/>
      <c r="U26" s="220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</row>
    <row r="27" ht="13.5" customHeight="1">
      <c r="A27" s="13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220"/>
      <c r="O27" s="220"/>
      <c r="P27" s="220"/>
      <c r="Q27" s="220"/>
      <c r="R27" s="220"/>
      <c r="S27" s="220"/>
      <c r="T27" s="220"/>
      <c r="U27" s="220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</row>
    <row r="28" ht="13.5" customHeight="1">
      <c r="A28" s="13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</row>
    <row r="29" ht="13.5" customHeight="1">
      <c r="A29" s="13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</row>
    <row r="30" ht="13.5" customHeight="1">
      <c r="A30" s="13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</row>
    <row r="31" ht="12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</row>
    <row r="32" ht="12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</row>
    <row r="33" ht="12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</row>
    <row r="34" ht="12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</row>
    <row r="35" ht="12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</row>
    <row r="36" ht="12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</row>
    <row r="37" ht="12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</row>
    <row r="38" ht="12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</row>
    <row r="39" ht="12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</row>
    <row r="40" ht="12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</row>
    <row r="41" ht="12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</row>
    <row r="42" ht="12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</row>
    <row r="43" ht="12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</row>
    <row r="44" ht="12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</row>
    <row r="45" ht="12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</row>
    <row r="46" ht="12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</row>
    <row r="47" ht="12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</row>
    <row r="48" ht="12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</row>
    <row r="49" ht="12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</row>
    <row r="50" ht="12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</row>
    <row r="51" ht="12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</row>
    <row r="52" ht="12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</row>
    <row r="53" ht="12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</row>
    <row r="54" ht="12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</row>
    <row r="55" ht="12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</row>
    <row r="56" ht="12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</row>
    <row r="57" ht="12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</row>
    <row r="58" ht="12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</row>
    <row r="59" ht="12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</row>
    <row r="60" ht="12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</row>
    <row r="61" ht="12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</row>
    <row r="62" ht="12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</row>
    <row r="63" ht="12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</row>
    <row r="64" ht="12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</row>
    <row r="65" ht="12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</row>
    <row r="66" ht="12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</row>
    <row r="67" ht="12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</row>
    <row r="68" ht="12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</row>
    <row r="69" ht="12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</row>
    <row r="70" ht="12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</row>
    <row r="71" ht="12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</row>
    <row r="72" ht="12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</row>
    <row r="73" ht="12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</row>
    <row r="74" ht="12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</row>
    <row r="75" ht="12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</row>
    <row r="76" ht="12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</row>
    <row r="77" ht="12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</row>
    <row r="78" ht="12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</row>
    <row r="79" ht="12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</row>
    <row r="80" ht="12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</row>
    <row r="81" ht="12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</row>
    <row r="82" ht="12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</row>
    <row r="83" ht="12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</row>
    <row r="84" ht="12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</row>
    <row r="85" ht="12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</row>
    <row r="86" ht="12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</row>
    <row r="87" ht="12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</row>
    <row r="88" ht="12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</row>
    <row r="89" ht="12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</row>
    <row r="90" ht="12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</row>
    <row r="91" ht="12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</row>
    <row r="92" ht="12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</row>
    <row r="93" ht="12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</row>
    <row r="94" ht="12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</row>
    <row r="95" ht="12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</row>
    <row r="96" ht="12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</row>
    <row r="97" ht="12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</row>
    <row r="98" ht="12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</row>
    <row r="99" ht="12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</row>
    <row r="100" ht="12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</row>
    <row r="101" ht="12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</row>
    <row r="102" ht="12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</row>
    <row r="103" ht="12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</row>
    <row r="104" ht="12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</row>
    <row r="105" ht="12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</row>
    <row r="106" ht="12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</row>
    <row r="107" ht="12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</row>
    <row r="108" ht="12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</row>
    <row r="109" ht="12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</row>
    <row r="110" ht="12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</row>
    <row r="111" ht="12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</row>
    <row r="112" ht="12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</row>
    <row r="113" ht="12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</row>
    <row r="114" ht="12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</row>
    <row r="115" ht="12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</row>
    <row r="116" ht="12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</row>
    <row r="117" ht="12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</row>
    <row r="118" ht="12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</row>
    <row r="119" ht="12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</row>
    <row r="120" ht="12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</row>
    <row r="121" ht="12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</row>
    <row r="122" ht="12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</row>
    <row r="123" ht="12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</row>
    <row r="124" ht="12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</row>
    <row r="125" ht="12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</row>
    <row r="126" ht="12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</row>
    <row r="127" ht="12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</row>
    <row r="128" ht="12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</row>
    <row r="129" ht="12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</row>
    <row r="130" ht="12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</row>
    <row r="131" ht="12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</row>
    <row r="132" ht="12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</row>
    <row r="133" ht="12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</row>
    <row r="134" ht="12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</row>
    <row r="135" ht="12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</row>
    <row r="136" ht="12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</row>
    <row r="137" ht="12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</row>
    <row r="138" ht="12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</row>
    <row r="139" ht="12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</row>
    <row r="140" ht="12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</row>
    <row r="141" ht="12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</row>
    <row r="142" ht="12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</row>
    <row r="143" ht="12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</row>
    <row r="144" ht="12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</row>
    <row r="145" ht="12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</row>
    <row r="146" ht="12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</row>
    <row r="147" ht="12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</row>
    <row r="148" ht="12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</row>
    <row r="149" ht="12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</row>
    <row r="150" ht="12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</row>
    <row r="151" ht="12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</row>
    <row r="152" ht="12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</row>
    <row r="153" ht="12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</row>
    <row r="154" ht="12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</row>
    <row r="155" ht="12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</row>
    <row r="156" ht="12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</row>
    <row r="157" ht="12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</row>
    <row r="158" ht="12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</row>
    <row r="159" ht="12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</row>
    <row r="160" ht="12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</row>
    <row r="161" ht="12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</row>
    <row r="162" ht="12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</row>
    <row r="163" ht="12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</row>
    <row r="164" ht="12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</row>
    <row r="165" ht="12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</row>
    <row r="166" ht="12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</row>
    <row r="167" ht="12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</row>
    <row r="168" ht="12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</row>
    <row r="169" ht="12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</row>
    <row r="170" ht="12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</row>
    <row r="171" ht="12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</row>
    <row r="172" ht="12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</row>
    <row r="173" ht="12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</row>
    <row r="174" ht="12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</row>
    <row r="175" ht="12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</row>
    <row r="176" ht="12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</row>
    <row r="177" ht="12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</row>
    <row r="178" ht="12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</row>
    <row r="179" ht="12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</row>
    <row r="180" ht="12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</row>
    <row r="181" ht="12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</row>
    <row r="182" ht="12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</row>
    <row r="183" ht="12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</row>
    <row r="184" ht="12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</row>
    <row r="185" ht="12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</row>
    <row r="186" ht="12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</row>
    <row r="187" ht="12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</row>
    <row r="188" ht="12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</row>
    <row r="189" ht="12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</row>
    <row r="190" ht="12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</row>
    <row r="191" ht="12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</row>
    <row r="192" ht="12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</row>
    <row r="193" ht="12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</row>
    <row r="194" ht="12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</row>
    <row r="195" ht="12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</row>
    <row r="196" ht="12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</row>
    <row r="197" ht="12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</row>
    <row r="198" ht="12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</row>
    <row r="199" ht="12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</row>
    <row r="200" ht="12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</row>
    <row r="201" ht="12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</row>
    <row r="202" ht="12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</row>
    <row r="203" ht="12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</row>
    <row r="204" ht="12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</row>
    <row r="205" ht="12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</row>
    <row r="206" ht="12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</row>
    <row r="207" ht="12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</row>
    <row r="208" ht="12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</row>
    <row r="209" ht="12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</row>
    <row r="210" ht="12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</row>
    <row r="211" ht="12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</row>
    <row r="212" ht="12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</row>
    <row r="213" ht="12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</row>
    <row r="214" ht="12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</row>
    <row r="215" ht="12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</row>
    <row r="216" ht="12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</row>
    <row r="217" ht="12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</row>
    <row r="218" ht="12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</row>
    <row r="219" ht="12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</row>
    <row r="220" ht="12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</row>
    <row r="221" ht="12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</row>
    <row r="222" ht="12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</row>
    <row r="223" ht="12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</row>
    <row r="224" ht="12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</row>
    <row r="225" ht="12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</row>
    <row r="226" ht="12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</row>
    <row r="227" ht="12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</row>
    <row r="228" ht="12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</row>
    <row r="229" ht="12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</row>
    <row r="230" ht="12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</row>
    <row r="231" ht="12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</row>
    <row r="232" ht="12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</row>
    <row r="233" ht="12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</row>
    <row r="234" ht="12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</row>
    <row r="235" ht="12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</row>
    <row r="236" ht="12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</row>
    <row r="237" ht="12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</row>
    <row r="238" ht="12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</row>
    <row r="239" ht="12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</row>
    <row r="240" ht="12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</row>
    <row r="241" ht="12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</row>
    <row r="242" ht="12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</row>
    <row r="243" ht="12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</row>
    <row r="244" ht="12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</row>
    <row r="245" ht="12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</row>
    <row r="246" ht="12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ht="12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</row>
    <row r="248" ht="12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</row>
    <row r="249" ht="12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</row>
    <row r="250" ht="12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</row>
    <row r="251" ht="12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</row>
    <row r="252" ht="12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</row>
    <row r="253" ht="12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</row>
    <row r="254" ht="12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</row>
    <row r="255" ht="12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</row>
    <row r="256" ht="12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</row>
    <row r="257" ht="12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</row>
    <row r="258" ht="12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</row>
    <row r="259" ht="12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</row>
    <row r="260" ht="12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</row>
    <row r="261" ht="12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</row>
    <row r="262" ht="12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</row>
    <row r="263" ht="12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</row>
    <row r="264" ht="12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</row>
    <row r="265" ht="12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</row>
    <row r="266" ht="12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</row>
    <row r="267" ht="12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</row>
    <row r="268" ht="12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</row>
    <row r="269" ht="12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</row>
    <row r="270" ht="12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</row>
    <row r="271" ht="12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</row>
    <row r="272" ht="12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</row>
    <row r="273" ht="12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</row>
    <row r="274" ht="12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</row>
    <row r="275" ht="12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</row>
    <row r="276" ht="12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</row>
    <row r="277" ht="12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</row>
    <row r="278" ht="12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</row>
    <row r="279" ht="12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</row>
    <row r="280" ht="12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</row>
    <row r="281" ht="12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</row>
    <row r="282" ht="12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</row>
    <row r="283" ht="12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</row>
    <row r="284" ht="12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</row>
    <row r="285" ht="12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</row>
    <row r="286" ht="12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</row>
    <row r="287" ht="12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</row>
    <row r="288" ht="12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</row>
    <row r="289" ht="12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</row>
    <row r="290" ht="12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</row>
    <row r="291" ht="12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</row>
    <row r="292" ht="12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</row>
    <row r="293" ht="12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</row>
    <row r="294" ht="12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</row>
    <row r="295" ht="12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</row>
    <row r="296" ht="12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</row>
    <row r="297" ht="12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</row>
    <row r="298" ht="12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</row>
    <row r="299" ht="12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</row>
    <row r="300" ht="12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</row>
    <row r="301" ht="12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</row>
    <row r="302" ht="12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</row>
    <row r="303" ht="12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</row>
    <row r="304" ht="12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</row>
    <row r="305" ht="12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</row>
    <row r="306" ht="12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</row>
    <row r="307" ht="12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</row>
    <row r="308" ht="12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</row>
    <row r="309" ht="12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</row>
    <row r="310" ht="12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</row>
    <row r="311" ht="12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</row>
    <row r="312" ht="12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</row>
    <row r="313" ht="12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</row>
    <row r="314" ht="12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</row>
    <row r="315" ht="12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</row>
    <row r="316" ht="12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</row>
    <row r="317" ht="12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</row>
    <row r="318" ht="12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</row>
    <row r="319" ht="12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</row>
    <row r="320" ht="12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</row>
    <row r="321" ht="12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</row>
    <row r="322" ht="12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</row>
    <row r="323" ht="12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</row>
    <row r="324" ht="12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</row>
    <row r="325" ht="12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</row>
    <row r="326" ht="12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</row>
    <row r="327" ht="12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</row>
    <row r="328" ht="12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</row>
    <row r="329" ht="12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</row>
    <row r="330" ht="12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</row>
    <row r="331" ht="12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</row>
    <row r="332" ht="12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</row>
    <row r="333" ht="12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</row>
    <row r="334" ht="12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</row>
    <row r="335" ht="12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</row>
    <row r="336" ht="12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</row>
    <row r="337" ht="12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</row>
    <row r="338" ht="12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</row>
    <row r="339" ht="12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</row>
    <row r="340" ht="12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</row>
    <row r="341" ht="12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</row>
    <row r="342" ht="12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</row>
    <row r="343" ht="12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</row>
    <row r="344" ht="12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</row>
    <row r="345" ht="12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</row>
    <row r="346" ht="12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</row>
    <row r="347" ht="12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</row>
    <row r="348" ht="12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</row>
    <row r="349" ht="12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</row>
    <row r="350" ht="12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</row>
    <row r="351" ht="12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</row>
    <row r="352" ht="12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</row>
    <row r="353" ht="12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</row>
    <row r="354" ht="12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</row>
    <row r="355" ht="12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</row>
    <row r="356" ht="12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</row>
    <row r="357" ht="12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</row>
    <row r="358" ht="12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</row>
    <row r="359" ht="12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</row>
    <row r="360" ht="12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</row>
    <row r="361" ht="12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</row>
    <row r="362" ht="12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</row>
    <row r="363" ht="12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</row>
    <row r="364" ht="12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</row>
    <row r="365" ht="12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</row>
    <row r="366" ht="12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</row>
    <row r="367" ht="12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</row>
    <row r="368" ht="12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</row>
    <row r="369" ht="12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</row>
    <row r="370" ht="12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</row>
    <row r="371" ht="12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</row>
    <row r="372" ht="12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ht="12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ht="12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ht="12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ht="12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ht="12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ht="12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ht="12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ht="12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ht="12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ht="12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ht="12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ht="12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ht="12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</row>
    <row r="386" ht="12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</row>
    <row r="387" ht="12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</row>
    <row r="388" ht="12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</row>
    <row r="389" ht="12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</row>
    <row r="390" ht="12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</row>
    <row r="391" ht="12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ht="12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ht="12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ht="12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ht="12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ht="12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ht="12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</row>
    <row r="398" ht="12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</row>
    <row r="399" ht="12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</row>
    <row r="400" ht="12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</row>
    <row r="401" ht="12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</row>
    <row r="402" ht="12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</row>
    <row r="403" ht="12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</row>
    <row r="404" ht="12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</row>
    <row r="405" ht="12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</row>
    <row r="406" ht="12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</row>
    <row r="407" ht="12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</row>
    <row r="408" ht="12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</row>
    <row r="409" ht="12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</row>
    <row r="410" ht="12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</row>
    <row r="411" ht="12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</row>
    <row r="412" ht="12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</row>
    <row r="413" ht="12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</row>
    <row r="414" ht="12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</row>
    <row r="415" ht="12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</row>
    <row r="416" ht="12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</row>
    <row r="417" ht="12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</row>
    <row r="418" ht="12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</row>
    <row r="419" ht="12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</row>
    <row r="420" ht="12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</row>
    <row r="421" ht="12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</row>
    <row r="422" ht="12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</row>
    <row r="423" ht="12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</row>
    <row r="424" ht="12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</row>
    <row r="425" ht="12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</row>
    <row r="426" ht="12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</row>
    <row r="427" ht="12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</row>
    <row r="428" ht="12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</row>
    <row r="429" ht="12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</row>
    <row r="430" ht="12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</row>
    <row r="431" ht="12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</row>
    <row r="432" ht="12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</row>
    <row r="433" ht="12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</row>
    <row r="434" ht="12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</row>
    <row r="435" ht="12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</row>
    <row r="436" ht="12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</row>
    <row r="437" ht="12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</row>
    <row r="438" ht="12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</row>
    <row r="439" ht="12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</row>
    <row r="440" ht="12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</row>
    <row r="441" ht="12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</row>
    <row r="442" ht="12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</row>
    <row r="443" ht="12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</row>
    <row r="444" ht="12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</row>
    <row r="445" ht="12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</row>
    <row r="446" ht="12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</row>
    <row r="447" ht="12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</row>
    <row r="448" ht="12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</row>
    <row r="449" ht="12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</row>
    <row r="450" ht="12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</row>
    <row r="451" ht="12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</row>
    <row r="452" ht="12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</row>
    <row r="453" ht="12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</row>
    <row r="454" ht="12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</row>
    <row r="455" ht="12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</row>
    <row r="456" ht="12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</row>
    <row r="457" ht="12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</row>
    <row r="458" ht="12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</row>
    <row r="459" ht="12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</row>
    <row r="460" ht="12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</row>
    <row r="461" ht="12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</row>
    <row r="462" ht="12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</row>
    <row r="463" ht="12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</row>
    <row r="464" ht="12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</row>
    <row r="465" ht="12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</row>
    <row r="466" ht="12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</row>
    <row r="467" ht="12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</row>
    <row r="468" ht="12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</row>
    <row r="469" ht="12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</row>
    <row r="470" ht="12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</row>
    <row r="471" ht="12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</row>
    <row r="472" ht="12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</row>
    <row r="473" ht="12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</row>
    <row r="474" ht="12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</row>
    <row r="475" ht="12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</row>
    <row r="476" ht="12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</row>
    <row r="477" ht="12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</row>
    <row r="478" ht="12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</row>
    <row r="479" ht="12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</row>
    <row r="480" ht="12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</row>
    <row r="481" ht="12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</row>
    <row r="482" ht="12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</row>
    <row r="483" ht="12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</row>
    <row r="484" ht="12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</row>
    <row r="485" ht="12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</row>
    <row r="486" ht="12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</row>
    <row r="487" ht="12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</row>
    <row r="488" ht="12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</row>
    <row r="489" ht="12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</row>
    <row r="490" ht="12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</row>
    <row r="491" ht="12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</row>
    <row r="492" ht="12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</row>
    <row r="493" ht="12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</row>
    <row r="494" ht="12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</row>
    <row r="495" ht="12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</row>
    <row r="496" ht="12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</row>
    <row r="497" ht="12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</row>
    <row r="498" ht="12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</row>
    <row r="499" ht="12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</row>
    <row r="500" ht="12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</row>
    <row r="501" ht="12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</row>
    <row r="502" ht="12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</row>
    <row r="503" ht="12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</row>
    <row r="504" ht="12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</row>
    <row r="505" ht="12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</row>
    <row r="506" ht="12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</row>
    <row r="507" ht="12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</row>
    <row r="508" ht="12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</row>
    <row r="509" ht="12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</row>
    <row r="510" ht="12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</row>
    <row r="511" ht="12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</row>
    <row r="512" ht="12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</row>
    <row r="513" ht="12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</row>
    <row r="514" ht="12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</row>
    <row r="515" ht="12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</row>
    <row r="516" ht="12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</row>
    <row r="517" ht="12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</row>
    <row r="518" ht="12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</row>
    <row r="519" ht="12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</row>
    <row r="520" ht="12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</row>
    <row r="521" ht="12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</row>
    <row r="522" ht="12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</row>
    <row r="523" ht="12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</row>
    <row r="524" ht="12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</row>
    <row r="525" ht="12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</row>
    <row r="526" ht="12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</row>
    <row r="527" ht="12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</row>
    <row r="528" ht="12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</row>
    <row r="529" ht="12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</row>
    <row r="530" ht="12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</row>
    <row r="531" ht="12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</row>
    <row r="532" ht="12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</row>
    <row r="533" ht="12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</row>
    <row r="534" ht="12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</row>
    <row r="535" ht="12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</row>
    <row r="536" ht="12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</row>
    <row r="537" ht="12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</row>
    <row r="538" ht="12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</row>
    <row r="539" ht="12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</row>
    <row r="540" ht="12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</row>
    <row r="541" ht="12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</row>
    <row r="542" ht="12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</row>
    <row r="543" ht="12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</row>
    <row r="544" ht="12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</row>
    <row r="545" ht="12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</row>
    <row r="546" ht="12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</row>
    <row r="547" ht="12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</row>
    <row r="548" ht="12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</row>
    <row r="549" ht="12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</row>
    <row r="550" ht="12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</row>
    <row r="551" ht="12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</row>
    <row r="552" ht="12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</row>
    <row r="553" ht="12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</row>
    <row r="554" ht="12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</row>
    <row r="555" ht="12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</row>
    <row r="556" ht="12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</row>
    <row r="557" ht="12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</row>
    <row r="558" ht="12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</row>
    <row r="559" ht="12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</row>
    <row r="560" ht="12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</row>
    <row r="561" ht="12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</row>
    <row r="562" ht="12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</row>
    <row r="563" ht="12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</row>
    <row r="564" ht="12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</row>
    <row r="565" ht="12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</row>
    <row r="566" ht="12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</row>
    <row r="567" ht="12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</row>
    <row r="568" ht="12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</row>
    <row r="569" ht="12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</row>
    <row r="570" ht="12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</row>
    <row r="571" ht="12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</row>
    <row r="572" ht="12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</row>
    <row r="573" ht="12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</row>
    <row r="574" ht="12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</row>
    <row r="575" ht="12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</row>
    <row r="576" ht="12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</row>
    <row r="577" ht="12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</row>
    <row r="578" ht="12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</row>
    <row r="579" ht="12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</row>
    <row r="580" ht="12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</row>
    <row r="581" ht="12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</row>
    <row r="582" ht="12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</row>
    <row r="583" ht="12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</row>
    <row r="584" ht="12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</row>
    <row r="585" ht="12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</row>
    <row r="586" ht="12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</row>
    <row r="587" ht="12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</row>
    <row r="588" ht="12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</row>
    <row r="589" ht="12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</row>
    <row r="590" ht="12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</row>
    <row r="591" ht="12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</row>
    <row r="592" ht="12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</row>
    <row r="593" ht="12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</row>
    <row r="594" ht="12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</row>
    <row r="595" ht="12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</row>
    <row r="596" ht="12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</row>
    <row r="597" ht="12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</row>
    <row r="598" ht="12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</row>
    <row r="599" ht="12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</row>
    <row r="600" ht="12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</row>
    <row r="601" ht="12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</row>
    <row r="602" ht="12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</row>
    <row r="603" ht="12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</row>
    <row r="604" ht="12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</row>
    <row r="605" ht="12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</row>
    <row r="606" ht="12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</row>
    <row r="607" ht="12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</row>
    <row r="608" ht="12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</row>
    <row r="609" ht="12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</row>
    <row r="610" ht="12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</row>
    <row r="611" ht="12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</row>
    <row r="612" ht="12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</row>
    <row r="613" ht="12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</row>
    <row r="614" ht="12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</row>
    <row r="615" ht="12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</row>
    <row r="616" ht="12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</row>
    <row r="617" ht="12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</row>
    <row r="618" ht="12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</row>
    <row r="619" ht="12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</row>
    <row r="620" ht="12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</row>
    <row r="621" ht="12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</row>
    <row r="622" ht="12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</row>
    <row r="623" ht="12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</row>
    <row r="624" ht="12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</row>
    <row r="625" ht="12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</row>
    <row r="626" ht="12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</row>
    <row r="627" ht="12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</row>
    <row r="628" ht="12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</row>
    <row r="629" ht="12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</row>
    <row r="630" ht="12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</row>
    <row r="631" ht="12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</row>
    <row r="632" ht="12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</row>
    <row r="633" ht="12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</row>
    <row r="634" ht="12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</row>
    <row r="635" ht="12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</row>
    <row r="636" ht="12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</row>
    <row r="637" ht="12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</row>
    <row r="638" ht="12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</row>
    <row r="639" ht="12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</row>
    <row r="640" ht="12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</row>
    <row r="641" ht="12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</row>
    <row r="642" ht="12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</row>
    <row r="643" ht="12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</row>
    <row r="644" ht="12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</row>
    <row r="645" ht="12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</row>
    <row r="646" ht="12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</row>
    <row r="647" ht="12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</row>
    <row r="648" ht="12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</row>
    <row r="649" ht="12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</row>
    <row r="650" ht="12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</row>
    <row r="651" ht="12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</row>
    <row r="652" ht="12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</row>
    <row r="653" ht="12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</row>
    <row r="654" ht="12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</row>
    <row r="655" ht="12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</row>
    <row r="656" ht="12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</row>
    <row r="657" ht="12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</row>
    <row r="658" ht="12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</row>
    <row r="659" ht="12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</row>
    <row r="660" ht="12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</row>
    <row r="661" ht="12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</row>
    <row r="662" ht="12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</row>
    <row r="663" ht="12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</row>
    <row r="664" ht="12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</row>
    <row r="665" ht="12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</row>
    <row r="666" ht="12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</row>
    <row r="667" ht="12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</row>
    <row r="668" ht="12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</row>
    <row r="669" ht="12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</row>
    <row r="670" ht="12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</row>
    <row r="671" ht="12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</row>
    <row r="672" ht="12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</row>
    <row r="673" ht="12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</row>
    <row r="674" ht="12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</row>
    <row r="675" ht="12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</row>
    <row r="676" ht="12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</row>
    <row r="677" ht="12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</row>
    <row r="678" ht="12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</row>
    <row r="679" ht="12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</row>
    <row r="680" ht="12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</row>
    <row r="681" ht="12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</row>
    <row r="682" ht="12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</row>
    <row r="683" ht="12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</row>
    <row r="684" ht="12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</row>
    <row r="685" ht="12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</row>
    <row r="686" ht="12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</row>
    <row r="687" ht="12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</row>
    <row r="688" ht="12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</row>
    <row r="689" ht="12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</row>
    <row r="690" ht="12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</row>
    <row r="691" ht="12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</row>
    <row r="692" ht="12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</row>
    <row r="693" ht="12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</row>
    <row r="694" ht="12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</row>
    <row r="695" ht="12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</row>
    <row r="696" ht="12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</row>
    <row r="697" ht="12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</row>
    <row r="698" ht="12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</row>
    <row r="699" ht="12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</row>
    <row r="700" ht="12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</row>
    <row r="701" ht="12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</row>
    <row r="702" ht="12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</row>
    <row r="703" ht="12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</row>
    <row r="704" ht="12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</row>
    <row r="705" ht="12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</row>
    <row r="706" ht="12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</row>
    <row r="707" ht="12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</row>
    <row r="708" ht="12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</row>
    <row r="709" ht="12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</row>
    <row r="710" ht="12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</row>
    <row r="711" ht="12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</row>
    <row r="712" ht="12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</row>
    <row r="713" ht="12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</row>
    <row r="714" ht="12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</row>
    <row r="715" ht="12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</row>
    <row r="716" ht="12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</row>
    <row r="717" ht="12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</row>
    <row r="718" ht="12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</row>
    <row r="719" ht="12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</row>
    <row r="720" ht="12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</row>
    <row r="721" ht="12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</row>
    <row r="722" ht="12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</row>
    <row r="723" ht="12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</row>
    <row r="724" ht="12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</row>
    <row r="725" ht="12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</row>
    <row r="726" ht="12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</row>
    <row r="727" ht="12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</row>
    <row r="728" ht="12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</row>
    <row r="729" ht="12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</row>
    <row r="730" ht="12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</row>
    <row r="731" ht="12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</row>
    <row r="732" ht="12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</row>
    <row r="733" ht="12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</row>
    <row r="734" ht="12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</row>
    <row r="735" ht="12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</row>
    <row r="736" ht="12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</row>
    <row r="737" ht="12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</row>
    <row r="738" ht="12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</row>
    <row r="739" ht="12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</row>
    <row r="740" ht="12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</row>
    <row r="741" ht="12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</row>
    <row r="742" ht="12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</row>
    <row r="743" ht="12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</row>
    <row r="744" ht="12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</row>
    <row r="745" ht="12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</row>
    <row r="746" ht="12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</row>
    <row r="747" ht="12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</row>
    <row r="748" ht="12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</row>
    <row r="749" ht="12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</row>
    <row r="750" ht="12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</row>
    <row r="751" ht="12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</row>
    <row r="752" ht="12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</row>
    <row r="753" ht="12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</row>
    <row r="754" ht="12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</row>
    <row r="755" ht="12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</row>
    <row r="756" ht="12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</row>
    <row r="757" ht="12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</row>
    <row r="758" ht="12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</row>
    <row r="759" ht="12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</row>
    <row r="760" ht="12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</row>
    <row r="761" ht="12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</row>
    <row r="762" ht="12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</row>
    <row r="763" ht="12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</row>
    <row r="764" ht="12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</row>
    <row r="765" ht="12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</row>
    <row r="766" ht="12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</row>
    <row r="767" ht="12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</row>
    <row r="768" ht="12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</row>
    <row r="769" ht="12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</row>
    <row r="770" ht="12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</row>
    <row r="771" ht="12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</row>
    <row r="772" ht="12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</row>
    <row r="773" ht="12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</row>
    <row r="774" ht="12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</row>
    <row r="775" ht="12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</row>
    <row r="776" ht="12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</row>
    <row r="777" ht="12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</row>
    <row r="778" ht="12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</row>
    <row r="779" ht="12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</row>
    <row r="780" ht="12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</row>
    <row r="781" ht="12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</row>
    <row r="782" ht="12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</row>
    <row r="783" ht="12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</row>
    <row r="784" ht="12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</row>
    <row r="785" ht="12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</row>
    <row r="786" ht="12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</row>
    <row r="787" ht="12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</row>
    <row r="788" ht="12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</row>
    <row r="789" ht="12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</row>
    <row r="790" ht="12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</row>
    <row r="791" ht="12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</row>
    <row r="792" ht="12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</row>
    <row r="793" ht="12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</row>
    <row r="794" ht="12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</row>
    <row r="795" ht="12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</row>
    <row r="796" ht="12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</row>
    <row r="797" ht="12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</row>
    <row r="798" ht="12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</row>
    <row r="799" ht="12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</row>
    <row r="800" ht="12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</row>
    <row r="801" ht="12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</row>
    <row r="802" ht="12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</row>
    <row r="803" ht="12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</row>
    <row r="804" ht="12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</row>
    <row r="805" ht="12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</row>
    <row r="806" ht="12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</row>
    <row r="807" ht="12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</row>
    <row r="808" ht="12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</row>
    <row r="809" ht="12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</row>
    <row r="810" ht="12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</row>
    <row r="811" ht="12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</row>
    <row r="812" ht="12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</row>
    <row r="813" ht="12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</row>
    <row r="814" ht="12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</row>
    <row r="815" ht="12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</row>
    <row r="816" ht="12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</row>
    <row r="817" ht="12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</row>
    <row r="818" ht="12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</row>
    <row r="819" ht="12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</row>
    <row r="820" ht="12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</row>
    <row r="821" ht="12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</row>
    <row r="822" ht="12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</row>
    <row r="823" ht="12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</row>
    <row r="824" ht="12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</row>
    <row r="825" ht="12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</row>
    <row r="826" ht="12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</row>
    <row r="827" ht="12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</row>
    <row r="828" ht="12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</row>
    <row r="829" ht="12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</row>
    <row r="830" ht="12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</row>
    <row r="831" ht="12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</row>
    <row r="832" ht="12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</row>
    <row r="833" ht="12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</row>
    <row r="834" ht="12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</row>
    <row r="835" ht="12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</row>
    <row r="836" ht="12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</row>
    <row r="837" ht="12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</row>
    <row r="838" ht="12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</row>
    <row r="839" ht="12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</row>
    <row r="840" ht="12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</row>
    <row r="841" ht="12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</row>
    <row r="842" ht="12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</row>
    <row r="843" ht="12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</row>
    <row r="844" ht="12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</row>
    <row r="845" ht="12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</row>
    <row r="846" ht="12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</row>
    <row r="847" ht="12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</row>
    <row r="848" ht="12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</row>
    <row r="849" ht="12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</row>
    <row r="850" ht="12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</row>
    <row r="851" ht="12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</row>
    <row r="852" ht="12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</row>
    <row r="853" ht="12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</row>
    <row r="854" ht="12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</row>
    <row r="855" ht="12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</row>
    <row r="856" ht="12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</row>
    <row r="857" ht="12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</row>
    <row r="858" ht="12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</row>
    <row r="859" ht="12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</row>
    <row r="860" ht="12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</row>
    <row r="861" ht="12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</row>
    <row r="862" ht="12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</row>
    <row r="863" ht="12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</row>
    <row r="864" ht="12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</row>
    <row r="865" ht="12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</row>
    <row r="866" ht="12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</row>
    <row r="867" ht="12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</row>
    <row r="868" ht="12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</row>
    <row r="869" ht="12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</row>
    <row r="870" ht="12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</row>
    <row r="871" ht="12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</row>
    <row r="872" ht="12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</row>
    <row r="873" ht="12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</row>
    <row r="874" ht="12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</row>
    <row r="875" ht="12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</row>
    <row r="876" ht="12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</row>
    <row r="877" ht="12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</row>
    <row r="878" ht="12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</row>
    <row r="879" ht="12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</row>
    <row r="880" ht="12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</row>
    <row r="881" ht="12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</row>
    <row r="882" ht="12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</row>
    <row r="883" ht="12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</row>
    <row r="884" ht="12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</row>
    <row r="885" ht="12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</row>
    <row r="886" ht="12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</row>
    <row r="887" ht="12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</row>
    <row r="888" ht="12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</row>
    <row r="889" ht="12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</row>
    <row r="890" ht="12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</row>
    <row r="891" ht="12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</row>
    <row r="892" ht="12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</row>
    <row r="893" ht="12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</row>
    <row r="894" ht="12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</row>
    <row r="895" ht="12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</row>
    <row r="896" ht="12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</row>
    <row r="897" ht="12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</row>
    <row r="898" ht="12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</row>
    <row r="899" ht="12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</row>
    <row r="900" ht="12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</row>
    <row r="901" ht="12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</row>
    <row r="902" ht="12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</row>
    <row r="903" ht="12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</row>
    <row r="904" ht="12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</row>
    <row r="905" ht="12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</row>
    <row r="906" ht="12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</row>
    <row r="907" ht="12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</row>
    <row r="908" ht="12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</row>
    <row r="909" ht="12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</row>
    <row r="910" ht="12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</row>
    <row r="911" ht="12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</row>
    <row r="912" ht="12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</row>
    <row r="913" ht="12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</row>
    <row r="914" ht="12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</row>
    <row r="915" ht="12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</row>
    <row r="916" ht="12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</row>
    <row r="917" ht="12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</row>
    <row r="918" ht="12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</row>
    <row r="919" ht="12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</row>
    <row r="920" ht="12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</row>
    <row r="921" ht="12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</row>
    <row r="922" ht="12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</row>
    <row r="923" ht="12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</row>
    <row r="924" ht="12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</row>
    <row r="925" ht="12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</row>
    <row r="926" ht="12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</row>
    <row r="927" ht="12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</row>
    <row r="928" ht="12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</row>
    <row r="929" ht="12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</row>
    <row r="930" ht="12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</row>
    <row r="931" ht="12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</row>
    <row r="932" ht="12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</row>
    <row r="933" ht="12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</row>
    <row r="934" ht="12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</row>
    <row r="935" ht="12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</row>
    <row r="936" ht="12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</row>
    <row r="937" ht="12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</row>
    <row r="938" ht="12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</row>
    <row r="939" ht="12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</row>
    <row r="940" ht="12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</row>
    <row r="941" ht="12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</row>
    <row r="942" ht="12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</row>
    <row r="943" ht="12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</row>
    <row r="944" ht="12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</row>
    <row r="945" ht="12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</row>
    <row r="946" ht="12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</row>
    <row r="947" ht="12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</row>
    <row r="948" ht="12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</row>
    <row r="949" ht="12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</row>
    <row r="950" ht="12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</row>
    <row r="951" ht="12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</row>
    <row r="952" ht="12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</row>
    <row r="953" ht="12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</row>
    <row r="954" ht="12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</row>
    <row r="955" ht="12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</row>
    <row r="956" ht="12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</row>
    <row r="957" ht="12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</row>
    <row r="958" ht="12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</row>
    <row r="959" ht="12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</row>
    <row r="960" ht="12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</row>
    <row r="961" ht="12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</row>
    <row r="962" ht="12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</row>
    <row r="963" ht="12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</row>
    <row r="964" ht="12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</row>
    <row r="965" ht="12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</row>
    <row r="966" ht="12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</row>
    <row r="967" ht="12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</row>
    <row r="968" ht="12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</row>
    <row r="969" ht="12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</row>
    <row r="970" ht="12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</row>
    <row r="971" ht="12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</row>
    <row r="972" ht="12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</row>
    <row r="973" ht="12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</row>
    <row r="974" ht="12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</row>
    <row r="975" ht="12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</row>
    <row r="976" ht="12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</row>
    <row r="977" ht="12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</row>
    <row r="978" ht="12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</row>
    <row r="979" ht="12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</row>
    <row r="980" ht="12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</row>
    <row r="981" ht="12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</row>
    <row r="982" ht="12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</row>
    <row r="983" ht="12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</row>
    <row r="984" ht="12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</row>
    <row r="985" ht="12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</row>
    <row r="986" ht="12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</row>
    <row r="987" ht="12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</row>
    <row r="988" ht="12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</row>
    <row r="989" ht="12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</row>
    <row r="990" ht="12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</row>
    <row r="991" ht="12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</row>
    <row r="992" ht="12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</row>
  </sheetData>
  <printOptions/>
  <pageMargins bottom="1.0" footer="0.0" header="0.0" left="0.75" right="0.75" top="1.0"/>
  <pageSetup orientation="portrait"/>
  <headerFooter>
    <oddHeader>&amp;L000000ZF Confidential#</oddHeader>
    <oddFooter>&amp;C000000&amp;P</oddFooter>
  </headerFooter>
  <drawing r:id="rId1"/>
</worksheet>
</file>