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a\Desktop\"/>
    </mc:Choice>
  </mc:AlternateContent>
  <xr:revisionPtr revIDLastSave="0" documentId="8_{067EDD23-3FD1-4E53-8229-B720237FEFE1}" xr6:coauthVersionLast="45" xr6:coauthVersionMax="45" xr10:uidLastSave="{00000000-0000-0000-0000-000000000000}"/>
  <bookViews>
    <workbookView xWindow="-108" yWindow="-108" windowWidth="23256" windowHeight="12576" xr2:uid="{4856A002-3209-44B4-BC0C-E9DE896C59FA}"/>
  </bookViews>
  <sheets>
    <sheet name="CBA" sheetId="2" r:id="rId1"/>
    <sheet name="Mo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2" l="1"/>
  <c r="H38" i="2" s="1"/>
  <c r="G26" i="2"/>
  <c r="G38" i="2" s="1"/>
  <c r="F26" i="2"/>
  <c r="F38" i="2" s="1"/>
  <c r="E26" i="2"/>
  <c r="E38" i="2" s="1"/>
  <c r="D26" i="2"/>
  <c r="D38" i="2" s="1"/>
  <c r="D21" i="2"/>
  <c r="H18" i="2"/>
  <c r="H37" i="2" s="1"/>
  <c r="G18" i="2"/>
  <c r="G37" i="2" s="1"/>
  <c r="F18" i="2"/>
  <c r="F37" i="2" s="1"/>
  <c r="E18" i="2"/>
  <c r="E37" i="2" s="1"/>
  <c r="D18" i="2"/>
  <c r="D37" i="2" s="1"/>
  <c r="I17" i="2"/>
  <c r="I16" i="2"/>
  <c r="I15" i="2"/>
  <c r="I14" i="2"/>
  <c r="I13" i="2"/>
  <c r="I12" i="2"/>
  <c r="E39" i="2" l="1"/>
  <c r="E42" i="2" s="1"/>
  <c r="F39" i="2"/>
  <c r="F42" i="2" s="1"/>
  <c r="G39" i="2"/>
  <c r="G42" i="2" s="1"/>
  <c r="D20" i="2"/>
  <c r="D39" i="2"/>
  <c r="I38" i="2"/>
  <c r="I37" i="2"/>
  <c r="H39" i="2"/>
  <c r="H42" i="2" s="1"/>
  <c r="I26" i="2"/>
  <c r="I18" i="2"/>
  <c r="E57" i="1"/>
  <c r="F57" i="1"/>
  <c r="G57" i="1"/>
  <c r="H57" i="1"/>
  <c r="I57" i="1"/>
  <c r="D57" i="1"/>
  <c r="I52" i="1"/>
  <c r="D33" i="2" l="1"/>
  <c r="D56" i="2"/>
  <c r="D40" i="2"/>
  <c r="E40" i="2" s="1"/>
  <c r="F40" i="2" s="1"/>
  <c r="G40" i="2" s="1"/>
  <c r="H40" i="2" s="1"/>
  <c r="I39" i="2"/>
  <c r="D42" i="2"/>
  <c r="D44" i="1"/>
  <c r="E54" i="1"/>
  <c r="I56" i="1"/>
  <c r="H56" i="1"/>
  <c r="G56" i="1"/>
  <c r="E56" i="1"/>
  <c r="F56" i="1" s="1"/>
  <c r="I55" i="1"/>
  <c r="H55" i="1"/>
  <c r="G55" i="1"/>
  <c r="F55" i="1"/>
  <c r="E55" i="1"/>
  <c r="I54" i="1"/>
  <c r="H54" i="1"/>
  <c r="G54" i="1"/>
  <c r="F54" i="1"/>
  <c r="I53" i="1"/>
  <c r="H53" i="1"/>
  <c r="G53" i="1"/>
  <c r="F53" i="1"/>
  <c r="E53" i="1"/>
  <c r="H52" i="1"/>
  <c r="G52" i="1"/>
  <c r="F52" i="1"/>
  <c r="E52" i="1"/>
  <c r="E48" i="1"/>
  <c r="E47" i="1"/>
  <c r="E46" i="1"/>
  <c r="E45" i="1"/>
  <c r="E44" i="1"/>
  <c r="F44" i="1" s="1"/>
  <c r="D48" i="1"/>
  <c r="D47" i="1"/>
  <c r="D46" i="1"/>
  <c r="D45" i="1"/>
  <c r="F45" i="1" s="1"/>
  <c r="D43" i="2" l="1"/>
  <c r="E43" i="2" s="1"/>
  <c r="F43" i="2" s="1"/>
  <c r="G43" i="2" s="1"/>
  <c r="H43" i="2" s="1"/>
  <c r="I42" i="2"/>
  <c r="F48" i="1"/>
  <c r="F46" i="1"/>
  <c r="F47" i="1"/>
</calcChain>
</file>

<file path=xl/sharedStrings.xml><?xml version="1.0" encoding="utf-8"?>
<sst xmlns="http://schemas.openxmlformats.org/spreadsheetml/2006/main" count="181" uniqueCount="87">
  <si>
    <t>Multiple Objective Analysis</t>
  </si>
  <si>
    <t>Non-Financial Variables</t>
  </si>
  <si>
    <t xml:space="preserve">Brand </t>
  </si>
  <si>
    <t>Staffing</t>
  </si>
  <si>
    <t>Food Traffic</t>
  </si>
  <si>
    <t>Demographic</t>
  </si>
  <si>
    <t>Get Running</t>
  </si>
  <si>
    <t>High</t>
  </si>
  <si>
    <t>Moderate</t>
  </si>
  <si>
    <t>Medium</t>
  </si>
  <si>
    <t>Older</t>
  </si>
  <si>
    <t>6 months</t>
  </si>
  <si>
    <t>Easy</t>
  </si>
  <si>
    <t>Younger</t>
  </si>
  <si>
    <t>4 months</t>
  </si>
  <si>
    <t>Difficult</t>
  </si>
  <si>
    <t>Low</t>
  </si>
  <si>
    <t>2 months</t>
  </si>
  <si>
    <t>1  month</t>
  </si>
  <si>
    <t>Brand</t>
  </si>
  <si>
    <t xml:space="preserve">Get running </t>
  </si>
  <si>
    <t>Assigning Weights</t>
  </si>
  <si>
    <t>Criteria</t>
  </si>
  <si>
    <t>Worst</t>
  </si>
  <si>
    <t>Best</t>
  </si>
  <si>
    <t>Get running</t>
  </si>
  <si>
    <t>1 month</t>
  </si>
  <si>
    <t>Assigned Values</t>
  </si>
  <si>
    <t>High -level</t>
  </si>
  <si>
    <t>Low-level</t>
  </si>
  <si>
    <t>Avg</t>
  </si>
  <si>
    <t>Avg weight </t>
  </si>
  <si>
    <t xml:space="preserve">Goodwill </t>
  </si>
  <si>
    <t xml:space="preserve">Public relations </t>
  </si>
  <si>
    <t xml:space="preserve">Customer Satisfaction </t>
  </si>
  <si>
    <t xml:space="preserve">Innovation </t>
  </si>
  <si>
    <t>Employee Productivity Rate</t>
  </si>
  <si>
    <t>Customer Satisfaction</t>
  </si>
  <si>
    <t>Goodwill</t>
  </si>
  <si>
    <t xml:space="preserve">Total </t>
  </si>
  <si>
    <t>Item</t>
  </si>
  <si>
    <t>Year 1</t>
  </si>
  <si>
    <t>Year 2</t>
  </si>
  <si>
    <t>Year 3</t>
  </si>
  <si>
    <t>Year 4</t>
  </si>
  <si>
    <t>Year 5</t>
  </si>
  <si>
    <t>Total</t>
  </si>
  <si>
    <t xml:space="preserve">Investment Cost </t>
  </si>
  <si>
    <t xml:space="preserve">Capital </t>
  </si>
  <si>
    <t xml:space="preserve">Maketing Training </t>
  </si>
  <si>
    <t xml:space="preserve">Loyalty Program </t>
  </si>
  <si>
    <t xml:space="preserve">Social Media Marketing </t>
  </si>
  <si>
    <t xml:space="preserve">hoardings </t>
  </si>
  <si>
    <t xml:space="preserve">business cards </t>
  </si>
  <si>
    <t xml:space="preserve">advertisment cost </t>
  </si>
  <si>
    <t xml:space="preserve">design logo cost </t>
  </si>
  <si>
    <t xml:space="preserve">sales promotion expenses </t>
  </si>
  <si>
    <t xml:space="preserve">printing cost </t>
  </si>
  <si>
    <t xml:space="preserve">news paper </t>
  </si>
  <si>
    <t xml:space="preserve">brochures </t>
  </si>
  <si>
    <t>Total Operating cost</t>
  </si>
  <si>
    <t>Total Investment</t>
  </si>
  <si>
    <t>Margin</t>
  </si>
  <si>
    <t>Revenue</t>
  </si>
  <si>
    <t>Benefits</t>
  </si>
  <si>
    <t>Net Profit from Sales</t>
  </si>
  <si>
    <t>Cost Benefit Ratio</t>
  </si>
  <si>
    <t>Benefits-Operating Cost</t>
  </si>
  <si>
    <t>Investment</t>
  </si>
  <si>
    <t>CBR</t>
  </si>
  <si>
    <t>NPV</t>
  </si>
  <si>
    <t xml:space="preserve">year2 </t>
  </si>
  <si>
    <t>year 3</t>
  </si>
  <si>
    <t>year 4</t>
  </si>
  <si>
    <t>year 5</t>
  </si>
  <si>
    <t>Cost</t>
  </si>
  <si>
    <t>CashFlow</t>
  </si>
  <si>
    <t>Cumulative</t>
  </si>
  <si>
    <t>Discounted</t>
  </si>
  <si>
    <t>Discounted Amount</t>
  </si>
  <si>
    <t>Cumulative (Discounted)</t>
  </si>
  <si>
    <t xml:space="preserve">Payback Period </t>
  </si>
  <si>
    <t>ROI</t>
  </si>
  <si>
    <t>Return on Investment</t>
  </si>
  <si>
    <t xml:space="preserve">Estimated Net Benefit of Solution
Estimated Cost of Solution </t>
  </si>
  <si>
    <t>year1</t>
  </si>
  <si>
    <t>Operation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</si>
</sst>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"/>
    <numFmt numFmtId="165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 tint="0.24994659260841701"/>
      <name val="Times New Roman"/>
      <family val="1"/>
    </font>
    <font>
      <b/>
      <sz val="12"/>
      <name val="Times New Roman"/>
      <family val="1"/>
    </font>
    <font>
      <sz val="12"/>
      <color rgb="FF0061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0" fontId="10" fillId="4" borderId="0" applyNumberFormat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3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justify" vertical="center"/>
    </xf>
    <xf numFmtId="0" fontId="5" fillId="3" borderId="2" xfId="0" applyFont="1" applyFill="1" applyBorder="1" applyAlignment="1">
      <alignment horizontal="justify" vertical="center" wrapText="1"/>
    </xf>
    <xf numFmtId="0" fontId="5" fillId="3" borderId="3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3" borderId="2" xfId="0" applyFont="1" applyFill="1" applyBorder="1"/>
    <xf numFmtId="0" fontId="1" fillId="3" borderId="3" xfId="0" applyFont="1" applyFill="1" applyBorder="1"/>
    <xf numFmtId="0" fontId="5" fillId="3" borderId="1" xfId="0" applyFont="1" applyFill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2" fontId="3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justify" vertical="center" wrapText="1"/>
    </xf>
    <xf numFmtId="2" fontId="3" fillId="0" borderId="0" xfId="0" applyNumberFormat="1" applyFont="1" applyFill="1" applyBorder="1" applyAlignment="1">
      <alignment horizontal="right"/>
    </xf>
    <xf numFmtId="0" fontId="2" fillId="0" borderId="4" xfId="0" applyFont="1" applyFill="1" applyBorder="1" applyAlignment="1">
      <alignment horizontal="justify" vertical="center" wrapText="1"/>
    </xf>
    <xf numFmtId="2" fontId="3" fillId="0" borderId="5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justify" vertical="center" wrapText="1"/>
    </xf>
    <xf numFmtId="2" fontId="3" fillId="0" borderId="7" xfId="0" applyNumberFormat="1" applyFont="1" applyFill="1" applyBorder="1" applyAlignment="1">
      <alignment horizontal="right"/>
    </xf>
    <xf numFmtId="2" fontId="3" fillId="0" borderId="8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justify" vertical="center" wrapText="1"/>
    </xf>
    <xf numFmtId="2" fontId="3" fillId="0" borderId="5" xfId="0" applyNumberFormat="1" applyFont="1" applyBorder="1"/>
    <xf numFmtId="2" fontId="3" fillId="0" borderId="8" xfId="0" applyNumberFormat="1" applyFont="1" applyBorder="1"/>
    <xf numFmtId="0" fontId="5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2" fontId="3" fillId="0" borderId="0" xfId="0" applyNumberFormat="1" applyFont="1" applyFill="1" applyBorder="1"/>
    <xf numFmtId="0" fontId="5" fillId="0" borderId="0" xfId="0" applyFont="1" applyFill="1" applyBorder="1"/>
    <xf numFmtId="2" fontId="1" fillId="0" borderId="0" xfId="0" applyNumberFormat="1" applyFont="1" applyFill="1" applyBorder="1"/>
    <xf numFmtId="2" fontId="5" fillId="0" borderId="0" xfId="0" applyNumberFormat="1" applyFont="1" applyFill="1" applyBorder="1"/>
    <xf numFmtId="0" fontId="1" fillId="0" borderId="0" xfId="0" applyFont="1" applyFill="1" applyBorder="1"/>
    <xf numFmtId="0" fontId="3" fillId="0" borderId="6" xfId="0" applyFont="1" applyBorder="1"/>
    <xf numFmtId="2" fontId="3" fillId="0" borderId="7" xfId="0" applyNumberFormat="1" applyFont="1" applyBorder="1"/>
    <xf numFmtId="2" fontId="8" fillId="0" borderId="7" xfId="0" applyNumberFormat="1" applyFont="1" applyBorder="1"/>
    <xf numFmtId="0" fontId="11" fillId="0" borderId="1" xfId="0" applyFont="1" applyBorder="1" applyAlignment="1">
      <alignment vertical="center" wrapText="1"/>
    </xf>
    <xf numFmtId="0" fontId="4" fillId="0" borderId="4" xfId="0" applyFont="1" applyBorder="1"/>
    <xf numFmtId="164" fontId="1" fillId="0" borderId="0" xfId="0" applyNumberFormat="1" applyFont="1"/>
    <xf numFmtId="164" fontId="5" fillId="0" borderId="2" xfId="0" applyNumberFormat="1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4" xfId="0" applyFont="1" applyBorder="1"/>
    <xf numFmtId="165" fontId="1" fillId="0" borderId="0" xfId="1" applyNumberFormat="1" applyFont="1" applyBorder="1"/>
    <xf numFmtId="165" fontId="1" fillId="0" borderId="5" xfId="1" applyNumberFormat="1" applyFont="1" applyBorder="1"/>
    <xf numFmtId="0" fontId="5" fillId="0" borderId="4" xfId="0" applyFont="1" applyBorder="1"/>
    <xf numFmtId="165" fontId="5" fillId="0" borderId="0" xfId="1" applyNumberFormat="1" applyFont="1" applyBorder="1"/>
    <xf numFmtId="0" fontId="5" fillId="0" borderId="6" xfId="0" applyFont="1" applyBorder="1"/>
    <xf numFmtId="165" fontId="5" fillId="0" borderId="7" xfId="1" applyNumberFormat="1" applyFont="1" applyBorder="1"/>
    <xf numFmtId="165" fontId="1" fillId="0" borderId="7" xfId="1" applyNumberFormat="1" applyFont="1" applyBorder="1"/>
    <xf numFmtId="165" fontId="1" fillId="0" borderId="8" xfId="1" applyNumberFormat="1" applyFont="1" applyBorder="1"/>
    <xf numFmtId="0" fontId="1" fillId="0" borderId="1" xfId="0" applyFont="1" applyBorder="1"/>
    <xf numFmtId="9" fontId="1" fillId="0" borderId="2" xfId="0" applyNumberFormat="1" applyFont="1" applyBorder="1"/>
    <xf numFmtId="0" fontId="1" fillId="0" borderId="3" xfId="0" applyFont="1" applyBorder="1"/>
    <xf numFmtId="6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164" fontId="1" fillId="0" borderId="7" xfId="0" applyNumberFormat="1" applyFont="1" applyBorder="1"/>
    <xf numFmtId="164" fontId="5" fillId="0" borderId="8" xfId="0" applyNumberFormat="1" applyFont="1" applyBorder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/>
    <xf numFmtId="0" fontId="5" fillId="0" borderId="0" xfId="0" applyFont="1"/>
    <xf numFmtId="0" fontId="12" fillId="3" borderId="4" xfId="2" applyFont="1" applyFill="1" applyBorder="1"/>
    <xf numFmtId="164" fontId="13" fillId="3" borderId="0" xfId="2" applyNumberFormat="1" applyFont="1" applyFill="1" applyBorder="1"/>
    <xf numFmtId="0" fontId="13" fillId="3" borderId="0" xfId="2" applyFont="1" applyFill="1" applyBorder="1"/>
    <xf numFmtId="164" fontId="13" fillId="3" borderId="5" xfId="2" applyNumberFormat="1" applyFont="1" applyFill="1" applyBorder="1"/>
    <xf numFmtId="165" fontId="12" fillId="3" borderId="0" xfId="1" applyNumberFormat="1" applyFont="1" applyFill="1" applyBorder="1"/>
    <xf numFmtId="165" fontId="12" fillId="3" borderId="5" xfId="1" applyNumberFormat="1" applyFont="1" applyFill="1" applyBorder="1"/>
    <xf numFmtId="165" fontId="5" fillId="3" borderId="0" xfId="1" applyNumberFormat="1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/>
    <xf numFmtId="0" fontId="1" fillId="3" borderId="10" xfId="0" applyFont="1" applyFill="1" applyBorder="1"/>
    <xf numFmtId="164" fontId="1" fillId="3" borderId="11" xfId="0" applyNumberFormat="1" applyFont="1" applyFill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2" xfId="0" applyFont="1" applyBorder="1" applyAlignment="1">
      <alignment horizontal="center"/>
    </xf>
    <xf numFmtId="10" fontId="1" fillId="0" borderId="13" xfId="0" applyNumberFormat="1" applyFont="1" applyBorder="1" applyAlignment="1">
      <alignment horizontal="center" wrapText="1"/>
    </xf>
    <xf numFmtId="0" fontId="1" fillId="0" borderId="14" xfId="0" applyFont="1" applyBorder="1"/>
    <xf numFmtId="2" fontId="1" fillId="0" borderId="15" xfId="0" applyNumberFormat="1" applyFont="1" applyBorder="1"/>
    <xf numFmtId="0" fontId="1" fillId="3" borderId="0" xfId="0" applyFont="1" applyFill="1"/>
    <xf numFmtId="164" fontId="1" fillId="3" borderId="0" xfId="0" applyNumberFormat="1" applyFont="1" applyFill="1"/>
    <xf numFmtId="164" fontId="1" fillId="3" borderId="16" xfId="0" applyNumberFormat="1" applyFont="1" applyFill="1" applyBorder="1"/>
    <xf numFmtId="0" fontId="1" fillId="3" borderId="16" xfId="0" applyFont="1" applyFill="1" applyBorder="1"/>
    <xf numFmtId="0" fontId="1" fillId="3" borderId="11" xfId="0" applyFont="1" applyFill="1" applyBorder="1"/>
    <xf numFmtId="164" fontId="5" fillId="0" borderId="0" xfId="0" applyNumberFormat="1" applyFont="1" applyBorder="1"/>
    <xf numFmtId="0" fontId="5" fillId="0" borderId="0" xfId="0" applyFont="1" applyBorder="1"/>
    <xf numFmtId="0" fontId="1" fillId="0" borderId="13" xfId="0" applyFont="1" applyBorder="1"/>
    <xf numFmtId="9" fontId="1" fillId="0" borderId="0" xfId="0" applyNumberFormat="1" applyFont="1" applyBorder="1"/>
    <xf numFmtId="0" fontId="1" fillId="0" borderId="12" xfId="0" applyFont="1" applyBorder="1" applyAlignment="1">
      <alignment horizontal="left" wrapText="1"/>
    </xf>
    <xf numFmtId="164" fontId="1" fillId="0" borderId="17" xfId="0" applyNumberFormat="1" applyFont="1" applyBorder="1"/>
    <xf numFmtId="0" fontId="1" fillId="0" borderId="17" xfId="0" applyFont="1" applyBorder="1"/>
    <xf numFmtId="0" fontId="1" fillId="0" borderId="15" xfId="0" applyFont="1" applyBorder="1"/>
    <xf numFmtId="0" fontId="5" fillId="3" borderId="4" xfId="0" applyFont="1" applyFill="1" applyBorder="1"/>
    <xf numFmtId="6" fontId="1" fillId="3" borderId="0" xfId="0" applyNumberFormat="1" applyFont="1" applyFill="1"/>
    <xf numFmtId="0" fontId="1" fillId="3" borderId="5" xfId="0" applyFont="1" applyFill="1" applyBorder="1"/>
    <xf numFmtId="0" fontId="5" fillId="3" borderId="10" xfId="0" applyFont="1" applyFill="1" applyBorder="1"/>
    <xf numFmtId="165" fontId="5" fillId="3" borderId="5" xfId="1" applyNumberFormat="1" applyFont="1" applyFill="1" applyBorder="1"/>
    <xf numFmtId="0" fontId="4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1" fillId="2" borderId="9" xfId="0" applyFont="1" applyFill="1" applyBorder="1"/>
    <xf numFmtId="0" fontId="6" fillId="5" borderId="9" xfId="0" applyFont="1" applyFill="1" applyBorder="1" applyAlignment="1">
      <alignment horizontal="center" vertical="center"/>
    </xf>
    <xf numFmtId="0" fontId="5" fillId="3" borderId="9" xfId="0" applyFont="1" applyFill="1" applyBorder="1"/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wrapText="1"/>
    </xf>
    <xf numFmtId="0" fontId="5" fillId="3" borderId="22" xfId="0" applyFont="1" applyFill="1" applyBorder="1"/>
    <xf numFmtId="0" fontId="4" fillId="2" borderId="21" xfId="0" applyFont="1" applyFill="1" applyBorder="1"/>
    <xf numFmtId="0" fontId="1" fillId="2" borderId="22" xfId="0" applyFont="1" applyFill="1" applyBorder="1"/>
    <xf numFmtId="0" fontId="4" fillId="2" borderId="23" xfId="0" applyFont="1" applyFill="1" applyBorder="1" applyAlignment="1">
      <alignment wrapText="1"/>
    </xf>
    <xf numFmtId="0" fontId="1" fillId="2" borderId="24" xfId="0" applyFont="1" applyFill="1" applyBorder="1"/>
    <xf numFmtId="0" fontId="1" fillId="2" borderId="25" xfId="0" applyFont="1" applyFill="1" applyBorder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41</xdr:row>
      <xdr:rowOff>28575</xdr:rowOff>
    </xdr:from>
    <xdr:to>
      <xdr:col>10</xdr:col>
      <xdr:colOff>323850</xdr:colOff>
      <xdr:row>41</xdr:row>
      <xdr:rowOff>161925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4A6A3CF-D840-42F3-884C-8216DC1B2FED}"/>
            </a:ext>
          </a:extLst>
        </xdr:cNvPr>
        <xdr:cNvSpPr/>
      </xdr:nvSpPr>
      <xdr:spPr>
        <a:xfrm>
          <a:off x="8399145" y="7587615"/>
          <a:ext cx="870585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7</xdr:col>
      <xdr:colOff>334945</xdr:colOff>
      <xdr:row>43</xdr:row>
      <xdr:rowOff>29210</xdr:rowOff>
    </xdr:from>
    <xdr:to>
      <xdr:col>7</xdr:col>
      <xdr:colOff>592120</xdr:colOff>
      <xdr:row>45</xdr:row>
      <xdr:rowOff>183515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6A2C30DB-8FC7-4C36-931C-4091929D5CDE}"/>
            </a:ext>
          </a:extLst>
        </xdr:cNvPr>
        <xdr:cNvSpPr/>
      </xdr:nvSpPr>
      <xdr:spPr>
        <a:xfrm>
          <a:off x="7032925" y="8136890"/>
          <a:ext cx="257175" cy="52006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106680</xdr:colOff>
      <xdr:row>53</xdr:row>
      <xdr:rowOff>7620</xdr:rowOff>
    </xdr:from>
    <xdr:to>
      <xdr:col>3</xdr:col>
      <xdr:colOff>1752600</xdr:colOff>
      <xdr:row>53</xdr:row>
      <xdr:rowOff>7620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2F55746-F828-46B0-A32C-0A327B580CD4}"/>
            </a:ext>
          </a:extLst>
        </xdr:cNvPr>
        <xdr:cNvCxnSpPr/>
      </xdr:nvCxnSpPr>
      <xdr:spPr>
        <a:xfrm>
          <a:off x="2636520" y="10690860"/>
          <a:ext cx="1645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D7BD-3737-43D2-8FBD-702AB9299D58}">
  <dimension ref="C2:P57"/>
  <sheetViews>
    <sheetView tabSelected="1" topLeftCell="B1" workbookViewId="0">
      <selection activeCell="F41" sqref="F41"/>
    </sheetView>
  </sheetViews>
  <sheetFormatPr defaultColWidth="8.6640625" defaultRowHeight="15.6" x14ac:dyDescent="0.3"/>
  <cols>
    <col min="1" max="2" width="8.6640625" style="1"/>
    <col min="3" max="3" width="19.5546875" style="1" customWidth="1"/>
    <col min="4" max="4" width="11.33203125" style="47" customWidth="1"/>
    <col min="5" max="8" width="11.5546875" style="1" bestFit="1" customWidth="1"/>
    <col min="9" max="9" width="12.5546875" style="1" bestFit="1" customWidth="1"/>
    <col min="10" max="11" width="8.6640625" style="1"/>
    <col min="12" max="12" width="11.33203125" style="1" bestFit="1" customWidth="1"/>
    <col min="13" max="16384" width="8.6640625" style="1"/>
  </cols>
  <sheetData>
    <row r="2" spans="3:16" ht="16.2" thickBot="1" x14ac:dyDescent="0.35"/>
    <row r="3" spans="3:16" x14ac:dyDescent="0.3">
      <c r="C3" s="45" t="s">
        <v>40</v>
      </c>
      <c r="D3" s="48" t="s">
        <v>41</v>
      </c>
      <c r="E3" s="49" t="s">
        <v>42</v>
      </c>
      <c r="F3" s="49" t="s">
        <v>43</v>
      </c>
      <c r="G3" s="49" t="s">
        <v>44</v>
      </c>
      <c r="H3" s="49" t="s">
        <v>45</v>
      </c>
      <c r="I3" s="50" t="s">
        <v>46</v>
      </c>
    </row>
    <row r="4" spans="3:16" x14ac:dyDescent="0.3">
      <c r="C4" s="72" t="s">
        <v>47</v>
      </c>
      <c r="D4" s="73"/>
      <c r="E4" s="74"/>
      <c r="F4" s="74"/>
      <c r="G4" s="74"/>
      <c r="H4" s="74"/>
      <c r="I4" s="75"/>
    </row>
    <row r="5" spans="3:16" ht="15" customHeight="1" x14ac:dyDescent="0.3">
      <c r="C5" s="51" t="s">
        <v>48</v>
      </c>
      <c r="D5" s="52">
        <v>72000</v>
      </c>
      <c r="E5" s="52">
        <v>0</v>
      </c>
      <c r="F5" s="52">
        <v>0</v>
      </c>
      <c r="G5" s="52">
        <v>0</v>
      </c>
      <c r="H5" s="52">
        <v>0</v>
      </c>
      <c r="I5" s="53">
        <v>72000</v>
      </c>
    </row>
    <row r="6" spans="3:16" x14ac:dyDescent="0.3">
      <c r="C6" s="51" t="s">
        <v>49</v>
      </c>
      <c r="D6" s="52">
        <v>7200</v>
      </c>
      <c r="E6" s="52">
        <v>0</v>
      </c>
      <c r="F6" s="52">
        <v>0</v>
      </c>
      <c r="G6" s="52">
        <v>0</v>
      </c>
      <c r="H6" s="52">
        <v>0</v>
      </c>
      <c r="I6" s="53">
        <v>7200</v>
      </c>
    </row>
    <row r="7" spans="3:16" x14ac:dyDescent="0.3">
      <c r="C7" s="51" t="s">
        <v>50</v>
      </c>
      <c r="D7" s="52">
        <v>7200</v>
      </c>
      <c r="E7" s="52">
        <v>0</v>
      </c>
      <c r="F7" s="52">
        <v>0</v>
      </c>
      <c r="G7" s="52">
        <v>0</v>
      </c>
      <c r="H7" s="52">
        <v>0</v>
      </c>
      <c r="I7" s="53">
        <v>7200</v>
      </c>
    </row>
    <row r="8" spans="3:16" x14ac:dyDescent="0.3">
      <c r="C8" s="51" t="s">
        <v>51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3">
        <v>0</v>
      </c>
    </row>
    <row r="9" spans="3:16" x14ac:dyDescent="0.3">
      <c r="C9" s="51" t="s">
        <v>52</v>
      </c>
      <c r="D9" s="52">
        <v>4320</v>
      </c>
      <c r="E9" s="52">
        <v>0</v>
      </c>
      <c r="F9" s="52">
        <v>0</v>
      </c>
      <c r="G9" s="52">
        <v>0</v>
      </c>
      <c r="H9" s="52">
        <v>0</v>
      </c>
      <c r="I9" s="53">
        <v>4320</v>
      </c>
    </row>
    <row r="10" spans="3:16" x14ac:dyDescent="0.3">
      <c r="C10" s="51" t="s">
        <v>53</v>
      </c>
      <c r="D10" s="52">
        <v>3600</v>
      </c>
      <c r="E10" s="52">
        <v>0</v>
      </c>
      <c r="F10" s="52">
        <v>0</v>
      </c>
      <c r="G10" s="52">
        <v>0</v>
      </c>
      <c r="H10" s="52">
        <v>0</v>
      </c>
      <c r="I10" s="53">
        <v>3600</v>
      </c>
    </row>
    <row r="11" spans="3:16" x14ac:dyDescent="0.3">
      <c r="C11" s="103" t="s">
        <v>86</v>
      </c>
      <c r="D11" s="78"/>
      <c r="E11" s="78"/>
      <c r="F11" s="78"/>
      <c r="G11" s="78"/>
      <c r="H11" s="78"/>
      <c r="I11" s="107"/>
    </row>
    <row r="12" spans="3:16" x14ac:dyDescent="0.3">
      <c r="C12" s="51" t="s">
        <v>54</v>
      </c>
      <c r="D12" s="52">
        <v>7200</v>
      </c>
      <c r="E12" s="52">
        <v>7200</v>
      </c>
      <c r="F12" s="52">
        <v>7200</v>
      </c>
      <c r="G12" s="52">
        <v>7200</v>
      </c>
      <c r="H12" s="52">
        <v>7200</v>
      </c>
      <c r="I12" s="53">
        <f>SUM(D12:H12)</f>
        <v>36000</v>
      </c>
    </row>
    <row r="13" spans="3:16" x14ac:dyDescent="0.3">
      <c r="C13" s="51" t="s">
        <v>55</v>
      </c>
      <c r="D13" s="52">
        <v>2160</v>
      </c>
      <c r="E13" s="52">
        <v>2160</v>
      </c>
      <c r="F13" s="52">
        <v>2160</v>
      </c>
      <c r="G13" s="52">
        <v>2160</v>
      </c>
      <c r="H13" s="52">
        <v>2160</v>
      </c>
      <c r="I13" s="53">
        <f t="shared" ref="I13:I18" si="0">SUM(D13:H13)</f>
        <v>10800</v>
      </c>
    </row>
    <row r="14" spans="3:16" x14ac:dyDescent="0.3">
      <c r="C14" s="51" t="s">
        <v>56</v>
      </c>
      <c r="D14" s="52">
        <v>7200</v>
      </c>
      <c r="E14" s="52">
        <v>7200</v>
      </c>
      <c r="F14" s="52">
        <v>7200</v>
      </c>
      <c r="G14" s="52">
        <v>7200</v>
      </c>
      <c r="H14" s="52">
        <v>7200</v>
      </c>
      <c r="I14" s="53">
        <f t="shared" si="0"/>
        <v>36000</v>
      </c>
    </row>
    <row r="15" spans="3:16" x14ac:dyDescent="0.3">
      <c r="C15" s="51" t="s">
        <v>57</v>
      </c>
      <c r="D15" s="52">
        <v>5040</v>
      </c>
      <c r="E15" s="52">
        <v>5040</v>
      </c>
      <c r="F15" s="52">
        <v>5040</v>
      </c>
      <c r="G15" s="52">
        <v>5040</v>
      </c>
      <c r="H15" s="52">
        <v>5040</v>
      </c>
      <c r="I15" s="53">
        <f t="shared" si="0"/>
        <v>25200</v>
      </c>
    </row>
    <row r="16" spans="3:16" x14ac:dyDescent="0.3">
      <c r="C16" s="51" t="s">
        <v>58</v>
      </c>
      <c r="D16" s="52">
        <v>1440</v>
      </c>
      <c r="E16" s="52">
        <v>1440</v>
      </c>
      <c r="F16" s="52">
        <v>1440</v>
      </c>
      <c r="G16" s="52">
        <v>1440</v>
      </c>
      <c r="H16" s="52">
        <v>1440</v>
      </c>
      <c r="I16" s="53">
        <f t="shared" si="0"/>
        <v>7200</v>
      </c>
      <c r="P16" s="47"/>
    </row>
    <row r="17" spans="3:9" x14ac:dyDescent="0.3">
      <c r="C17" s="51" t="s">
        <v>59</v>
      </c>
      <c r="D17" s="52">
        <v>5040.0000000000009</v>
      </c>
      <c r="E17" s="52">
        <v>5040.0000000000009</v>
      </c>
      <c r="F17" s="52">
        <v>5040.0000000000009</v>
      </c>
      <c r="G17" s="52">
        <v>5040.0000000000009</v>
      </c>
      <c r="H17" s="52">
        <v>5040.0000000000009</v>
      </c>
      <c r="I17" s="53">
        <f t="shared" si="0"/>
        <v>25200.000000000004</v>
      </c>
    </row>
    <row r="18" spans="3:9" x14ac:dyDescent="0.3">
      <c r="C18" s="72" t="s">
        <v>46</v>
      </c>
      <c r="D18" s="76">
        <f>SUM(D4:D17)</f>
        <v>122400</v>
      </c>
      <c r="E18" s="76">
        <f>SUM(E4:E17)</f>
        <v>28080</v>
      </c>
      <c r="F18" s="76">
        <f>SUM(F4:F17)</f>
        <v>28080</v>
      </c>
      <c r="G18" s="76">
        <f>SUM(G4:G17)</f>
        <v>28080</v>
      </c>
      <c r="H18" s="76">
        <f>SUM(H4:H17)</f>
        <v>28080</v>
      </c>
      <c r="I18" s="77">
        <f t="shared" si="0"/>
        <v>234720</v>
      </c>
    </row>
    <row r="19" spans="3:9" x14ac:dyDescent="0.3">
      <c r="C19" s="51"/>
      <c r="D19" s="52"/>
      <c r="E19" s="52"/>
      <c r="F19" s="52"/>
      <c r="G19" s="52"/>
      <c r="H19" s="52"/>
      <c r="I19" s="53"/>
    </row>
    <row r="20" spans="3:9" x14ac:dyDescent="0.3">
      <c r="C20" s="54" t="s">
        <v>60</v>
      </c>
      <c r="D20" s="55">
        <f>SUM(I12:I17)</f>
        <v>140400</v>
      </c>
      <c r="E20" s="52"/>
      <c r="F20" s="52"/>
      <c r="G20" s="52"/>
      <c r="H20" s="52"/>
      <c r="I20" s="53"/>
    </row>
    <row r="21" spans="3:9" ht="16.2" thickBot="1" x14ac:dyDescent="0.35">
      <c r="C21" s="56" t="s">
        <v>61</v>
      </c>
      <c r="D21" s="57">
        <f>SUM(I4:I10)</f>
        <v>94320</v>
      </c>
      <c r="E21" s="58"/>
      <c r="F21" s="58"/>
      <c r="G21" s="58"/>
      <c r="H21" s="58"/>
      <c r="I21" s="59"/>
    </row>
    <row r="22" spans="3:9" ht="16.2" thickBot="1" x14ac:dyDescent="0.35"/>
    <row r="23" spans="3:9" x14ac:dyDescent="0.3">
      <c r="C23" s="60" t="s">
        <v>62</v>
      </c>
      <c r="D23" s="61">
        <v>0.2</v>
      </c>
      <c r="E23" s="61">
        <v>0.2</v>
      </c>
      <c r="F23" s="61">
        <v>0.22</v>
      </c>
      <c r="G23" s="61">
        <v>0.24</v>
      </c>
      <c r="H23" s="61">
        <v>0.27</v>
      </c>
      <c r="I23" s="62" t="s">
        <v>39</v>
      </c>
    </row>
    <row r="24" spans="3:9" x14ac:dyDescent="0.3">
      <c r="C24" s="51" t="s">
        <v>63</v>
      </c>
      <c r="D24" s="47">
        <v>110000</v>
      </c>
      <c r="E24" s="63">
        <v>260000</v>
      </c>
      <c r="F24" s="63">
        <v>280000</v>
      </c>
      <c r="G24" s="1">
        <v>295000</v>
      </c>
      <c r="H24" s="1">
        <v>300000</v>
      </c>
      <c r="I24" s="64"/>
    </row>
    <row r="25" spans="3:9" x14ac:dyDescent="0.3">
      <c r="C25" s="103" t="s">
        <v>64</v>
      </c>
      <c r="D25" s="91"/>
      <c r="E25" s="104"/>
      <c r="F25" s="104"/>
      <c r="G25" s="90"/>
      <c r="H25" s="90"/>
      <c r="I25" s="105"/>
    </row>
    <row r="26" spans="3:9" ht="16.2" thickBot="1" x14ac:dyDescent="0.35">
      <c r="C26" s="65" t="s">
        <v>65</v>
      </c>
      <c r="D26" s="66">
        <f>(D23 * D24)</f>
        <v>22000</v>
      </c>
      <c r="E26" s="66">
        <f>(E23*E24)</f>
        <v>52000</v>
      </c>
      <c r="F26" s="66">
        <f>(F23 * F24)</f>
        <v>61600</v>
      </c>
      <c r="G26" s="66">
        <f>(G23 * G24)</f>
        <v>70800</v>
      </c>
      <c r="H26" s="66">
        <f>(H23 * H24)</f>
        <v>81000</v>
      </c>
      <c r="I26" s="67">
        <f>SUM(D26:H26)</f>
        <v>287400</v>
      </c>
    </row>
    <row r="30" spans="3:9" x14ac:dyDescent="0.3">
      <c r="C30" s="68" t="s">
        <v>66</v>
      </c>
      <c r="D30" s="69" t="s">
        <v>67</v>
      </c>
    </row>
    <row r="31" spans="3:9" x14ac:dyDescent="0.3">
      <c r="C31" s="68"/>
      <c r="D31" s="69" t="s">
        <v>68</v>
      </c>
    </row>
    <row r="33" spans="3:12" x14ac:dyDescent="0.3">
      <c r="C33" s="71" t="s">
        <v>69</v>
      </c>
      <c r="D33" s="70">
        <f>(I26-D20)/D21</f>
        <v>1.5585241730279897</v>
      </c>
    </row>
    <row r="34" spans="3:12" ht="16.2" thickBot="1" x14ac:dyDescent="0.35"/>
    <row r="35" spans="3:12" x14ac:dyDescent="0.3">
      <c r="C35" s="106" t="s">
        <v>70</v>
      </c>
      <c r="D35" s="92"/>
      <c r="E35" s="93"/>
      <c r="F35" s="93"/>
      <c r="G35" s="93"/>
      <c r="H35" s="93"/>
      <c r="I35" s="93"/>
      <c r="J35" s="93"/>
      <c r="K35" s="93"/>
      <c r="L35" s="94"/>
    </row>
    <row r="36" spans="3:12" x14ac:dyDescent="0.3">
      <c r="C36" s="84"/>
      <c r="D36" s="95" t="s">
        <v>85</v>
      </c>
      <c r="E36" s="96" t="s">
        <v>71</v>
      </c>
      <c r="F36" s="96" t="s">
        <v>72</v>
      </c>
      <c r="G36" s="96" t="s">
        <v>73</v>
      </c>
      <c r="H36" s="96" t="s">
        <v>74</v>
      </c>
      <c r="I36" s="96" t="s">
        <v>46</v>
      </c>
      <c r="J36" s="80"/>
      <c r="K36" s="80"/>
      <c r="L36" s="97"/>
    </row>
    <row r="37" spans="3:12" x14ac:dyDescent="0.3">
      <c r="C37" s="84" t="s">
        <v>75</v>
      </c>
      <c r="D37" s="81">
        <f>D18</f>
        <v>122400</v>
      </c>
      <c r="E37" s="81">
        <f>E18</f>
        <v>28080</v>
      </c>
      <c r="F37" s="81">
        <f>F18</f>
        <v>28080</v>
      </c>
      <c r="G37" s="81">
        <f>G18</f>
        <v>28080</v>
      </c>
      <c r="H37" s="81">
        <f>H18</f>
        <v>28080</v>
      </c>
      <c r="I37" s="81">
        <f>SUM(D37:H37)</f>
        <v>234720</v>
      </c>
      <c r="J37" s="80"/>
      <c r="K37" s="80"/>
      <c r="L37" s="97"/>
    </row>
    <row r="38" spans="3:12" x14ac:dyDescent="0.3">
      <c r="C38" s="84" t="s">
        <v>64</v>
      </c>
      <c r="D38" s="81">
        <f>D26</f>
        <v>22000</v>
      </c>
      <c r="E38" s="81">
        <f>E26</f>
        <v>52000</v>
      </c>
      <c r="F38" s="81">
        <f>F26</f>
        <v>61600</v>
      </c>
      <c r="G38" s="81">
        <f>G26</f>
        <v>70800</v>
      </c>
      <c r="H38" s="81">
        <f>H26</f>
        <v>81000</v>
      </c>
      <c r="I38" s="81">
        <f>SUM(D38:H38)</f>
        <v>287400</v>
      </c>
      <c r="J38" s="80"/>
      <c r="K38" s="80"/>
      <c r="L38" s="97"/>
    </row>
    <row r="39" spans="3:12" x14ac:dyDescent="0.3">
      <c r="C39" s="84" t="s">
        <v>76</v>
      </c>
      <c r="D39" s="81">
        <f>D38-D37</f>
        <v>-100400</v>
      </c>
      <c r="E39" s="81">
        <f>E38-E37</f>
        <v>23920</v>
      </c>
      <c r="F39" s="81">
        <f>F38-F37</f>
        <v>33520</v>
      </c>
      <c r="G39" s="81">
        <f>G38-G37</f>
        <v>42720</v>
      </c>
      <c r="H39" s="81">
        <f>H38-H37</f>
        <v>52920</v>
      </c>
      <c r="I39" s="81">
        <f>SUM(D39:H39)</f>
        <v>52680</v>
      </c>
      <c r="J39" s="80"/>
      <c r="K39" s="80"/>
      <c r="L39" s="97"/>
    </row>
    <row r="40" spans="3:12" x14ac:dyDescent="0.3">
      <c r="C40" s="84" t="s">
        <v>77</v>
      </c>
      <c r="D40" s="81">
        <f>D39</f>
        <v>-100400</v>
      </c>
      <c r="E40" s="81">
        <f>D40+E39</f>
        <v>-76480</v>
      </c>
      <c r="F40" s="81">
        <f>E40+F39</f>
        <v>-42960</v>
      </c>
      <c r="G40" s="81">
        <f>F40+G39</f>
        <v>-240</v>
      </c>
      <c r="H40" s="81">
        <f>G40+H39</f>
        <v>52680</v>
      </c>
      <c r="I40" s="81"/>
      <c r="J40" s="80"/>
      <c r="K40" s="80"/>
      <c r="L40" s="97"/>
    </row>
    <row r="41" spans="3:12" x14ac:dyDescent="0.3">
      <c r="C41" s="84" t="s">
        <v>78</v>
      </c>
      <c r="D41" s="98">
        <v>0.12</v>
      </c>
      <c r="E41" s="98">
        <v>0.12</v>
      </c>
      <c r="F41" s="98">
        <v>0.12</v>
      </c>
      <c r="G41" s="98">
        <v>0.12</v>
      </c>
      <c r="H41" s="98">
        <v>0.12</v>
      </c>
      <c r="I41" s="80"/>
      <c r="J41" s="80"/>
      <c r="K41" s="80"/>
      <c r="L41" s="97"/>
    </row>
    <row r="42" spans="3:12" x14ac:dyDescent="0.3">
      <c r="C42" s="84" t="s">
        <v>79</v>
      </c>
      <c r="D42" s="81">
        <f>(D39/(1+(D41/100))^1)</f>
        <v>-100279.66440271673</v>
      </c>
      <c r="E42" s="81">
        <f>(E39/(1+(E41/100))^2)</f>
        <v>23862.695169312603</v>
      </c>
      <c r="F42" s="81">
        <f>(F39/(1+(F41/100))^3)</f>
        <v>33399.61703461525</v>
      </c>
      <c r="G42" s="81">
        <f>(G39/(1+(G41/100))^4)</f>
        <v>42515.557694691299</v>
      </c>
      <c r="H42" s="81">
        <f>(H39/(1+(H41/100))^5)</f>
        <v>52603.619879063277</v>
      </c>
      <c r="I42" s="95">
        <f>SUM(D42:H42)</f>
        <v>52101.825374965694</v>
      </c>
      <c r="J42" s="80"/>
      <c r="K42" s="80"/>
      <c r="L42" s="97" t="s">
        <v>70</v>
      </c>
    </row>
    <row r="43" spans="3:12" ht="31.2" x14ac:dyDescent="0.3">
      <c r="C43" s="99" t="s">
        <v>80</v>
      </c>
      <c r="D43" s="81">
        <f>SUM(D42)</f>
        <v>-100279.66440271673</v>
      </c>
      <c r="E43" s="81">
        <f>SUM(D43,E42)</f>
        <v>-76416.969233404132</v>
      </c>
      <c r="F43" s="81">
        <f>SUM(E43,F42)</f>
        <v>-43017.352198788882</v>
      </c>
      <c r="G43" s="81">
        <f>SUM(F43,G42)</f>
        <v>-501.79450409758283</v>
      </c>
      <c r="H43" s="81">
        <f>SUM(G43,H42)</f>
        <v>52101.825374965694</v>
      </c>
      <c r="I43" s="80"/>
      <c r="J43" s="80"/>
      <c r="K43" s="80"/>
      <c r="L43" s="97"/>
    </row>
    <row r="44" spans="3:12" x14ac:dyDescent="0.3">
      <c r="C44" s="84"/>
      <c r="D44" s="81"/>
      <c r="E44" s="80"/>
      <c r="F44" s="80"/>
      <c r="G44" s="80"/>
      <c r="H44" s="80"/>
      <c r="I44" s="80"/>
      <c r="J44" s="80"/>
      <c r="K44" s="80"/>
      <c r="L44" s="97"/>
    </row>
    <row r="45" spans="3:12" x14ac:dyDescent="0.3">
      <c r="C45" s="84"/>
      <c r="D45" s="81"/>
      <c r="E45" s="80"/>
      <c r="F45" s="80"/>
      <c r="G45" s="80"/>
      <c r="H45" s="80"/>
      <c r="I45" s="80"/>
      <c r="J45" s="80"/>
      <c r="K45" s="80"/>
      <c r="L45" s="97"/>
    </row>
    <row r="46" spans="3:12" x14ac:dyDescent="0.3">
      <c r="C46" s="84"/>
      <c r="D46" s="81"/>
      <c r="E46" s="80"/>
      <c r="F46" s="80"/>
      <c r="G46" s="80"/>
      <c r="H46" s="80"/>
      <c r="I46" s="80"/>
      <c r="J46" s="80"/>
      <c r="K46" s="80"/>
      <c r="L46" s="97"/>
    </row>
    <row r="47" spans="3:12" x14ac:dyDescent="0.3">
      <c r="C47" s="84"/>
      <c r="D47" s="81"/>
      <c r="E47" s="80"/>
      <c r="F47" s="80"/>
      <c r="G47" s="79" t="s">
        <v>81</v>
      </c>
      <c r="H47" s="79"/>
      <c r="I47" s="80"/>
      <c r="J47" s="80"/>
      <c r="K47" s="80"/>
      <c r="L47" s="97"/>
    </row>
    <row r="48" spans="3:12" ht="16.2" thickBot="1" x14ac:dyDescent="0.35">
      <c r="C48" s="88"/>
      <c r="D48" s="100"/>
      <c r="E48" s="101"/>
      <c r="F48" s="101"/>
      <c r="G48" s="101"/>
      <c r="H48" s="101"/>
      <c r="I48" s="101"/>
      <c r="J48" s="101"/>
      <c r="K48" s="101"/>
      <c r="L48" s="102"/>
    </row>
    <row r="50" spans="3:4" ht="16.2" thickBot="1" x14ac:dyDescent="0.35"/>
    <row r="51" spans="3:4" x14ac:dyDescent="0.3">
      <c r="C51" s="82" t="s">
        <v>82</v>
      </c>
      <c r="D51" s="83"/>
    </row>
    <row r="52" spans="3:4" x14ac:dyDescent="0.3">
      <c r="C52" s="84"/>
      <c r="D52" s="85"/>
    </row>
    <row r="53" spans="3:4" ht="57.6" customHeight="1" x14ac:dyDescent="0.3">
      <c r="C53" s="86" t="s">
        <v>83</v>
      </c>
      <c r="D53" s="87" t="s">
        <v>84</v>
      </c>
    </row>
    <row r="54" spans="3:4" x14ac:dyDescent="0.3">
      <c r="C54" s="86"/>
      <c r="D54" s="87"/>
    </row>
    <row r="55" spans="3:4" x14ac:dyDescent="0.3">
      <c r="C55" s="84"/>
      <c r="D55" s="85"/>
    </row>
    <row r="56" spans="3:4" ht="16.2" thickBot="1" x14ac:dyDescent="0.35">
      <c r="C56" s="88"/>
      <c r="D56" s="89">
        <f>(I38 /I37)</f>
        <v>1.2244376278118609</v>
      </c>
    </row>
    <row r="57" spans="3:4" x14ac:dyDescent="0.3">
      <c r="C57" s="80"/>
      <c r="D57" s="81"/>
    </row>
  </sheetData>
  <mergeCells count="4">
    <mergeCell ref="C30:C31"/>
    <mergeCell ref="G47:H47"/>
    <mergeCell ref="C53:C54"/>
    <mergeCell ref="D53:D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B58E-3EDE-45DF-B3B5-CF4354C97D0D}">
  <dimension ref="C1:L65"/>
  <sheetViews>
    <sheetView topLeftCell="B7" zoomScale="95" workbookViewId="0">
      <selection activeCell="C51" sqref="C51:I57"/>
    </sheetView>
  </sheetViews>
  <sheetFormatPr defaultColWidth="8.6640625" defaultRowHeight="15.6" x14ac:dyDescent="0.3"/>
  <cols>
    <col min="1" max="2" width="8.6640625" style="1"/>
    <col min="3" max="3" width="26" style="1" bestFit="1" customWidth="1"/>
    <col min="4" max="4" width="12.33203125" style="1" customWidth="1"/>
    <col min="5" max="5" width="13.88671875" style="1" customWidth="1"/>
    <col min="6" max="6" width="19.5546875" style="1" bestFit="1" customWidth="1"/>
    <col min="7" max="7" width="20.109375" style="1" bestFit="1" customWidth="1"/>
    <col min="8" max="8" width="19.44140625" style="1" customWidth="1"/>
    <col min="9" max="9" width="19.33203125" style="1" customWidth="1"/>
    <col min="10" max="16384" width="8.6640625" style="1"/>
  </cols>
  <sheetData>
    <row r="1" spans="3:8" ht="16.2" thickBot="1" x14ac:dyDescent="0.35"/>
    <row r="2" spans="3:8" x14ac:dyDescent="0.3">
      <c r="C2" s="114" t="s">
        <v>0</v>
      </c>
      <c r="D2" s="115"/>
      <c r="E2" s="115"/>
      <c r="F2" s="115"/>
      <c r="G2" s="115"/>
      <c r="H2" s="116"/>
    </row>
    <row r="3" spans="3:8" x14ac:dyDescent="0.3">
      <c r="C3" s="117"/>
      <c r="D3" s="112"/>
      <c r="E3" s="112"/>
      <c r="F3" s="112"/>
      <c r="G3" s="112"/>
      <c r="H3" s="118"/>
    </row>
    <row r="4" spans="3:8" x14ac:dyDescent="0.3">
      <c r="C4" s="119" t="s">
        <v>1</v>
      </c>
      <c r="D4" s="113" t="s">
        <v>2</v>
      </c>
      <c r="E4" s="113" t="s">
        <v>3</v>
      </c>
      <c r="F4" s="113" t="s">
        <v>4</v>
      </c>
      <c r="G4" s="113" t="s">
        <v>5</v>
      </c>
      <c r="H4" s="120" t="s">
        <v>6</v>
      </c>
    </row>
    <row r="5" spans="3:8" x14ac:dyDescent="0.3">
      <c r="C5" s="121" t="s">
        <v>32</v>
      </c>
      <c r="D5" s="111" t="s">
        <v>7</v>
      </c>
      <c r="E5" s="111" t="s">
        <v>8</v>
      </c>
      <c r="F5" s="111" t="s">
        <v>9</v>
      </c>
      <c r="G5" s="111" t="s">
        <v>10</v>
      </c>
      <c r="H5" s="122" t="s">
        <v>11</v>
      </c>
    </row>
    <row r="6" spans="3:8" x14ac:dyDescent="0.3">
      <c r="C6" s="121" t="s">
        <v>33</v>
      </c>
      <c r="D6" s="111" t="s">
        <v>7</v>
      </c>
      <c r="E6" s="111" t="s">
        <v>12</v>
      </c>
      <c r="F6" s="111" t="s">
        <v>7</v>
      </c>
      <c r="G6" s="111" t="s">
        <v>13</v>
      </c>
      <c r="H6" s="122" t="s">
        <v>14</v>
      </c>
    </row>
    <row r="7" spans="3:8" x14ac:dyDescent="0.3">
      <c r="C7" s="121" t="s">
        <v>34</v>
      </c>
      <c r="D7" s="111" t="s">
        <v>16</v>
      </c>
      <c r="E7" s="111" t="s">
        <v>12</v>
      </c>
      <c r="F7" s="111" t="s">
        <v>16</v>
      </c>
      <c r="G7" s="111" t="s">
        <v>13</v>
      </c>
      <c r="H7" s="122" t="s">
        <v>17</v>
      </c>
    </row>
    <row r="8" spans="3:8" x14ac:dyDescent="0.3">
      <c r="C8" s="121" t="s">
        <v>35</v>
      </c>
      <c r="D8" s="111" t="s">
        <v>7</v>
      </c>
      <c r="E8" s="111" t="s">
        <v>15</v>
      </c>
      <c r="F8" s="111" t="s">
        <v>9</v>
      </c>
      <c r="G8" s="111" t="s">
        <v>10</v>
      </c>
      <c r="H8" s="122" t="s">
        <v>18</v>
      </c>
    </row>
    <row r="9" spans="3:8" ht="31.5" customHeight="1" thickBot="1" x14ac:dyDescent="0.35">
      <c r="C9" s="123" t="s">
        <v>36</v>
      </c>
      <c r="D9" s="124" t="s">
        <v>16</v>
      </c>
      <c r="E9" s="124" t="s">
        <v>12</v>
      </c>
      <c r="F9" s="124" t="s">
        <v>9</v>
      </c>
      <c r="G9" s="124" t="s">
        <v>13</v>
      </c>
      <c r="H9" s="125" t="s">
        <v>26</v>
      </c>
    </row>
    <row r="10" spans="3:8" ht="16.2" thickBot="1" x14ac:dyDescent="0.35">
      <c r="C10" s="108"/>
    </row>
    <row r="11" spans="3:8" ht="34.5" customHeight="1" x14ac:dyDescent="0.3">
      <c r="C11" s="5" t="s">
        <v>1</v>
      </c>
      <c r="D11" s="6" t="s">
        <v>19</v>
      </c>
      <c r="E11" s="6" t="s">
        <v>3</v>
      </c>
      <c r="F11" s="6" t="s">
        <v>4</v>
      </c>
      <c r="G11" s="6" t="s">
        <v>5</v>
      </c>
      <c r="H11" s="7" t="s">
        <v>20</v>
      </c>
    </row>
    <row r="12" spans="3:8" x14ac:dyDescent="0.3">
      <c r="C12" s="46" t="s">
        <v>32</v>
      </c>
      <c r="D12" s="8">
        <v>0.9</v>
      </c>
      <c r="E12" s="8">
        <v>0.5</v>
      </c>
      <c r="F12" s="8">
        <v>0.7</v>
      </c>
      <c r="G12" s="8">
        <v>0.5</v>
      </c>
      <c r="H12" s="9">
        <v>0.2</v>
      </c>
    </row>
    <row r="13" spans="3:8" x14ac:dyDescent="0.3">
      <c r="C13" s="46" t="s">
        <v>33</v>
      </c>
      <c r="D13" s="8">
        <v>1</v>
      </c>
      <c r="E13" s="8">
        <v>0.6</v>
      </c>
      <c r="F13" s="8">
        <v>0.9</v>
      </c>
      <c r="G13" s="8">
        <v>0.9</v>
      </c>
      <c r="H13" s="9">
        <v>0.5</v>
      </c>
    </row>
    <row r="14" spans="3:8" ht="15.75" customHeight="1" x14ac:dyDescent="0.3">
      <c r="C14" s="46" t="s">
        <v>34</v>
      </c>
      <c r="D14" s="8">
        <v>0.1</v>
      </c>
      <c r="E14" s="8">
        <v>0.3</v>
      </c>
      <c r="F14" s="8">
        <v>0.4</v>
      </c>
      <c r="G14" s="8">
        <v>0.7</v>
      </c>
      <c r="H14" s="9">
        <v>0.7</v>
      </c>
    </row>
    <row r="15" spans="3:8" x14ac:dyDescent="0.3">
      <c r="C15" s="46" t="s">
        <v>35</v>
      </c>
      <c r="D15" s="8">
        <v>1</v>
      </c>
      <c r="E15" s="8">
        <v>0.2</v>
      </c>
      <c r="F15" s="8">
        <v>0.8</v>
      </c>
      <c r="G15" s="8">
        <v>0.3</v>
      </c>
      <c r="H15" s="9">
        <v>0.9</v>
      </c>
    </row>
    <row r="16" spans="3:8" ht="27.75" customHeight="1" thickBot="1" x14ac:dyDescent="0.35">
      <c r="C16" s="109" t="s">
        <v>36</v>
      </c>
      <c r="D16" s="10">
        <v>0.2</v>
      </c>
      <c r="E16" s="10">
        <v>0.5</v>
      </c>
      <c r="F16" s="10">
        <v>0.3</v>
      </c>
      <c r="G16" s="10">
        <v>0.4</v>
      </c>
      <c r="H16" s="11">
        <v>0.3</v>
      </c>
    </row>
    <row r="17" spans="3:8" x14ac:dyDescent="0.3">
      <c r="C17" s="108"/>
      <c r="H17" s="2"/>
    </row>
    <row r="18" spans="3:8" ht="16.2" thickBot="1" x14ac:dyDescent="0.35">
      <c r="C18" s="110"/>
      <c r="H18" s="2"/>
    </row>
    <row r="19" spans="3:8" x14ac:dyDescent="0.3">
      <c r="C19" s="5" t="s">
        <v>21</v>
      </c>
      <c r="D19" s="14"/>
      <c r="E19" s="15"/>
    </row>
    <row r="20" spans="3:8" x14ac:dyDescent="0.3">
      <c r="C20" s="12" t="s">
        <v>22</v>
      </c>
      <c r="D20" s="8" t="s">
        <v>23</v>
      </c>
      <c r="E20" s="9" t="s">
        <v>24</v>
      </c>
    </row>
    <row r="21" spans="3:8" x14ac:dyDescent="0.3">
      <c r="C21" s="12" t="s">
        <v>19</v>
      </c>
      <c r="D21" s="8" t="s">
        <v>16</v>
      </c>
      <c r="E21" s="9" t="s">
        <v>7</v>
      </c>
    </row>
    <row r="22" spans="3:8" x14ac:dyDescent="0.3">
      <c r="C22" s="12" t="s">
        <v>3</v>
      </c>
      <c r="D22" s="8" t="s">
        <v>15</v>
      </c>
      <c r="E22" s="9" t="s">
        <v>12</v>
      </c>
    </row>
    <row r="23" spans="3:8" x14ac:dyDescent="0.3">
      <c r="C23" s="12" t="s">
        <v>4</v>
      </c>
      <c r="D23" s="8" t="s">
        <v>16</v>
      </c>
      <c r="E23" s="9" t="s">
        <v>7</v>
      </c>
    </row>
    <row r="24" spans="3:8" x14ac:dyDescent="0.3">
      <c r="C24" s="12" t="s">
        <v>5</v>
      </c>
      <c r="D24" s="8" t="s">
        <v>10</v>
      </c>
      <c r="E24" s="9" t="s">
        <v>13</v>
      </c>
    </row>
    <row r="25" spans="3:8" ht="14.1" customHeight="1" thickBot="1" x14ac:dyDescent="0.35">
      <c r="C25" s="13" t="s">
        <v>25</v>
      </c>
      <c r="D25" s="10" t="s">
        <v>11</v>
      </c>
      <c r="E25" s="11" t="s">
        <v>26</v>
      </c>
    </row>
    <row r="26" spans="3:8" ht="16.2" thickBot="1" x14ac:dyDescent="0.35">
      <c r="C26" s="2"/>
    </row>
    <row r="27" spans="3:8" ht="15.9" customHeight="1" x14ac:dyDescent="0.3">
      <c r="C27" s="16" t="s">
        <v>22</v>
      </c>
      <c r="D27" s="6" t="s">
        <v>23</v>
      </c>
      <c r="E27" s="6" t="s">
        <v>24</v>
      </c>
      <c r="F27" s="7" t="s">
        <v>27</v>
      </c>
    </row>
    <row r="28" spans="3:8" x14ac:dyDescent="0.3">
      <c r="C28" s="12" t="s">
        <v>4</v>
      </c>
      <c r="D28" s="8" t="s">
        <v>16</v>
      </c>
      <c r="E28" s="8" t="s">
        <v>7</v>
      </c>
      <c r="F28" s="9">
        <v>100</v>
      </c>
    </row>
    <row r="29" spans="3:8" x14ac:dyDescent="0.3">
      <c r="C29" s="12" t="s">
        <v>5</v>
      </c>
      <c r="D29" s="8" t="s">
        <v>15</v>
      </c>
      <c r="E29" s="8" t="s">
        <v>12</v>
      </c>
      <c r="F29" s="9">
        <v>80</v>
      </c>
    </row>
    <row r="30" spans="3:8" x14ac:dyDescent="0.3">
      <c r="C30" s="12" t="s">
        <v>3</v>
      </c>
      <c r="D30" s="8" t="s">
        <v>16</v>
      </c>
      <c r="E30" s="8" t="s">
        <v>7</v>
      </c>
      <c r="F30" s="9">
        <v>60</v>
      </c>
    </row>
    <row r="31" spans="3:8" x14ac:dyDescent="0.3">
      <c r="C31" s="12" t="s">
        <v>19</v>
      </c>
      <c r="D31" s="8" t="s">
        <v>10</v>
      </c>
      <c r="E31" s="8" t="s">
        <v>13</v>
      </c>
      <c r="F31" s="9">
        <v>40</v>
      </c>
    </row>
    <row r="32" spans="3:8" ht="13.5" customHeight="1" x14ac:dyDescent="0.3">
      <c r="C32" s="12" t="s">
        <v>25</v>
      </c>
      <c r="D32" s="8" t="s">
        <v>11</v>
      </c>
      <c r="E32" s="8" t="s">
        <v>26</v>
      </c>
      <c r="F32" s="9">
        <v>20</v>
      </c>
    </row>
    <row r="33" spans="3:10" ht="16.2" thickBot="1" x14ac:dyDescent="0.35">
      <c r="C33" s="17" t="s">
        <v>39</v>
      </c>
      <c r="D33" s="18"/>
      <c r="E33" s="18"/>
      <c r="F33" s="19">
        <v>300</v>
      </c>
    </row>
    <row r="34" spans="3:10" ht="16.2" thickBot="1" x14ac:dyDescent="0.35">
      <c r="C34" s="2"/>
    </row>
    <row r="35" spans="3:10" ht="14.1" customHeight="1" x14ac:dyDescent="0.3">
      <c r="C35" s="16" t="s">
        <v>22</v>
      </c>
      <c r="D35" s="6" t="s">
        <v>23</v>
      </c>
      <c r="E35" s="6" t="s">
        <v>24</v>
      </c>
      <c r="F35" s="7" t="s">
        <v>27</v>
      </c>
    </row>
    <row r="36" spans="3:10" x14ac:dyDescent="0.3">
      <c r="C36" s="12" t="s">
        <v>25</v>
      </c>
      <c r="D36" s="8" t="s">
        <v>16</v>
      </c>
      <c r="E36" s="8" t="s">
        <v>7</v>
      </c>
      <c r="F36" s="9">
        <v>15</v>
      </c>
    </row>
    <row r="37" spans="3:10" x14ac:dyDescent="0.3">
      <c r="C37" s="12" t="s">
        <v>19</v>
      </c>
      <c r="D37" s="8" t="s">
        <v>15</v>
      </c>
      <c r="E37" s="8" t="s">
        <v>12</v>
      </c>
      <c r="F37" s="9">
        <v>35</v>
      </c>
    </row>
    <row r="38" spans="3:10" x14ac:dyDescent="0.3">
      <c r="C38" s="12" t="s">
        <v>3</v>
      </c>
      <c r="D38" s="8" t="s">
        <v>16</v>
      </c>
      <c r="E38" s="8" t="s">
        <v>7</v>
      </c>
      <c r="F38" s="9">
        <v>57</v>
      </c>
    </row>
    <row r="39" spans="3:10" x14ac:dyDescent="0.3">
      <c r="C39" s="12" t="s">
        <v>5</v>
      </c>
      <c r="D39" s="8" t="s">
        <v>10</v>
      </c>
      <c r="E39" s="8" t="s">
        <v>13</v>
      </c>
      <c r="F39" s="9">
        <v>78</v>
      </c>
    </row>
    <row r="40" spans="3:10" ht="13.5" customHeight="1" x14ac:dyDescent="0.3">
      <c r="C40" s="12" t="s">
        <v>4</v>
      </c>
      <c r="D40" s="8" t="s">
        <v>11</v>
      </c>
      <c r="E40" s="8" t="s">
        <v>26</v>
      </c>
      <c r="F40" s="9">
        <v>90</v>
      </c>
    </row>
    <row r="41" spans="3:10" ht="16.2" thickBot="1" x14ac:dyDescent="0.35">
      <c r="C41" s="17" t="s">
        <v>39</v>
      </c>
      <c r="D41" s="18"/>
      <c r="E41" s="18"/>
      <c r="F41" s="19">
        <v>275</v>
      </c>
    </row>
    <row r="42" spans="3:10" ht="16.2" thickBot="1" x14ac:dyDescent="0.35"/>
    <row r="43" spans="3:10" x14ac:dyDescent="0.3">
      <c r="C43" s="16" t="s">
        <v>22</v>
      </c>
      <c r="D43" s="6" t="s">
        <v>28</v>
      </c>
      <c r="E43" s="6" t="s">
        <v>29</v>
      </c>
      <c r="F43" s="7" t="s">
        <v>30</v>
      </c>
      <c r="G43" s="3"/>
      <c r="H43" s="3"/>
      <c r="I43" s="3"/>
      <c r="J43" s="3"/>
    </row>
    <row r="44" spans="3:10" x14ac:dyDescent="0.3">
      <c r="C44" s="23" t="s">
        <v>4</v>
      </c>
      <c r="D44" s="22">
        <f>F28/F33</f>
        <v>0.33333333333333331</v>
      </c>
      <c r="E44" s="22">
        <f>F36/F41</f>
        <v>5.4545454545454543E-2</v>
      </c>
      <c r="F44" s="24">
        <f>AVERAGE(D44:E44)</f>
        <v>0.19393939393939394</v>
      </c>
      <c r="G44" s="3"/>
      <c r="H44" s="3"/>
      <c r="I44" s="3"/>
      <c r="J44" s="3"/>
    </row>
    <row r="45" spans="3:10" x14ac:dyDescent="0.3">
      <c r="C45" s="23" t="s">
        <v>5</v>
      </c>
      <c r="D45" s="22">
        <f>F29/F33</f>
        <v>0.26666666666666666</v>
      </c>
      <c r="E45" s="22">
        <f>F37/F41</f>
        <v>0.12727272727272726</v>
      </c>
      <c r="F45" s="24">
        <f t="shared" ref="F45:F48" si="0">AVERAGE(D45:E45)</f>
        <v>0.19696969696969696</v>
      </c>
      <c r="G45" s="3"/>
      <c r="H45" s="3"/>
      <c r="I45" s="3"/>
      <c r="J45" s="3"/>
    </row>
    <row r="46" spans="3:10" x14ac:dyDescent="0.3">
      <c r="C46" s="23" t="s">
        <v>3</v>
      </c>
      <c r="D46" s="22">
        <f>F30/F33</f>
        <v>0.2</v>
      </c>
      <c r="E46" s="22">
        <f>F38/F41</f>
        <v>0.20727272727272728</v>
      </c>
      <c r="F46" s="24">
        <f t="shared" si="0"/>
        <v>0.20363636363636364</v>
      </c>
      <c r="G46" s="3"/>
      <c r="H46" s="3"/>
      <c r="I46" s="3"/>
      <c r="J46" s="3"/>
    </row>
    <row r="47" spans="3:10" x14ac:dyDescent="0.3">
      <c r="C47" s="23" t="s">
        <v>19</v>
      </c>
      <c r="D47" s="22">
        <f>F31/F33</f>
        <v>0.13333333333333333</v>
      </c>
      <c r="E47" s="22">
        <f>F39/F41</f>
        <v>0.28363636363636363</v>
      </c>
      <c r="F47" s="24">
        <f t="shared" si="0"/>
        <v>0.2084848484848485</v>
      </c>
      <c r="G47" s="3"/>
      <c r="H47" s="3"/>
      <c r="I47" s="3"/>
      <c r="J47" s="3"/>
    </row>
    <row r="48" spans="3:10" ht="16.2" thickBot="1" x14ac:dyDescent="0.35">
      <c r="C48" s="25" t="s">
        <v>25</v>
      </c>
      <c r="D48" s="26">
        <f>F32/F33</f>
        <v>6.6666666666666666E-2</v>
      </c>
      <c r="E48" s="26">
        <f>F40/F41</f>
        <v>0.32727272727272727</v>
      </c>
      <c r="F48" s="27">
        <f t="shared" si="0"/>
        <v>0.19696969696969696</v>
      </c>
      <c r="G48" s="3"/>
      <c r="H48" s="3"/>
      <c r="I48" s="3"/>
      <c r="J48" s="3"/>
    </row>
    <row r="49" spans="3:12" x14ac:dyDescent="0.3">
      <c r="C49" s="3"/>
      <c r="D49" s="3"/>
      <c r="E49" s="3"/>
      <c r="F49" s="3"/>
      <c r="G49" s="3"/>
      <c r="H49" s="3"/>
      <c r="I49" s="3"/>
      <c r="J49" s="3"/>
    </row>
    <row r="50" spans="3:12" ht="16.2" thickBot="1" x14ac:dyDescent="0.35">
      <c r="C50" s="3"/>
      <c r="D50" s="3"/>
      <c r="E50" s="3"/>
      <c r="F50" s="3"/>
      <c r="G50" s="3"/>
      <c r="H50" s="3"/>
      <c r="I50" s="3"/>
      <c r="J50" s="3"/>
    </row>
    <row r="51" spans="3:12" ht="28.2" x14ac:dyDescent="0.3">
      <c r="C51" s="28" t="s">
        <v>22</v>
      </c>
      <c r="D51" s="29" t="s">
        <v>31</v>
      </c>
      <c r="E51" s="29" t="s">
        <v>38</v>
      </c>
      <c r="F51" s="29" t="s">
        <v>33</v>
      </c>
      <c r="G51" s="29" t="s">
        <v>37</v>
      </c>
      <c r="H51" s="29" t="s">
        <v>35</v>
      </c>
      <c r="I51" s="30" t="s">
        <v>36</v>
      </c>
      <c r="J51" s="3"/>
    </row>
    <row r="52" spans="3:12" x14ac:dyDescent="0.3">
      <c r="C52" s="31" t="s">
        <v>4</v>
      </c>
      <c r="D52" s="20">
        <v>0.19393939393939399</v>
      </c>
      <c r="E52" s="20">
        <f>D44*F12</f>
        <v>0.23333333333333331</v>
      </c>
      <c r="F52" s="20">
        <f>D52*F13</f>
        <v>0.17454545454545459</v>
      </c>
      <c r="G52" s="20">
        <f>D52*F14</f>
        <v>7.7575757575757603E-2</v>
      </c>
      <c r="H52" s="20">
        <f>D52*F15</f>
        <v>0.15515151515151521</v>
      </c>
      <c r="I52" s="32">
        <f>D52*F16</f>
        <v>5.8181818181818196E-2</v>
      </c>
      <c r="J52" s="3"/>
    </row>
    <row r="53" spans="3:12" x14ac:dyDescent="0.3">
      <c r="C53" s="31" t="s">
        <v>5</v>
      </c>
      <c r="D53" s="20">
        <v>0.19696969696969696</v>
      </c>
      <c r="E53" s="20">
        <f>D53*G12</f>
        <v>9.8484848484848481E-2</v>
      </c>
      <c r="F53" s="20">
        <f>D53*G13</f>
        <v>0.17727272727272728</v>
      </c>
      <c r="G53" s="20">
        <f>D53*G14</f>
        <v>0.13787878787878785</v>
      </c>
      <c r="H53" s="20">
        <f>D53*G15</f>
        <v>5.9090909090909083E-2</v>
      </c>
      <c r="I53" s="32">
        <f>D53*G16</f>
        <v>7.8787878787878796E-2</v>
      </c>
      <c r="J53" s="3"/>
    </row>
    <row r="54" spans="3:12" x14ac:dyDescent="0.3">
      <c r="C54" s="31" t="s">
        <v>3</v>
      </c>
      <c r="D54" s="20">
        <v>0.20363636363636364</v>
      </c>
      <c r="E54" s="20">
        <f>D54*E12</f>
        <v>0.10181818181818182</v>
      </c>
      <c r="F54" s="20">
        <f>D54*E13</f>
        <v>0.12218181818181818</v>
      </c>
      <c r="G54" s="20">
        <f>D54*E14</f>
        <v>6.1090909090909092E-2</v>
      </c>
      <c r="H54" s="20">
        <f>D54*E15</f>
        <v>4.072727272727273E-2</v>
      </c>
      <c r="I54" s="32">
        <f>D54*E16</f>
        <v>0.10181818181818182</v>
      </c>
      <c r="J54" s="3"/>
    </row>
    <row r="55" spans="3:12" x14ac:dyDescent="0.3">
      <c r="C55" s="31" t="s">
        <v>19</v>
      </c>
      <c r="D55" s="20">
        <v>0.2084848484848485</v>
      </c>
      <c r="E55" s="20">
        <f>D55*D12</f>
        <v>0.18763636363636366</v>
      </c>
      <c r="F55" s="20">
        <f>D55*D13</f>
        <v>0.2084848484848485</v>
      </c>
      <c r="G55" s="20">
        <f>D55*D14</f>
        <v>2.0848484848484852E-2</v>
      </c>
      <c r="H55" s="20">
        <f>D55*D15</f>
        <v>0.2084848484848485</v>
      </c>
      <c r="I55" s="32">
        <f>D55*D16</f>
        <v>4.1696969696969705E-2</v>
      </c>
      <c r="J55" s="3"/>
    </row>
    <row r="56" spans="3:12" x14ac:dyDescent="0.3">
      <c r="C56" s="31" t="s">
        <v>25</v>
      </c>
      <c r="D56" s="20">
        <v>0.19696969696969696</v>
      </c>
      <c r="E56" s="20">
        <f>D56*H12</f>
        <v>3.9393939393939398E-2</v>
      </c>
      <c r="F56" s="20">
        <f>E56*H13</f>
        <v>1.9696969696969699E-2</v>
      </c>
      <c r="G56" s="20">
        <f>D56*H14</f>
        <v>0.13787878787878785</v>
      </c>
      <c r="H56" s="20">
        <f>D56*H15</f>
        <v>0.17727272727272728</v>
      </c>
      <c r="I56" s="32">
        <f>D56*H16</f>
        <v>5.9090909090909083E-2</v>
      </c>
      <c r="J56" s="3"/>
    </row>
    <row r="57" spans="3:12" ht="16.2" thickBot="1" x14ac:dyDescent="0.35">
      <c r="C57" s="42" t="s">
        <v>39</v>
      </c>
      <c r="D57" s="43">
        <f>SUM(D52:D56)</f>
        <v>1</v>
      </c>
      <c r="E57" s="43">
        <f t="shared" ref="E57:I57" si="1">SUM(E52:E56)</f>
        <v>0.66066666666666662</v>
      </c>
      <c r="F57" s="44">
        <f t="shared" si="1"/>
        <v>0.70218181818181813</v>
      </c>
      <c r="G57" s="43">
        <f t="shared" si="1"/>
        <v>0.43527272727272726</v>
      </c>
      <c r="H57" s="43">
        <f t="shared" si="1"/>
        <v>0.64072727272727281</v>
      </c>
      <c r="I57" s="33">
        <f t="shared" si="1"/>
        <v>0.33957575757575764</v>
      </c>
      <c r="J57" s="3"/>
    </row>
    <row r="58" spans="3:12" x14ac:dyDescent="0.3">
      <c r="C58" s="3"/>
      <c r="D58" s="3"/>
      <c r="E58" s="3"/>
      <c r="F58" s="3"/>
      <c r="G58" s="3"/>
      <c r="H58" s="3"/>
      <c r="I58" s="3"/>
      <c r="J58" s="3"/>
    </row>
    <row r="59" spans="3:12" x14ac:dyDescent="0.3">
      <c r="C59" s="34"/>
      <c r="D59" s="35"/>
      <c r="E59" s="35"/>
      <c r="F59" s="35"/>
      <c r="G59" s="35"/>
      <c r="H59" s="35"/>
      <c r="I59" s="36"/>
      <c r="J59" s="3"/>
    </row>
    <row r="60" spans="3:12" x14ac:dyDescent="0.3">
      <c r="C60" s="21"/>
      <c r="D60" s="22"/>
      <c r="E60" s="22"/>
      <c r="F60" s="22"/>
      <c r="G60" s="22"/>
      <c r="H60" s="22"/>
      <c r="I60" s="37"/>
      <c r="J60" s="3"/>
      <c r="L60" s="4"/>
    </row>
    <row r="61" spans="3:12" x14ac:dyDescent="0.3">
      <c r="C61" s="21"/>
      <c r="D61" s="22"/>
      <c r="E61" s="22"/>
      <c r="F61" s="22"/>
      <c r="G61" s="22"/>
      <c r="H61" s="22"/>
      <c r="I61" s="37"/>
      <c r="J61" s="3"/>
      <c r="L61" s="4"/>
    </row>
    <row r="62" spans="3:12" x14ac:dyDescent="0.3">
      <c r="C62" s="21"/>
      <c r="D62" s="22"/>
      <c r="E62" s="22"/>
      <c r="F62" s="22"/>
      <c r="G62" s="22"/>
      <c r="H62" s="22"/>
      <c r="I62" s="37"/>
      <c r="J62" s="3"/>
      <c r="L62" s="4"/>
    </row>
    <row r="63" spans="3:12" x14ac:dyDescent="0.3">
      <c r="C63" s="21"/>
      <c r="D63" s="22"/>
      <c r="E63" s="22"/>
      <c r="F63" s="22"/>
      <c r="G63" s="22"/>
      <c r="H63" s="22"/>
      <c r="I63" s="37"/>
      <c r="J63" s="3"/>
      <c r="L63" s="4"/>
    </row>
    <row r="64" spans="3:12" x14ac:dyDescent="0.3">
      <c r="C64" s="21"/>
      <c r="D64" s="22"/>
      <c r="E64" s="22"/>
      <c r="F64" s="22"/>
      <c r="G64" s="22"/>
      <c r="H64" s="22"/>
      <c r="I64" s="37"/>
      <c r="J64" s="4"/>
      <c r="L64" s="108"/>
    </row>
    <row r="65" spans="3:9" x14ac:dyDescent="0.3">
      <c r="C65" s="38"/>
      <c r="D65" s="39"/>
      <c r="E65" s="39"/>
      <c r="F65" s="40"/>
      <c r="G65" s="39"/>
      <c r="H65" s="39"/>
      <c r="I65" s="41"/>
    </row>
  </sheetData>
  <mergeCells count="1">
    <mergeCell ref="C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CBA</vt:lpstr>
      <vt:lpstr>MoA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zainab vohra</cp:lastModifiedBy>
  <dcterms:created xsi:type="dcterms:W3CDTF">2020-03-12T16:41:35Z</dcterms:created>
  <dcterms:modified xsi:type="dcterms:W3CDTF">2020-03-14T03:07:03Z</dcterms:modified>
</cp:coreProperties>
</file>