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03"/>
  <workbookPr filterPrivacy="1"/>
  <xr:revisionPtr revIDLastSave="0" documentId="8_{5258239F-324E-4F8A-BC61-3C1F858C7561}" xr6:coauthVersionLast="47" xr6:coauthVersionMax="47" xr10:uidLastSave="{00000000-0000-0000-0000-000000000000}"/>
  <bookViews>
    <workbookView xWindow="-120" yWindow="-120" windowWidth="29040" windowHeight="15720" tabRatio="994" firstSheet="7" activeTab="4" xr2:uid="{00000000-000D-0000-FFFF-FFFF00000000}"/>
  </bookViews>
  <sheets>
    <sheet name="TASK 1" sheetId="1" r:id="rId1"/>
    <sheet name="TASK 2" sheetId="2" r:id="rId2"/>
    <sheet name="TASK 3" sheetId="4" r:id="rId3"/>
    <sheet name="TASK 4" sheetId="5" r:id="rId4"/>
    <sheet name="TASK 5" sheetId="6" r:id="rId5"/>
    <sheet name="TASK 6" sheetId="7" r:id="rId6"/>
    <sheet name="TASH 7" sheetId="9" r:id="rId7"/>
    <sheet name="TASK 8" sheetId="10" r:id="rId8"/>
    <sheet name="TASK 9" sheetId="11" r:id="rId9"/>
    <sheet name="TASK 10" sheetId="14" r:id="rId10"/>
  </sheets>
  <definedNames>
    <definedName name="_xlnm._FilterDatabase" localSheetId="4" hidden="1">'TASK 5'!$E$13:$G$16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9" i="10" l="1"/>
  <c r="K17" i="14"/>
  <c r="K18" i="14"/>
  <c r="K19" i="14"/>
  <c r="K20" i="14"/>
  <c r="K21" i="14"/>
  <c r="K22" i="14"/>
  <c r="K23" i="14"/>
  <c r="K24" i="14"/>
  <c r="K25" i="14"/>
  <c r="K26" i="14"/>
  <c r="K27" i="14"/>
  <c r="K28" i="14"/>
  <c r="K29" i="14"/>
  <c r="K30" i="14"/>
  <c r="K31" i="14"/>
  <c r="K32" i="14"/>
  <c r="K33" i="14"/>
  <c r="K34" i="14"/>
  <c r="K35" i="14"/>
  <c r="K16" i="14"/>
  <c r="C35" i="11"/>
  <c r="C33" i="11"/>
  <c r="C31" i="11"/>
  <c r="L7" i="11"/>
  <c r="L23" i="11"/>
  <c r="L22" i="11"/>
  <c r="L21" i="11"/>
  <c r="L18" i="11"/>
  <c r="C21" i="11"/>
  <c r="C18" i="11"/>
  <c r="L12" i="11"/>
  <c r="L11" i="11"/>
  <c r="O14" i="7"/>
  <c r="N18" i="7"/>
  <c r="N7" i="7"/>
  <c r="C13" i="11"/>
  <c r="R9" i="7"/>
  <c r="Q9" i="7"/>
  <c r="P9" i="7"/>
  <c r="O9" i="7"/>
  <c r="R8" i="7"/>
  <c r="Q8" i="7"/>
  <c r="P8" i="7"/>
  <c r="R7" i="7"/>
  <c r="Q7" i="7"/>
  <c r="P7" i="7"/>
  <c r="O7" i="7"/>
  <c r="O8" i="7"/>
  <c r="N9" i="7"/>
  <c r="N8" i="7"/>
  <c r="C10" i="11"/>
  <c r="C7" i="11"/>
  <c r="N10" i="10"/>
  <c r="N9" i="10"/>
  <c r="N8" i="10"/>
  <c r="N7" i="10"/>
  <c r="N6" i="10"/>
  <c r="M6" i="10"/>
  <c r="M10" i="10"/>
  <c r="M9" i="10"/>
  <c r="M8" i="10"/>
  <c r="M7" i="10"/>
  <c r="Q26" i="7"/>
  <c r="P26" i="7"/>
  <c r="O26" i="7"/>
  <c r="N26" i="7"/>
  <c r="M26" i="7"/>
  <c r="L26" i="7"/>
  <c r="K26" i="7"/>
  <c r="J26" i="7"/>
  <c r="I26" i="7"/>
  <c r="H26" i="7"/>
  <c r="M15" i="6"/>
  <c r="M14" i="6"/>
  <c r="I23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5" i="5"/>
  <c r="I19" i="5"/>
  <c r="I15" i="5"/>
  <c r="I11" i="5"/>
  <c r="I9" i="5"/>
  <c r="I10" i="5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5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5" i="2"/>
  <c r="I7" i="4"/>
  <c r="I6" i="4"/>
  <c r="F5" i="4"/>
  <c r="P13" i="1"/>
  <c r="F13" i="4"/>
  <c r="F12" i="4"/>
  <c r="F11" i="4"/>
  <c r="F10" i="4"/>
  <c r="F9" i="4"/>
  <c r="F8" i="4"/>
  <c r="F7" i="4"/>
  <c r="F6" i="4"/>
  <c r="E6" i="4"/>
  <c r="E7" i="4"/>
  <c r="E8" i="4"/>
  <c r="E9" i="4"/>
  <c r="E10" i="4"/>
  <c r="E11" i="4"/>
  <c r="E12" i="4"/>
  <c r="E13" i="4"/>
  <c r="E5" i="4"/>
  <c r="N14" i="1"/>
  <c r="N13" i="1"/>
  <c r="O14" i="1"/>
  <c r="O13" i="1"/>
  <c r="O12" i="1"/>
  <c r="P12" i="1"/>
  <c r="N12" i="1"/>
  <c r="P14" i="1"/>
  <c r="P11" i="1"/>
  <c r="O11" i="1"/>
  <c r="N11" i="1"/>
  <c r="I15" i="1"/>
  <c r="I16" i="1"/>
  <c r="I17" i="1"/>
  <c r="I14" i="1"/>
  <c r="I13" i="1"/>
  <c r="I11" i="1"/>
  <c r="I12" i="1"/>
  <c r="J7" i="7"/>
  <c r="J8" i="7"/>
  <c r="J9" i="7"/>
  <c r="J10" i="7"/>
  <c r="J11" i="7"/>
  <c r="J12" i="7"/>
  <c r="J13" i="7"/>
  <c r="J14" i="7"/>
  <c r="J15" i="7"/>
  <c r="J6" i="7"/>
</calcChain>
</file>

<file path=xl/sharedStrings.xml><?xml version="1.0" encoding="utf-8"?>
<sst xmlns="http://schemas.openxmlformats.org/spreadsheetml/2006/main" count="463" uniqueCount="310">
  <si>
    <t>Exercise - 1 Sumif and Sumifs</t>
  </si>
  <si>
    <t>Review the task 2 document and execute the operations specified in this sheet for Exercise 1</t>
  </si>
  <si>
    <t>State</t>
  </si>
  <si>
    <t xml:space="preserve">Region </t>
  </si>
  <si>
    <t>Category</t>
  </si>
  <si>
    <t>Sub Category</t>
  </si>
  <si>
    <t>Sales</t>
  </si>
  <si>
    <t>Andhara Pradesh</t>
  </si>
  <si>
    <t xml:space="preserve">South </t>
  </si>
  <si>
    <t>Furniture</t>
  </si>
  <si>
    <t>Table</t>
  </si>
  <si>
    <t>Tamil Nadu</t>
  </si>
  <si>
    <t>west</t>
  </si>
  <si>
    <t>Office Usage</t>
  </si>
  <si>
    <t>Labels</t>
  </si>
  <si>
    <t>Assam</t>
  </si>
  <si>
    <t>Chairs</t>
  </si>
  <si>
    <t>Hyderabad</t>
  </si>
  <si>
    <t>A4 sheets</t>
  </si>
  <si>
    <t>SUMIF</t>
  </si>
  <si>
    <t>SUMIFS</t>
  </si>
  <si>
    <t>Karnataka</t>
  </si>
  <si>
    <t>West</t>
  </si>
  <si>
    <t>Printers</t>
  </si>
  <si>
    <t>North</t>
  </si>
  <si>
    <t>Apliances</t>
  </si>
  <si>
    <t>Region</t>
  </si>
  <si>
    <t>Technology</t>
  </si>
  <si>
    <t>Stationery</t>
  </si>
  <si>
    <t>East</t>
  </si>
  <si>
    <t>Storage</t>
  </si>
  <si>
    <t>Kerala</t>
  </si>
  <si>
    <t>Book case</t>
  </si>
  <si>
    <t>Mobile Phones</t>
  </si>
  <si>
    <t>South</t>
  </si>
  <si>
    <t>Accessories</t>
  </si>
  <si>
    <t>Bihar</t>
  </si>
  <si>
    <t>Pen &amp; Papers</t>
  </si>
  <si>
    <t>Envelopes</t>
  </si>
  <si>
    <t>Office Chairs</t>
  </si>
  <si>
    <t>Machines</t>
  </si>
  <si>
    <t>Supplies</t>
  </si>
  <si>
    <t>Pen Stand</t>
  </si>
  <si>
    <t>Exercise - 2 If and Nested If</t>
  </si>
  <si>
    <t>Review the task 2 document and execute the operations specified in this sheet for Exercise 2</t>
  </si>
  <si>
    <t>Employee Name</t>
  </si>
  <si>
    <t>Salary</t>
  </si>
  <si>
    <t>Ratings</t>
  </si>
  <si>
    <t>Experience</t>
  </si>
  <si>
    <t>Bonus</t>
  </si>
  <si>
    <t>Additional Bonus</t>
  </si>
  <si>
    <t xml:space="preserve">   Performance category</t>
  </si>
  <si>
    <t>Bonus eligibility</t>
  </si>
  <si>
    <t>Ravi Sharma</t>
  </si>
  <si>
    <t>Manish M</t>
  </si>
  <si>
    <t>Priya S</t>
  </si>
  <si>
    <t>Nikil</t>
  </si>
  <si>
    <t>Amirtha</t>
  </si>
  <si>
    <t>Vasini</t>
  </si>
  <si>
    <t>Nagaraj</t>
  </si>
  <si>
    <t>Harish</t>
  </si>
  <si>
    <t>Ayub</t>
  </si>
  <si>
    <t>Anjali</t>
  </si>
  <si>
    <t>Ajay</t>
  </si>
  <si>
    <t>Sanjay</t>
  </si>
  <si>
    <t>Abi</t>
  </si>
  <si>
    <t>Abinanth</t>
  </si>
  <si>
    <t>Sanjana</t>
  </si>
  <si>
    <t>Varun</t>
  </si>
  <si>
    <t>Azim</t>
  </si>
  <si>
    <t>Kavya</t>
  </si>
  <si>
    <t>Allan</t>
  </si>
  <si>
    <t>Exercise - 3 Relative cell Refernce and Absolute cell references</t>
  </si>
  <si>
    <t>Review the task 2 document and execute the operations specified in this sheet for Exercise 3</t>
  </si>
  <si>
    <t>Product ID</t>
  </si>
  <si>
    <t>Product</t>
  </si>
  <si>
    <t>Quantity</t>
  </si>
  <si>
    <t>Rate</t>
  </si>
  <si>
    <t>Amount</t>
  </si>
  <si>
    <t>Sales Tax</t>
  </si>
  <si>
    <t xml:space="preserve">Tax </t>
  </si>
  <si>
    <t>Rice</t>
  </si>
  <si>
    <t>Wheat</t>
  </si>
  <si>
    <t>total revenue column</t>
  </si>
  <si>
    <t>Sugar</t>
  </si>
  <si>
    <t>Amount greater than 500</t>
  </si>
  <si>
    <t>Salt</t>
  </si>
  <si>
    <t>Cconut</t>
  </si>
  <si>
    <t>Oil</t>
  </si>
  <si>
    <t>Biscut</t>
  </si>
  <si>
    <t>Tooth Paste</t>
  </si>
  <si>
    <t>Red Rice</t>
  </si>
  <si>
    <t>Exercise - 4 Vlookup(I)</t>
  </si>
  <si>
    <t>Review the task 2 document and execute the operations specified in this sheet for Exercise 4</t>
  </si>
  <si>
    <t>Emp  Name</t>
  </si>
  <si>
    <t>Emp Code</t>
  </si>
  <si>
    <t>Designation</t>
  </si>
  <si>
    <t>Basic Salary</t>
  </si>
  <si>
    <t>Bonus Eligblity</t>
  </si>
  <si>
    <t>Lokesh</t>
  </si>
  <si>
    <t>EM001</t>
  </si>
  <si>
    <t>Manager</t>
  </si>
  <si>
    <t>Raaja</t>
  </si>
  <si>
    <t>EM002</t>
  </si>
  <si>
    <t>Asst Manager</t>
  </si>
  <si>
    <t>1. Use VLOOKUP to find the Basic Salary of the following employees: Varun, Jeyaraj, Akin</t>
  </si>
  <si>
    <t>Sree</t>
  </si>
  <si>
    <t>EM003</t>
  </si>
  <si>
    <t>Administration</t>
  </si>
  <si>
    <t>EM004</t>
  </si>
  <si>
    <t>Staff</t>
  </si>
  <si>
    <t xml:space="preserve">EMP NAME </t>
  </si>
  <si>
    <t>BASIC SALARY</t>
  </si>
  <si>
    <t>EM005</t>
  </si>
  <si>
    <t>Meena</t>
  </si>
  <si>
    <t>EM006</t>
  </si>
  <si>
    <t>Jeyaraj</t>
  </si>
  <si>
    <t>Vimala</t>
  </si>
  <si>
    <t>EM007</t>
  </si>
  <si>
    <t>Akin</t>
  </si>
  <si>
    <t>EM008</t>
  </si>
  <si>
    <t>Jagin</t>
  </si>
  <si>
    <t>EM009</t>
  </si>
  <si>
    <t>2. Use VLOOKUP to find the Employee Code of "Sarath."</t>
  </si>
  <si>
    <t>EM010</t>
  </si>
  <si>
    <t>Nanthu</t>
  </si>
  <si>
    <t>EM011</t>
  </si>
  <si>
    <t>Sarath</t>
  </si>
  <si>
    <t>EM012</t>
  </si>
  <si>
    <t>Siva</t>
  </si>
  <si>
    <t>EM013</t>
  </si>
  <si>
    <t>3. Use VLOOKUP to find the salary of an employee by searching for their Emp Code instead of their name.</t>
  </si>
  <si>
    <t>EM014</t>
  </si>
  <si>
    <t>EM015</t>
  </si>
  <si>
    <t>Mathew</t>
  </si>
  <si>
    <t>EM016</t>
  </si>
  <si>
    <t>Kiran</t>
  </si>
  <si>
    <t>EM017</t>
  </si>
  <si>
    <t>5. Use VLOOKUP to return "Salary + 10% Bonus" for employees earning less than ₹25,000.</t>
  </si>
  <si>
    <t>Jeevan</t>
  </si>
  <si>
    <t>EM018</t>
  </si>
  <si>
    <t>Msnoj</t>
  </si>
  <si>
    <t>EM019</t>
  </si>
  <si>
    <t>KIRAN</t>
  </si>
  <si>
    <t>Exercise - 5 Vlookup(II)</t>
  </si>
  <si>
    <t>Review the task 2 document and execute the operations specified in this sheet for Exercise 5</t>
  </si>
  <si>
    <t>Product Code</t>
  </si>
  <si>
    <t>Product Name</t>
  </si>
  <si>
    <t>Price (Lookup)</t>
  </si>
  <si>
    <t>P001</t>
  </si>
  <si>
    <t>Laptop</t>
  </si>
  <si>
    <t>???</t>
  </si>
  <si>
    <t>P002</t>
  </si>
  <si>
    <t>Mouse</t>
  </si>
  <si>
    <t>The above table is just an example like this you are required to generate a table and have to calculate values by using Vlookup function</t>
  </si>
  <si>
    <t>P003</t>
  </si>
  <si>
    <t>printer</t>
  </si>
  <si>
    <t>Exercise - 6 Hlookup(I)</t>
  </si>
  <si>
    <t>Review the task 2 document and execute the operations specified in this sheet for Exercise 6</t>
  </si>
  <si>
    <t xml:space="preserve">Name </t>
  </si>
  <si>
    <t>Tamil</t>
  </si>
  <si>
    <t>English</t>
  </si>
  <si>
    <t>Maths</t>
  </si>
  <si>
    <t>Science</t>
  </si>
  <si>
    <t>Total</t>
  </si>
  <si>
    <t>John</t>
  </si>
  <si>
    <t>Arjun</t>
  </si>
  <si>
    <t>Monika</t>
  </si>
  <si>
    <t>Biju</t>
  </si>
  <si>
    <t>Elizebath</t>
  </si>
  <si>
    <t>Athira</t>
  </si>
  <si>
    <r>
      <t xml:space="preserve">Retrieve </t>
    </r>
    <r>
      <rPr>
        <b/>
        <sz val="12"/>
        <color rgb="FF38761D"/>
        <rFont val="Roboto-Bold"/>
        <charset val="1"/>
      </rPr>
      <t xml:space="preserve">Tamil marks </t>
    </r>
    <r>
      <rPr>
        <sz val="12"/>
        <color rgb="FF000000"/>
        <rFont val="Roboto"/>
        <charset val="1"/>
      </rPr>
      <t xml:space="preserve">for </t>
    </r>
    <r>
      <rPr>
        <b/>
        <sz val="12"/>
        <color rgb="FF38761D"/>
        <rFont val="Roboto-Bold"/>
        <charset val="1"/>
      </rPr>
      <t>Biju</t>
    </r>
    <r>
      <rPr>
        <sz val="12"/>
        <color rgb="FF000000"/>
        <rFont val="Roboto"/>
        <charset val="1"/>
      </rPr>
      <t>, but ensure that the function is dynamic enough</t>
    </r>
  </si>
  <si>
    <t>Anush</t>
  </si>
  <si>
    <t>to work even if the table range expands.</t>
  </si>
  <si>
    <r>
      <t xml:space="preserve">Combine </t>
    </r>
    <r>
      <rPr>
        <b/>
        <sz val="12"/>
        <color rgb="FF38761D"/>
        <rFont val="Roboto-Bold"/>
        <charset val="1"/>
      </rPr>
      <t xml:space="preserve">HLOOKUP </t>
    </r>
    <r>
      <rPr>
        <sz val="12"/>
        <color rgb="FF000000"/>
        <rFont val="Roboto"/>
        <charset val="1"/>
      </rPr>
      <t xml:space="preserve">with </t>
    </r>
    <r>
      <rPr>
        <b/>
        <sz val="12"/>
        <color rgb="FF38761D"/>
        <rFont val="Roboto-Bold"/>
        <charset val="1"/>
      </rPr>
      <t xml:space="preserve">IFERROR </t>
    </r>
    <r>
      <rPr>
        <sz val="12"/>
        <color rgb="FF000000"/>
        <rFont val="Roboto"/>
        <charset val="1"/>
      </rPr>
      <t>to ensure that if a lookup fails, it returns a</t>
    </r>
  </si>
  <si>
    <r>
      <t xml:space="preserve">message like </t>
    </r>
    <r>
      <rPr>
        <b/>
        <sz val="12"/>
        <color rgb="FF000000"/>
        <rFont val="Roboto-Bold"/>
        <charset val="1"/>
      </rPr>
      <t>"</t>
    </r>
    <r>
      <rPr>
        <b/>
        <sz val="12"/>
        <color rgb="FF38761D"/>
        <rFont val="Roboto-Bold"/>
        <charset val="1"/>
      </rPr>
      <t>Student not available</t>
    </r>
    <r>
      <rPr>
        <b/>
        <sz val="12"/>
        <color rgb="FF000000"/>
        <rFont val="Roboto-Bold"/>
        <charset val="1"/>
      </rPr>
      <t xml:space="preserve">" </t>
    </r>
    <r>
      <rPr>
        <sz val="12"/>
        <color rgb="FF000000"/>
        <rFont val="Roboto"/>
        <charset val="1"/>
      </rPr>
      <t>instead of an error.</t>
    </r>
  </si>
  <si>
    <t>From the above students score data you are required to calculate scores for the respective students</t>
  </si>
  <si>
    <t>Exercise - 7 Hllokup(II)</t>
  </si>
  <si>
    <t>Review the task 2 document and execute the operations specified in this sheet for Exercise 7</t>
  </si>
  <si>
    <r>
      <t>Weather Report Table:</t>
    </r>
    <r>
      <rPr>
        <sz val="14"/>
        <color rgb="FFFF0000"/>
        <rFont val="Calibri"/>
        <family val="2"/>
        <scheme val="minor"/>
      </rPr>
      <t xml:space="preserve"> Row 1: Days of the Week (Mon to Sun)</t>
    </r>
  </si>
  <si>
    <t xml:space="preserve"> </t>
  </si>
  <si>
    <t>Row 2: Temperature</t>
  </si>
  <si>
    <t>Row 3: Humidity</t>
  </si>
  <si>
    <t>Days</t>
  </si>
  <si>
    <t>Sunday</t>
  </si>
  <si>
    <t>Monday</t>
  </si>
  <si>
    <t>Tuesday</t>
  </si>
  <si>
    <t>Wednesday</t>
  </si>
  <si>
    <t>Thursday</t>
  </si>
  <si>
    <t>Friday</t>
  </si>
  <si>
    <t>Saturday</t>
  </si>
  <si>
    <t>Temperature</t>
  </si>
  <si>
    <t>Humidity</t>
  </si>
  <si>
    <t>Exercise - 8 Index and Match</t>
  </si>
  <si>
    <t>Review the task 2 document and execute the operations specified in this sheet for Exercise 8</t>
  </si>
  <si>
    <t>2 kg</t>
  </si>
  <si>
    <t>5 kg</t>
  </si>
  <si>
    <t>10 kg</t>
  </si>
  <si>
    <t>Tamarind</t>
  </si>
  <si>
    <t>Paneer</t>
  </si>
  <si>
    <t>Paste</t>
  </si>
  <si>
    <r>
      <t xml:space="preserve">3. Create a user-input-based lookup where the user enters a </t>
    </r>
    <r>
      <rPr>
        <b/>
        <sz val="12"/>
        <color rgb="FF188038"/>
        <rFont val="Roboto-Bold"/>
        <charset val="1"/>
      </rPr>
      <t xml:space="preserve">product name </t>
    </r>
    <r>
      <rPr>
        <sz val="12"/>
        <color rgb="FF000000"/>
        <rFont val="Roboto"/>
        <charset val="1"/>
      </rPr>
      <t>and</t>
    </r>
  </si>
  <si>
    <r>
      <t xml:space="preserve">a </t>
    </r>
    <r>
      <rPr>
        <b/>
        <sz val="12"/>
        <color rgb="FF188038"/>
        <rFont val="Roboto-Bold"/>
        <charset val="1"/>
      </rPr>
      <t xml:space="preserve">weight category (2 kg, 5 kg, or 10 kg), </t>
    </r>
    <r>
      <rPr>
        <sz val="12"/>
        <color rgb="FF000000"/>
        <rFont val="Roboto"/>
        <charset val="1"/>
      </rPr>
      <t>and your formula should return the</t>
    </r>
  </si>
  <si>
    <r>
      <t xml:space="preserve">corresponding price using </t>
    </r>
    <r>
      <rPr>
        <b/>
        <sz val="12"/>
        <color rgb="FF188038"/>
        <rFont val="Roboto-Bold"/>
        <charset val="1"/>
      </rPr>
      <t>INDEX and MATCH.</t>
    </r>
  </si>
  <si>
    <t>Exercise - 9 Len and Trim</t>
  </si>
  <si>
    <t>Review the task 2 document and execute the operations specified in this sheet for Exercise 9</t>
  </si>
  <si>
    <t>1. LEN Function</t>
  </si>
  <si>
    <t xml:space="preserve">2. TRIM Function </t>
  </si>
  <si>
    <r>
      <t>Q1.</t>
    </r>
    <r>
      <rPr>
        <sz val="14"/>
        <color theme="1"/>
        <rFont val="Calibri"/>
        <family val="2"/>
        <scheme val="minor"/>
      </rPr>
      <t xml:space="preserve">  The name is </t>
    </r>
    <r>
      <rPr>
        <sz val="14"/>
        <color theme="1"/>
        <rFont val="Arial Unicode MS"/>
      </rPr>
      <t>Alexander</t>
    </r>
  </si>
  <si>
    <r>
      <t xml:space="preserve">Q1. </t>
    </r>
    <r>
      <rPr>
        <sz val="14"/>
        <color theme="1"/>
        <rFont val="Arial Unicode MS"/>
      </rPr>
      <t>" Hello World "</t>
    </r>
  </si>
  <si>
    <r>
      <t xml:space="preserve"> Use </t>
    </r>
    <r>
      <rPr>
        <sz val="14"/>
        <color theme="1"/>
        <rFont val="Arial Unicode MS"/>
      </rPr>
      <t>LEN</t>
    </r>
    <r>
      <rPr>
        <sz val="14"/>
        <color theme="1"/>
        <rFont val="Calibri"/>
        <family val="2"/>
        <scheme val="minor"/>
      </rPr>
      <t xml:space="preserve"> to find the number of characters in the name</t>
    </r>
  </si>
  <si>
    <r>
      <t xml:space="preserve"> Use </t>
    </r>
    <r>
      <rPr>
        <sz val="14"/>
        <color theme="1"/>
        <rFont val="Arial Unicode MS"/>
      </rPr>
      <t>TRIM</t>
    </r>
    <r>
      <rPr>
        <sz val="14"/>
        <color theme="1"/>
        <rFont val="Calibri"/>
        <family val="2"/>
        <scheme val="minor"/>
      </rPr>
      <t xml:space="preserve"> to remove all extra spaces and keep only single spaces between words.</t>
    </r>
  </si>
  <si>
    <t>Answer</t>
  </si>
  <si>
    <r>
      <t>Q2.</t>
    </r>
    <r>
      <rPr>
        <sz val="14"/>
        <color theme="1"/>
        <rFont val="Calibri"/>
        <family val="2"/>
        <scheme val="minor"/>
      </rPr>
      <t xml:space="preserve"> The text is </t>
    </r>
    <r>
      <rPr>
        <sz val="14"/>
        <color theme="1"/>
        <rFont val="Arial Unicode MS"/>
      </rPr>
      <t>Business Analyst</t>
    </r>
  </si>
  <si>
    <t xml:space="preserve"> Q2. There are some list of employee names, but some cells have leading and trailing spaces</t>
  </si>
  <si>
    <t xml:space="preserve"> How many characters (including space) does this text have?</t>
  </si>
  <si>
    <t xml:space="preserve"> Use the TRIM function in column B to clean the names.</t>
  </si>
  <si>
    <t>names</t>
  </si>
  <si>
    <t>Column A</t>
  </si>
  <si>
    <t>Column B(TRIM)</t>
  </si>
  <si>
    <r>
      <t>Q3.</t>
    </r>
    <r>
      <rPr>
        <sz val="14"/>
        <color theme="1"/>
        <rFont val="Calibri"/>
        <family val="2"/>
        <scheme val="minor"/>
      </rPr>
      <t xml:space="preserve">  You have</t>
    </r>
    <r>
      <rPr>
        <sz val="14"/>
        <color theme="1"/>
        <rFont val="Arial Unicode MS"/>
      </rPr>
      <t xml:space="preserve"> Data Science </t>
    </r>
  </si>
  <si>
    <t>Jack</t>
  </si>
  <si>
    <r>
      <t xml:space="preserve"> Find the length before and after using </t>
    </r>
    <r>
      <rPr>
        <sz val="14"/>
        <color theme="1"/>
        <rFont val="Arial Unicode MS"/>
      </rPr>
      <t>TRIM</t>
    </r>
  </si>
  <si>
    <t>Jill</t>
  </si>
  <si>
    <t xml:space="preserve">3. UPPER Function </t>
  </si>
  <si>
    <t>4. LOWER Function</t>
  </si>
  <si>
    <r>
      <t>Q1.</t>
    </r>
    <r>
      <rPr>
        <sz val="14"/>
        <color theme="1"/>
        <rFont val="Calibri"/>
        <family val="2"/>
        <scheme val="minor"/>
      </rPr>
      <t xml:space="preserve"> The text is </t>
    </r>
    <r>
      <rPr>
        <sz val="14"/>
        <color theme="1"/>
        <rFont val="Arial Unicode MS"/>
      </rPr>
      <t>"excel functions"</t>
    </r>
  </si>
  <si>
    <r>
      <t>Q1.</t>
    </r>
    <r>
      <rPr>
        <sz val="14"/>
        <color theme="1"/>
        <rFont val="Calibri"/>
        <family val="2"/>
        <scheme val="minor"/>
      </rPr>
      <t>The email address is DAVID SMITH@GMAIL.COM</t>
    </r>
  </si>
  <si>
    <t>Convert the entire text to uppercase</t>
  </si>
  <si>
    <t xml:space="preserve"> Convert the entire email to lowercase.</t>
  </si>
  <si>
    <r>
      <t>Q2.</t>
    </r>
    <r>
      <rPr>
        <sz val="14"/>
        <color theme="1"/>
        <rFont val="Calibri"/>
        <family val="2"/>
        <scheme val="minor"/>
      </rPr>
      <t xml:space="preserve"> The text is </t>
    </r>
    <r>
      <rPr>
        <sz val="14"/>
        <color theme="1"/>
        <rFont val="Arial Unicode MS"/>
      </rPr>
      <t>"data scientist"</t>
    </r>
  </si>
  <si>
    <r>
      <t>Q2.</t>
    </r>
    <r>
      <rPr>
        <sz val="14"/>
        <color theme="1"/>
        <rFont val="Calibri"/>
        <family val="2"/>
        <scheme val="minor"/>
      </rPr>
      <t xml:space="preserve"> Change all headings in column A to lowercase for uniformity.</t>
    </r>
  </si>
  <si>
    <t xml:space="preserve">5. Combine Functions </t>
  </si>
  <si>
    <r>
      <t>Q1.</t>
    </r>
    <r>
      <rPr>
        <sz val="14"/>
        <color theme="1"/>
        <rFont val="Calibri"/>
        <family val="2"/>
        <scheme val="minor"/>
      </rPr>
      <t xml:space="preserve"> The text is </t>
    </r>
    <r>
      <rPr>
        <sz val="14"/>
        <color theme="1"/>
        <rFont val="Arial Unicode MS"/>
      </rPr>
      <t xml:space="preserve"> DaTA AnAlYtics </t>
    </r>
  </si>
  <si>
    <r>
      <t xml:space="preserve"> Use </t>
    </r>
    <r>
      <rPr>
        <sz val="14"/>
        <color theme="1"/>
        <rFont val="Arial Unicode MS"/>
      </rPr>
      <t>TRIM</t>
    </r>
    <r>
      <rPr>
        <sz val="14"/>
        <color theme="1"/>
        <rFont val="Calibri"/>
        <family val="2"/>
        <scheme val="minor"/>
      </rPr>
      <t xml:space="preserve">, </t>
    </r>
    <r>
      <rPr>
        <sz val="14"/>
        <color theme="1"/>
        <rFont val="Arial Unicode MS"/>
      </rPr>
      <t>UPPER</t>
    </r>
    <r>
      <rPr>
        <sz val="14"/>
        <color theme="1"/>
        <rFont val="Calibri"/>
        <family val="2"/>
        <scheme val="minor"/>
      </rPr>
      <t xml:space="preserve">, and </t>
    </r>
    <r>
      <rPr>
        <sz val="14"/>
        <color theme="1"/>
        <rFont val="Arial Unicode MS"/>
      </rPr>
      <t>LEN</t>
    </r>
    <r>
      <rPr>
        <sz val="14"/>
        <color theme="1"/>
        <rFont val="Calibri"/>
        <family val="2"/>
        <scheme val="minor"/>
      </rPr>
      <t xml:space="preserve"> together to:</t>
    </r>
  </si>
  <si>
    <t>Remove extra spaces,</t>
  </si>
  <si>
    <t>Convert it to uppercase,</t>
  </si>
  <si>
    <t>Then count the number of characters.</t>
  </si>
  <si>
    <t>Exercise - 10 Concatenate</t>
  </si>
  <si>
    <t>Review the task 2 document and execute the operations specified in this sheet for Exercise 10</t>
  </si>
  <si>
    <t>1. Format Full Address</t>
  </si>
  <si>
    <t>You have:</t>
  </si>
  <si>
    <t>A</t>
  </si>
  <si>
    <t>B</t>
  </si>
  <si>
    <t>C</t>
  </si>
  <si>
    <t>123 Main St</t>
  </si>
  <si>
    <t>Apt 4B</t>
  </si>
  <si>
    <t>New York</t>
  </si>
  <si>
    <r>
      <t xml:space="preserve"> Combine all into one cell with commas: </t>
    </r>
    <r>
      <rPr>
        <sz val="16"/>
        <color theme="1"/>
        <rFont val="Arial Unicode MS"/>
      </rPr>
      <t>123 Main St, Apt 4B, New York</t>
    </r>
  </si>
  <si>
    <t>From the above table like this you have to create 20 addresses by using concatenate function</t>
  </si>
  <si>
    <t>Column A (Street Address)</t>
  </si>
  <si>
    <t>Column B (Apartment/Unit)</t>
  </si>
  <si>
    <t>Column C (City)</t>
  </si>
  <si>
    <t>Concatenate function</t>
  </si>
  <si>
    <t>101 Sunrise Ave</t>
  </si>
  <si>
    <t>Apt 1A</t>
  </si>
  <si>
    <t>Miami</t>
  </si>
  <si>
    <t>205 Kingsbury Road</t>
  </si>
  <si>
    <t>Unit 23</t>
  </si>
  <si>
    <t>London</t>
  </si>
  <si>
    <t>87 Sakura Lane</t>
  </si>
  <si>
    <t>—</t>
  </si>
  <si>
    <t>Kyoto</t>
  </si>
  <si>
    <t>540 Ocean Drive</t>
  </si>
  <si>
    <t>Suite 304</t>
  </si>
  <si>
    <t>Los Angeles</t>
  </si>
  <si>
    <t>19 Crescent Street</t>
  </si>
  <si>
    <t>Apt 5C</t>
  </si>
  <si>
    <t>Toronto</t>
  </si>
  <si>
    <t>88 Garden Walk</t>
  </si>
  <si>
    <t>Mumbai</t>
  </si>
  <si>
    <t>375 Elm Street</t>
  </si>
  <si>
    <t>Unit B</t>
  </si>
  <si>
    <t>San Francisco</t>
  </si>
  <si>
    <t>66 Pineapple Blvd</t>
  </si>
  <si>
    <t>Penthouse 1</t>
  </si>
  <si>
    <t>Honolulu</t>
  </si>
  <si>
    <t>121 Rainbow Street</t>
  </si>
  <si>
    <t>Apt 7</t>
  </si>
  <si>
    <t>Cape Town</t>
  </si>
  <si>
    <t>42 Emerald Crescent</t>
  </si>
  <si>
    <t>Suite 250</t>
  </si>
  <si>
    <t>Dubai</t>
  </si>
  <si>
    <t>11 Maple Tree Avenue</t>
  </si>
  <si>
    <t>310 Willow Way</t>
  </si>
  <si>
    <t>Apt 3F</t>
  </si>
  <si>
    <t>Seattle</t>
  </si>
  <si>
    <t>99 Cherry Blossom Blvd</t>
  </si>
  <si>
    <t>Unit 9</t>
  </si>
  <si>
    <t>Tokyo</t>
  </si>
  <si>
    <t>150 Broadway</t>
  </si>
  <si>
    <t>Apt 101</t>
  </si>
  <si>
    <t>Boston</t>
  </si>
  <si>
    <t>77 Lotus Road</t>
  </si>
  <si>
    <t>Floor 22</t>
  </si>
  <si>
    <t>Singapore</t>
  </si>
  <si>
    <t>2400 Sunset Trail</t>
  </si>
  <si>
    <t>Unit C</t>
  </si>
  <si>
    <t>Austin</t>
  </si>
  <si>
    <t>18 Olive Lane</t>
  </si>
  <si>
    <t>Paris</t>
  </si>
  <si>
    <t>333 Coral Reef Drive</t>
  </si>
  <si>
    <t>Suite 3A</t>
  </si>
  <si>
    <t>Sydney</t>
  </si>
  <si>
    <t>72 Hillside Road</t>
  </si>
  <si>
    <t>Apt 12</t>
  </si>
  <si>
    <t>Chicago</t>
  </si>
  <si>
    <t>555 Star Street</t>
  </si>
  <si>
    <t>Unit G</t>
  </si>
  <si>
    <t>Berlin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</si>
</sst>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"/>
  </numFmts>
  <fonts count="2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sz val="16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3.5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theme="1"/>
      <name val="Arial Unicode MS"/>
    </font>
    <font>
      <sz val="14"/>
      <color theme="1"/>
      <name val="Calibri"/>
      <family val="2"/>
      <scheme val="minor"/>
    </font>
    <font>
      <sz val="14"/>
      <color theme="1"/>
      <name val="Arial Unicode MS"/>
    </font>
    <font>
      <sz val="11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rgb="FF000000"/>
      <name val="Calibri"/>
      <charset val="1"/>
    </font>
    <font>
      <b/>
      <sz val="12"/>
      <color rgb="FF38761D"/>
      <name val="Roboto-Bold"/>
      <charset val="1"/>
    </font>
    <font>
      <sz val="12"/>
      <color rgb="FF000000"/>
      <name val="Roboto"/>
      <charset val="1"/>
    </font>
    <font>
      <b/>
      <sz val="12"/>
      <color rgb="FF000000"/>
      <name val="Roboto-Bold"/>
      <charset val="1"/>
    </font>
    <font>
      <sz val="14"/>
      <color rgb="FF000000"/>
      <name val="Calibri"/>
      <scheme val="minor"/>
    </font>
    <font>
      <b/>
      <sz val="12"/>
      <color rgb="FF188038"/>
      <name val="Roboto-Bold"/>
      <charset val="1"/>
    </font>
  </fonts>
  <fills count="1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76">
    <xf numFmtId="0" fontId="0" fillId="0" borderId="0" xfId="0"/>
    <xf numFmtId="0" fontId="0" fillId="2" borderId="0" xfId="0" applyFill="1"/>
    <xf numFmtId="0" fontId="3" fillId="2" borderId="0" xfId="0" applyFont="1" applyFill="1"/>
    <xf numFmtId="0" fontId="5" fillId="0" borderId="0" xfId="0" applyFont="1"/>
    <xf numFmtId="0" fontId="6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4" fillId="0" borderId="0" xfId="0" applyFont="1"/>
    <xf numFmtId="0" fontId="0" fillId="3" borderId="1" xfId="0" applyFill="1" applyBorder="1"/>
    <xf numFmtId="0" fontId="6" fillId="4" borderId="1" xfId="0" applyFont="1" applyFill="1" applyBorder="1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/>
    <xf numFmtId="0" fontId="8" fillId="0" borderId="0" xfId="0" applyFont="1"/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1" fillId="0" borderId="0" xfId="0" applyFont="1"/>
    <xf numFmtId="0" fontId="7" fillId="0" borderId="0" xfId="0" applyFont="1" applyAlignment="1">
      <alignment vertical="center"/>
    </xf>
    <xf numFmtId="0" fontId="13" fillId="0" borderId="0" xfId="0" applyFont="1"/>
    <xf numFmtId="0" fontId="7" fillId="0" borderId="0" xfId="0" applyFont="1"/>
    <xf numFmtId="0" fontId="13" fillId="0" borderId="0" xfId="0" applyFont="1" applyAlignment="1">
      <alignment horizontal="left" vertical="center" indent="1"/>
    </xf>
    <xf numFmtId="0" fontId="10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vertical="center" wrapText="1"/>
    </xf>
    <xf numFmtId="9" fontId="0" fillId="0" borderId="1" xfId="0" applyNumberFormat="1" applyBorder="1"/>
    <xf numFmtId="0" fontId="15" fillId="0" borderId="0" xfId="0" applyFont="1"/>
    <xf numFmtId="0" fontId="0" fillId="0" borderId="2" xfId="0" applyBorder="1" applyAlignment="1">
      <alignment horizontal="center"/>
    </xf>
    <xf numFmtId="0" fontId="6" fillId="2" borderId="4" xfId="0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" xfId="0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7" xfId="0" applyBorder="1"/>
    <xf numFmtId="0" fontId="16" fillId="0" borderId="7" xfId="0" applyFont="1" applyBorder="1"/>
    <xf numFmtId="0" fontId="2" fillId="0" borderId="8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16" fillId="0" borderId="3" xfId="0" applyFont="1" applyBorder="1"/>
    <xf numFmtId="0" fontId="0" fillId="0" borderId="3" xfId="0" applyBorder="1"/>
    <xf numFmtId="0" fontId="0" fillId="0" borderId="0" xfId="0" applyAlignment="1">
      <alignment wrapText="1"/>
    </xf>
    <xf numFmtId="0" fontId="0" fillId="6" borderId="7" xfId="0" applyFill="1" applyBorder="1"/>
    <xf numFmtId="0" fontId="17" fillId="0" borderId="0" xfId="0" applyFont="1"/>
    <xf numFmtId="0" fontId="0" fillId="7" borderId="7" xfId="0" applyFill="1" applyBorder="1"/>
    <xf numFmtId="0" fontId="0" fillId="8" borderId="7" xfId="0" applyFill="1" applyBorder="1"/>
    <xf numFmtId="0" fontId="0" fillId="9" borderId="0" xfId="0" applyFill="1" applyBorder="1"/>
    <xf numFmtId="0" fontId="2" fillId="5" borderId="7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16" fillId="5" borderId="7" xfId="0" applyFont="1" applyFill="1" applyBorder="1"/>
    <xf numFmtId="0" fontId="0" fillId="10" borderId="7" xfId="0" applyFill="1" applyBorder="1"/>
    <xf numFmtId="0" fontId="0" fillId="10" borderId="7" xfId="0" applyFill="1" applyBorder="1" applyAlignment="1">
      <alignment wrapText="1"/>
    </xf>
    <xf numFmtId="0" fontId="1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1" fillId="0" borderId="7" xfId="0" applyFont="1" applyBorder="1"/>
    <xf numFmtId="0" fontId="0" fillId="0" borderId="7" xfId="0" applyBorder="1" applyAlignment="1">
      <alignment wrapText="1"/>
    </xf>
    <xf numFmtId="0" fontId="13" fillId="6" borderId="0" xfId="0" applyFont="1" applyFill="1"/>
    <xf numFmtId="0" fontId="13" fillId="6" borderId="7" xfId="0" applyFont="1" applyFill="1" applyBorder="1"/>
    <xf numFmtId="0" fontId="19" fillId="0" borderId="0" xfId="0" applyFont="1"/>
    <xf numFmtId="0" fontId="19" fillId="0" borderId="0" xfId="0" applyFont="1" applyAlignment="1">
      <alignment wrapText="1"/>
    </xf>
    <xf numFmtId="0" fontId="0" fillId="6" borderId="2" xfId="0" applyFill="1" applyBorder="1" applyAlignment="1">
      <alignment wrapText="1"/>
    </xf>
    <xf numFmtId="0" fontId="0" fillId="6" borderId="2" xfId="0" applyFill="1" applyBorder="1"/>
    <xf numFmtId="0" fontId="13" fillId="6" borderId="3" xfId="0" applyFont="1" applyFill="1" applyBorder="1"/>
    <xf numFmtId="0" fontId="7" fillId="0" borderId="0" xfId="0" applyFont="1" applyBorder="1"/>
    <xf numFmtId="0" fontId="13" fillId="0" borderId="0" xfId="0" applyFont="1" applyBorder="1"/>
    <xf numFmtId="0" fontId="13" fillId="9" borderId="0" xfId="0" applyFont="1" applyFill="1" applyBorder="1"/>
    <xf numFmtId="0" fontId="0" fillId="0" borderId="0" xfId="0" applyBorder="1"/>
    <xf numFmtId="0" fontId="2" fillId="10" borderId="10" xfId="0" applyFont="1" applyFill="1" applyBorder="1"/>
    <xf numFmtId="0" fontId="13" fillId="10" borderId="7" xfId="0" applyFont="1" applyFill="1" applyBorder="1"/>
    <xf numFmtId="0" fontId="21" fillId="10" borderId="7" xfId="0" applyFont="1" applyFill="1" applyBorder="1"/>
    <xf numFmtId="0" fontId="2" fillId="6" borderId="11" xfId="0" applyFont="1" applyFill="1" applyBorder="1"/>
    <xf numFmtId="0" fontId="21" fillId="6" borderId="3" xfId="0" applyFont="1" applyFill="1" applyBorder="1"/>
    <xf numFmtId="0" fontId="0" fillId="0" borderId="0" xfId="0" applyBorder="1" applyAlignment="1">
      <alignment wrapText="1"/>
    </xf>
    <xf numFmtId="0" fontId="1" fillId="0" borderId="0" xfId="0" applyFont="1" applyAlignment="1">
      <alignment wrapText="1"/>
    </xf>
    <xf numFmtId="0" fontId="0" fillId="0" borderId="0" xfId="0" quotePrefix="1" applyAlignment="1">
      <alignment wrapText="1"/>
    </xf>
    <xf numFmtId="0" fontId="1" fillId="0" borderId="7" xfId="0" applyFont="1" applyBorder="1" applyAlignment="1">
      <alignment wrapText="1"/>
    </xf>
    <xf numFmtId="0" fontId="1" fillId="0" borderId="10" xfId="0" applyFont="1" applyBorder="1"/>
  </cellXfs>
  <cellStyles count="1">
    <cellStyle name="Normal" xfId="0" builtinId="0"/>
  </cellStyles>
  <dxfs count="6"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00B05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0C7651D-26E4-4531-8AAC-0369F5DC1712}" name="Table1" displayName="Table1" ref="H10:I17" totalsRowShown="0" headerRowDxfId="5" headerRowBorderDxfId="3" tableBorderDxfId="4" totalsRowBorderDxfId="2">
  <autoFilter ref="H10:I17" xr:uid="{80C7651D-26E4-4531-8AAC-0369F5DC1712}"/>
  <tableColumns count="2">
    <tableColumn id="1" xr3:uid="{D2514671-5184-4F33-A55D-84B6B55D1885}" name="State" dataDxfId="1"/>
    <tableColumn id="2" xr3:uid="{14B6256F-50A2-4DB2-8C81-38E88432CD01}" name="Sales" dataDxfId="0">
      <calculatedColumnFormula>SUMIF(A5:A21,"*Andhara Pradesh*",E5:E21)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4"/>
  <sheetViews>
    <sheetView topLeftCell="G3" workbookViewId="0">
      <selection activeCell="J11" sqref="J11"/>
    </sheetView>
  </sheetViews>
  <sheetFormatPr defaultRowHeight="15"/>
  <cols>
    <col min="1" max="1" width="17.28515625" bestFit="1" customWidth="1"/>
    <col min="3" max="3" width="13.85546875" bestFit="1" customWidth="1"/>
    <col min="4" max="4" width="13.85546875" customWidth="1"/>
    <col min="5" max="5" width="9.28515625" bestFit="1" customWidth="1"/>
    <col min="7" max="7" width="14.7109375" bestFit="1" customWidth="1"/>
    <col min="8" max="8" width="15.85546875" bestFit="1" customWidth="1"/>
    <col min="9" max="9" width="36.5703125" bestFit="1" customWidth="1"/>
    <col min="11" max="11" width="13.140625" bestFit="1" customWidth="1"/>
    <col min="13" max="13" width="7.28515625" bestFit="1" customWidth="1"/>
    <col min="14" max="14" width="9.7109375" bestFit="1" customWidth="1"/>
    <col min="15" max="15" width="12.42578125" bestFit="1" customWidth="1"/>
    <col min="16" max="16" width="13.42578125" bestFit="1" customWidth="1"/>
    <col min="18" max="18" width="13.140625" bestFit="1" customWidth="1"/>
  </cols>
  <sheetData>
    <row r="1" spans="1:16">
      <c r="A1" t="s">
        <v>0</v>
      </c>
    </row>
    <row r="2" spans="1:16">
      <c r="A2" t="s">
        <v>1</v>
      </c>
    </row>
    <row r="4" spans="1:16" ht="15" customHeight="1">
      <c r="A4" s="4" t="s">
        <v>2</v>
      </c>
      <c r="B4" s="4" t="s">
        <v>3</v>
      </c>
      <c r="C4" s="4" t="s">
        <v>4</v>
      </c>
      <c r="D4" s="4" t="s">
        <v>5</v>
      </c>
      <c r="E4" s="4" t="s">
        <v>6</v>
      </c>
    </row>
    <row r="5" spans="1:16">
      <c r="A5" s="5" t="s">
        <v>7</v>
      </c>
      <c r="B5" s="5" t="s">
        <v>8</v>
      </c>
      <c r="C5" s="5" t="s">
        <v>9</v>
      </c>
      <c r="D5" s="5" t="s">
        <v>10</v>
      </c>
      <c r="E5" s="5">
        <v>262</v>
      </c>
    </row>
    <row r="6" spans="1:16">
      <c r="A6" s="5" t="s">
        <v>11</v>
      </c>
      <c r="B6" s="5" t="s">
        <v>12</v>
      </c>
      <c r="C6" s="5" t="s">
        <v>13</v>
      </c>
      <c r="D6" s="5" t="s">
        <v>14</v>
      </c>
      <c r="E6" s="5">
        <v>15</v>
      </c>
    </row>
    <row r="7" spans="1:16">
      <c r="A7" s="5" t="s">
        <v>15</v>
      </c>
      <c r="B7" s="5" t="s">
        <v>8</v>
      </c>
      <c r="C7" s="5" t="s">
        <v>9</v>
      </c>
      <c r="D7" s="5" t="s">
        <v>16</v>
      </c>
      <c r="E7" s="5">
        <v>958</v>
      </c>
    </row>
    <row r="8" spans="1:16" ht="23.25">
      <c r="A8" s="5" t="s">
        <v>17</v>
      </c>
      <c r="B8" s="5" t="s">
        <v>8</v>
      </c>
      <c r="C8" s="5" t="s">
        <v>13</v>
      </c>
      <c r="D8" s="5" t="s">
        <v>18</v>
      </c>
      <c r="E8" s="5">
        <v>16</v>
      </c>
      <c r="H8" s="1"/>
      <c r="I8" s="2" t="s">
        <v>19</v>
      </c>
      <c r="J8" s="1"/>
      <c r="M8" s="1"/>
      <c r="N8" s="1"/>
      <c r="O8" s="2" t="s">
        <v>20</v>
      </c>
      <c r="P8" s="1"/>
    </row>
    <row r="9" spans="1:16">
      <c r="A9" s="5" t="s">
        <v>21</v>
      </c>
      <c r="B9" s="5" t="s">
        <v>22</v>
      </c>
      <c r="C9" s="5" t="s">
        <v>13</v>
      </c>
      <c r="D9" s="5" t="s">
        <v>23</v>
      </c>
      <c r="E9" s="5">
        <v>408</v>
      </c>
    </row>
    <row r="10" spans="1:16">
      <c r="A10" s="5" t="s">
        <v>7</v>
      </c>
      <c r="B10" s="5" t="s">
        <v>24</v>
      </c>
      <c r="C10" s="5" t="s">
        <v>13</v>
      </c>
      <c r="D10" s="5" t="s">
        <v>25</v>
      </c>
      <c r="E10" s="5">
        <v>69</v>
      </c>
      <c r="H10" s="28" t="s">
        <v>2</v>
      </c>
      <c r="I10" s="29" t="s">
        <v>6</v>
      </c>
      <c r="M10" s="4" t="s">
        <v>26</v>
      </c>
      <c r="N10" s="4" t="s">
        <v>9</v>
      </c>
      <c r="O10" s="4" t="s">
        <v>13</v>
      </c>
      <c r="P10" s="4" t="s">
        <v>27</v>
      </c>
    </row>
    <row r="11" spans="1:16">
      <c r="A11" s="5" t="s">
        <v>15</v>
      </c>
      <c r="B11" s="5" t="s">
        <v>24</v>
      </c>
      <c r="C11" s="5" t="s">
        <v>13</v>
      </c>
      <c r="D11" s="5" t="s">
        <v>28</v>
      </c>
      <c r="E11" s="5">
        <v>666</v>
      </c>
      <c r="H11" s="27" t="s">
        <v>7</v>
      </c>
      <c r="I11" s="31">
        <f>SUMIF(A5:A21,"*Andhara Pradesh*",E5:E21)</f>
        <v>331</v>
      </c>
      <c r="M11" s="5" t="s">
        <v>29</v>
      </c>
      <c r="N11" s="5">
        <f>SUMIFS(E5:E21,B5:B21,"*East*",C5:C21,"*Furniture*")</f>
        <v>118</v>
      </c>
      <c r="O11" s="5">
        <f>SUMIFS(E5:E21,B5:B21,"*East*",C5:C21,"*Office Usage*")</f>
        <v>15</v>
      </c>
      <c r="P11" s="32">
        <f>SUMIFS(E5:E21,B5:B21,"*East*",C5:C21,"*Technology*")</f>
        <v>70</v>
      </c>
    </row>
    <row r="12" spans="1:16">
      <c r="A12" s="5" t="s">
        <v>11</v>
      </c>
      <c r="B12" s="5" t="s">
        <v>22</v>
      </c>
      <c r="C12" s="5" t="s">
        <v>13</v>
      </c>
      <c r="D12" s="5" t="s">
        <v>30</v>
      </c>
      <c r="E12" s="5">
        <v>9</v>
      </c>
      <c r="H12" s="27" t="s">
        <v>11</v>
      </c>
      <c r="I12" s="31">
        <f>SUMIF(A5:A21,"*Tamil Nadu*",E5:E21)</f>
        <v>24</v>
      </c>
      <c r="M12" s="5" t="s">
        <v>22</v>
      </c>
      <c r="N12" s="5">
        <f>SUMIFS(E5:E21,B5:B21,"*South*",C5:C21,"*Technology*")</f>
        <v>0</v>
      </c>
      <c r="O12" s="32">
        <f>SUMIFS(E5:E21,B5:B21,"*West*",C5:C21,"*Office Usage*")</f>
        <v>432</v>
      </c>
      <c r="P12" s="5">
        <f>SUMIFS(E5:E21,B5:B21,"*West*",C5:C21,"*Technology*")</f>
        <v>3000</v>
      </c>
    </row>
    <row r="13" spans="1:16">
      <c r="A13" s="5" t="s">
        <v>31</v>
      </c>
      <c r="B13" s="5" t="s">
        <v>29</v>
      </c>
      <c r="C13" s="5" t="s">
        <v>9</v>
      </c>
      <c r="D13" s="5" t="s">
        <v>32</v>
      </c>
      <c r="E13" s="5">
        <v>71</v>
      </c>
      <c r="H13" s="27" t="s">
        <v>15</v>
      </c>
      <c r="I13" s="31">
        <f>SUMIF(A7:A23,"*Assam*",E7:E23)</f>
        <v>1624</v>
      </c>
      <c r="M13" s="5" t="s">
        <v>24</v>
      </c>
      <c r="N13" s="5">
        <f>SUMIFS(E5:E21,B5:B21,"*North*",C5:C21,"*Furniture*")</f>
        <v>0</v>
      </c>
      <c r="O13" s="5">
        <f>SUMIFS(E5:E21,B5:B21,"*North*",C5:C21,"*Office Usage*")</f>
        <v>735</v>
      </c>
      <c r="P13" s="5">
        <f>SUMIFS(E5:E21,B5:B21,"*North*",C5:C21,"*Technology*")</f>
        <v>1144</v>
      </c>
    </row>
    <row r="14" spans="1:16">
      <c r="A14" s="5" t="s">
        <v>17</v>
      </c>
      <c r="B14" s="5" t="s">
        <v>24</v>
      </c>
      <c r="C14" s="5" t="s">
        <v>27</v>
      </c>
      <c r="D14" s="5" t="s">
        <v>33</v>
      </c>
      <c r="E14" s="5">
        <v>1098</v>
      </c>
      <c r="H14" s="27" t="s">
        <v>17</v>
      </c>
      <c r="I14" s="31">
        <f>SUMIF(A8:A24,"*Hyderabad*",E8:E24)</f>
        <v>1161</v>
      </c>
      <c r="M14" s="5" t="s">
        <v>34</v>
      </c>
      <c r="N14" s="5">
        <f>SUMIFS(E5:E21,B5:B21,"*South*",C5:C21,"*Furniture*")</f>
        <v>1220</v>
      </c>
      <c r="O14" s="5">
        <f>SUMIFS(E5:E21,B5:B21,"*South*",C5:C21,"*Office Usage*")</f>
        <v>263</v>
      </c>
      <c r="P14" s="5">
        <f>SUMIFS(E5:E21,B5:B21,"*South*",C5:C21,"*Technology*")</f>
        <v>0</v>
      </c>
    </row>
    <row r="15" spans="1:16">
      <c r="A15" s="5" t="s">
        <v>21</v>
      </c>
      <c r="B15" s="5" t="s">
        <v>24</v>
      </c>
      <c r="C15" s="5" t="s">
        <v>27</v>
      </c>
      <c r="D15" s="5" t="s">
        <v>35</v>
      </c>
      <c r="E15" s="5">
        <v>46</v>
      </c>
      <c r="H15" s="27" t="s">
        <v>21</v>
      </c>
      <c r="I15" s="31">
        <f>SUMIF(A9:A25,"*Karnataka*",E9:E25)</f>
        <v>500</v>
      </c>
    </row>
    <row r="16" spans="1:16">
      <c r="A16" s="5" t="s">
        <v>36</v>
      </c>
      <c r="B16" s="5" t="s">
        <v>29</v>
      </c>
      <c r="C16" s="5" t="s">
        <v>13</v>
      </c>
      <c r="D16" s="5" t="s">
        <v>37</v>
      </c>
      <c r="E16" s="5">
        <v>15</v>
      </c>
      <c r="H16" s="27" t="s">
        <v>31</v>
      </c>
      <c r="I16" s="31">
        <f>SUMIF(A10:A26,"*Kerala*",E10:E26)</f>
        <v>272</v>
      </c>
    </row>
    <row r="17" spans="1:9">
      <c r="A17" s="5" t="s">
        <v>31</v>
      </c>
      <c r="B17" s="5" t="s">
        <v>8</v>
      </c>
      <c r="C17" s="5" t="s">
        <v>13</v>
      </c>
      <c r="D17" s="5" t="s">
        <v>38</v>
      </c>
      <c r="E17" s="5">
        <v>201</v>
      </c>
      <c r="H17" s="30" t="s">
        <v>36</v>
      </c>
      <c r="I17" s="31">
        <f>SUMIF(A11:A27,"Bihar*",E11:E27)</f>
        <v>3085</v>
      </c>
    </row>
    <row r="18" spans="1:9">
      <c r="A18" s="5" t="s">
        <v>17</v>
      </c>
      <c r="B18" s="5" t="s">
        <v>29</v>
      </c>
      <c r="C18" s="5" t="s">
        <v>9</v>
      </c>
      <c r="D18" s="5" t="s">
        <v>39</v>
      </c>
      <c r="E18" s="5">
        <v>47</v>
      </c>
    </row>
    <row r="19" spans="1:9">
      <c r="A19" s="5" t="s">
        <v>36</v>
      </c>
      <c r="B19" s="5" t="s">
        <v>29</v>
      </c>
      <c r="C19" s="5" t="s">
        <v>27</v>
      </c>
      <c r="D19" s="5" t="s">
        <v>40</v>
      </c>
      <c r="E19" s="5">
        <v>70</v>
      </c>
    </row>
    <row r="20" spans="1:9">
      <c r="A20" s="5" t="s">
        <v>36</v>
      </c>
      <c r="B20" s="5" t="s">
        <v>22</v>
      </c>
      <c r="C20" s="5" t="s">
        <v>27</v>
      </c>
      <c r="D20" s="5" t="s">
        <v>41</v>
      </c>
      <c r="E20" s="5">
        <v>3000</v>
      </c>
    </row>
    <row r="21" spans="1:9">
      <c r="A21" s="5" t="s">
        <v>21</v>
      </c>
      <c r="B21" s="5" t="s">
        <v>8</v>
      </c>
      <c r="C21" s="5" t="s">
        <v>13</v>
      </c>
      <c r="D21" s="5" t="s">
        <v>42</v>
      </c>
      <c r="E21" s="5">
        <v>46</v>
      </c>
    </row>
    <row r="24" spans="1:9" ht="21">
      <c r="D24" s="3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R68"/>
  <sheetViews>
    <sheetView topLeftCell="G20" workbookViewId="0">
      <selection activeCell="L30" sqref="L30"/>
    </sheetView>
  </sheetViews>
  <sheetFormatPr defaultRowHeight="15"/>
  <cols>
    <col min="7" max="7" width="36.5703125" bestFit="1" customWidth="1"/>
    <col min="8" max="8" width="25.7109375" bestFit="1" customWidth="1"/>
    <col min="9" max="9" width="14.5703125" bestFit="1" customWidth="1"/>
    <col min="10" max="10" width="18.42578125" customWidth="1"/>
    <col min="11" max="11" width="37.7109375" customWidth="1"/>
  </cols>
  <sheetData>
    <row r="1" spans="1:15">
      <c r="A1" s="26" t="s">
        <v>238</v>
      </c>
      <c r="B1" s="26"/>
      <c r="C1" s="26"/>
      <c r="D1" s="26"/>
      <c r="E1" s="26"/>
      <c r="F1" s="26"/>
      <c r="G1" s="26"/>
    </row>
    <row r="2" spans="1:15">
      <c r="A2" s="26" t="s">
        <v>239</v>
      </c>
      <c r="B2" s="26"/>
      <c r="C2" s="26"/>
      <c r="D2" s="26"/>
      <c r="E2" s="26"/>
      <c r="F2" s="26"/>
      <c r="G2" s="26"/>
    </row>
    <row r="5" spans="1:15" ht="21">
      <c r="G5" s="17" t="s">
        <v>240</v>
      </c>
      <c r="H5" s="18"/>
      <c r="I5" s="18"/>
    </row>
    <row r="6" spans="1:15" ht="21">
      <c r="G6" s="18"/>
      <c r="H6" s="18"/>
      <c r="I6" s="18"/>
      <c r="J6" s="18"/>
      <c r="K6" s="18"/>
      <c r="L6" s="18"/>
    </row>
    <row r="7" spans="1:15" ht="21">
      <c r="G7" s="18" t="s">
        <v>241</v>
      </c>
      <c r="H7" s="18"/>
      <c r="I7" s="18"/>
      <c r="J7" s="18"/>
      <c r="K7" s="18"/>
      <c r="L7" s="18"/>
    </row>
    <row r="8" spans="1:15" ht="21">
      <c r="G8" s="18"/>
      <c r="H8" s="18"/>
      <c r="I8" s="18"/>
      <c r="J8" s="18"/>
      <c r="K8" s="18"/>
      <c r="L8" s="18"/>
    </row>
    <row r="9" spans="1:15" ht="21">
      <c r="G9" s="23" t="s">
        <v>242</v>
      </c>
      <c r="H9" s="23" t="s">
        <v>243</v>
      </c>
      <c r="I9" s="23" t="s">
        <v>244</v>
      </c>
      <c r="J9" s="18"/>
      <c r="K9" s="18"/>
      <c r="L9" s="18"/>
    </row>
    <row r="10" spans="1:15" ht="21">
      <c r="G10" s="24" t="s">
        <v>245</v>
      </c>
      <c r="H10" s="24" t="s">
        <v>246</v>
      </c>
      <c r="I10" s="24" t="s">
        <v>247</v>
      </c>
      <c r="J10" s="18"/>
      <c r="K10" s="18"/>
      <c r="L10" s="18"/>
    </row>
    <row r="11" spans="1:15" ht="21">
      <c r="G11" s="18"/>
      <c r="H11" s="18"/>
      <c r="I11" s="18"/>
      <c r="J11" s="18"/>
      <c r="K11" s="18"/>
      <c r="L11" s="18"/>
    </row>
    <row r="12" spans="1:15" ht="22.5">
      <c r="G12" s="18" t="s">
        <v>248</v>
      </c>
      <c r="H12" s="18"/>
      <c r="I12" s="18"/>
      <c r="J12" s="18"/>
      <c r="K12" s="18"/>
      <c r="L12" s="18"/>
    </row>
    <row r="14" spans="1:15" ht="21">
      <c r="G14" s="18" t="s">
        <v>249</v>
      </c>
      <c r="H14" s="18"/>
      <c r="I14" s="18"/>
      <c r="J14" s="18"/>
      <c r="K14" s="18"/>
      <c r="L14" s="18"/>
      <c r="M14" s="18"/>
      <c r="N14" s="18"/>
      <c r="O14" s="18"/>
    </row>
    <row r="15" spans="1:15">
      <c r="H15" s="74" t="s">
        <v>250</v>
      </c>
      <c r="I15" s="53" t="s">
        <v>251</v>
      </c>
      <c r="J15" s="75" t="s">
        <v>252</v>
      </c>
      <c r="K15" s="75" t="s">
        <v>253</v>
      </c>
    </row>
    <row r="16" spans="1:15">
      <c r="G16" s="39"/>
      <c r="H16" s="54" t="s">
        <v>254</v>
      </c>
      <c r="I16" s="38" t="s">
        <v>255</v>
      </c>
      <c r="J16" s="33" t="s">
        <v>256</v>
      </c>
      <c r="K16" s="33" t="str">
        <f>CONCATENATE(H16,",",I16,",",J16)</f>
        <v>101 Sunrise Ave,Apt 1A,Miami</v>
      </c>
    </row>
    <row r="17" spans="7:11">
      <c r="G17" s="39"/>
      <c r="H17" s="54" t="s">
        <v>257</v>
      </c>
      <c r="I17" s="38" t="s">
        <v>258</v>
      </c>
      <c r="J17" s="33" t="s">
        <v>259</v>
      </c>
      <c r="K17" s="33" t="str">
        <f t="shared" ref="K17:K35" si="0">CONCATENATE(H17,",",I17,",",J17)</f>
        <v>205 Kingsbury Road,Unit 23,London</v>
      </c>
    </row>
    <row r="18" spans="7:11">
      <c r="G18" s="39"/>
      <c r="H18" s="54" t="s">
        <v>260</v>
      </c>
      <c r="I18" s="38" t="s">
        <v>261</v>
      </c>
      <c r="J18" s="33" t="s">
        <v>262</v>
      </c>
      <c r="K18" s="33" t="str">
        <f t="shared" si="0"/>
        <v>87 Sakura Lane,—,Kyoto</v>
      </c>
    </row>
    <row r="19" spans="7:11">
      <c r="G19" s="39"/>
      <c r="H19" s="54" t="s">
        <v>263</v>
      </c>
      <c r="I19" s="38" t="s">
        <v>264</v>
      </c>
      <c r="J19" s="33" t="s">
        <v>265</v>
      </c>
      <c r="K19" s="33" t="str">
        <f t="shared" si="0"/>
        <v>540 Ocean Drive,Suite 304,Los Angeles</v>
      </c>
    </row>
    <row r="20" spans="7:11">
      <c r="H20" s="54" t="s">
        <v>266</v>
      </c>
      <c r="I20" s="38" t="s">
        <v>267</v>
      </c>
      <c r="J20" s="33" t="s">
        <v>268</v>
      </c>
      <c r="K20" s="33" t="str">
        <f t="shared" si="0"/>
        <v>19 Crescent Street,Apt 5C,Toronto</v>
      </c>
    </row>
    <row r="21" spans="7:11">
      <c r="H21" s="54" t="s">
        <v>269</v>
      </c>
      <c r="I21" s="38" t="s">
        <v>261</v>
      </c>
      <c r="J21" s="33" t="s">
        <v>270</v>
      </c>
      <c r="K21" s="33" t="str">
        <f t="shared" si="0"/>
        <v>88 Garden Walk,—,Mumbai</v>
      </c>
    </row>
    <row r="22" spans="7:11">
      <c r="H22" s="54" t="s">
        <v>271</v>
      </c>
      <c r="I22" s="38" t="s">
        <v>272</v>
      </c>
      <c r="J22" s="33" t="s">
        <v>273</v>
      </c>
      <c r="K22" s="33" t="str">
        <f t="shared" si="0"/>
        <v>375 Elm Street,Unit B,San Francisco</v>
      </c>
    </row>
    <row r="23" spans="7:11">
      <c r="H23" s="54" t="s">
        <v>274</v>
      </c>
      <c r="I23" s="38" t="s">
        <v>275</v>
      </c>
      <c r="J23" s="33" t="s">
        <v>276</v>
      </c>
      <c r="K23" s="33" t="str">
        <f t="shared" si="0"/>
        <v>66 Pineapple Blvd,Penthouse 1,Honolulu</v>
      </c>
    </row>
    <row r="24" spans="7:11">
      <c r="H24" s="54" t="s">
        <v>277</v>
      </c>
      <c r="I24" s="38" t="s">
        <v>278</v>
      </c>
      <c r="J24" s="33" t="s">
        <v>279</v>
      </c>
      <c r="K24" s="33" t="str">
        <f t="shared" si="0"/>
        <v>121 Rainbow Street,Apt 7,Cape Town</v>
      </c>
    </row>
    <row r="25" spans="7:11">
      <c r="H25" s="54" t="s">
        <v>280</v>
      </c>
      <c r="I25" s="38" t="s">
        <v>281</v>
      </c>
      <c r="J25" s="33" t="s">
        <v>282</v>
      </c>
      <c r="K25" s="33" t="str">
        <f t="shared" si="0"/>
        <v>42 Emerald Crescent,Suite 250,Dubai</v>
      </c>
    </row>
    <row r="26" spans="7:11">
      <c r="H26" s="54" t="s">
        <v>283</v>
      </c>
      <c r="I26" s="38" t="s">
        <v>261</v>
      </c>
      <c r="J26" s="33" t="s">
        <v>247</v>
      </c>
      <c r="K26" s="33" t="str">
        <f t="shared" si="0"/>
        <v>11 Maple Tree Avenue,—,New York</v>
      </c>
    </row>
    <row r="27" spans="7:11">
      <c r="H27" s="54" t="s">
        <v>284</v>
      </c>
      <c r="I27" s="38" t="s">
        <v>285</v>
      </c>
      <c r="J27" s="33" t="s">
        <v>286</v>
      </c>
      <c r="K27" s="33" t="str">
        <f t="shared" si="0"/>
        <v>310 Willow Way,Apt 3F,Seattle</v>
      </c>
    </row>
    <row r="28" spans="7:11">
      <c r="H28" s="54" t="s">
        <v>287</v>
      </c>
      <c r="I28" s="38" t="s">
        <v>288</v>
      </c>
      <c r="J28" s="33" t="s">
        <v>289</v>
      </c>
      <c r="K28" s="33" t="str">
        <f t="shared" si="0"/>
        <v>99 Cherry Blossom Blvd,Unit 9,Tokyo</v>
      </c>
    </row>
    <row r="29" spans="7:11">
      <c r="H29" s="54" t="s">
        <v>290</v>
      </c>
      <c r="I29" s="38" t="s">
        <v>291</v>
      </c>
      <c r="J29" s="33" t="s">
        <v>292</v>
      </c>
      <c r="K29" s="33" t="str">
        <f t="shared" si="0"/>
        <v>150 Broadway,Apt 101,Boston</v>
      </c>
    </row>
    <row r="30" spans="7:11">
      <c r="H30" s="54" t="s">
        <v>293</v>
      </c>
      <c r="I30" s="38" t="s">
        <v>294</v>
      </c>
      <c r="J30" s="33" t="s">
        <v>295</v>
      </c>
      <c r="K30" s="33" t="str">
        <f t="shared" si="0"/>
        <v>77 Lotus Road,Floor 22,Singapore</v>
      </c>
    </row>
    <row r="31" spans="7:11">
      <c r="H31" s="54" t="s">
        <v>296</v>
      </c>
      <c r="I31" s="38" t="s">
        <v>297</v>
      </c>
      <c r="J31" s="33" t="s">
        <v>298</v>
      </c>
      <c r="K31" s="33" t="str">
        <f t="shared" si="0"/>
        <v>2400 Sunset Trail,Unit C,Austin</v>
      </c>
    </row>
    <row r="32" spans="7:11">
      <c r="H32" s="54" t="s">
        <v>299</v>
      </c>
      <c r="I32" s="38" t="s">
        <v>261</v>
      </c>
      <c r="J32" s="33" t="s">
        <v>300</v>
      </c>
      <c r="K32" s="33" t="str">
        <f t="shared" si="0"/>
        <v>18 Olive Lane,—,Paris</v>
      </c>
    </row>
    <row r="33" spans="7:18">
      <c r="H33" s="54" t="s">
        <v>301</v>
      </c>
      <c r="I33" s="38" t="s">
        <v>302</v>
      </c>
      <c r="J33" s="33" t="s">
        <v>303</v>
      </c>
      <c r="K33" s="33" t="str">
        <f t="shared" si="0"/>
        <v>333 Coral Reef Drive,Suite 3A,Sydney</v>
      </c>
    </row>
    <row r="34" spans="7:18">
      <c r="H34" s="54" t="s">
        <v>304</v>
      </c>
      <c r="I34" s="38" t="s">
        <v>305</v>
      </c>
      <c r="J34" s="33" t="s">
        <v>306</v>
      </c>
      <c r="K34" s="33" t="str">
        <f t="shared" si="0"/>
        <v>72 Hillside Road,Apt 12,Chicago</v>
      </c>
    </row>
    <row r="35" spans="7:18">
      <c r="H35" s="54" t="s">
        <v>307</v>
      </c>
      <c r="I35" s="38" t="s">
        <v>308</v>
      </c>
      <c r="J35" s="33" t="s">
        <v>309</v>
      </c>
      <c r="K35" s="33" t="str">
        <f t="shared" si="0"/>
        <v>555 Star Street,Unit G,Berlin</v>
      </c>
    </row>
    <row r="36" spans="7:18">
      <c r="K36" s="65"/>
    </row>
    <row r="37" spans="7:18">
      <c r="K37" s="65"/>
    </row>
    <row r="38" spans="7:18">
      <c r="K38" s="65"/>
    </row>
    <row r="39" spans="7:18">
      <c r="K39" s="65"/>
    </row>
    <row r="40" spans="7:18">
      <c r="K40" s="65"/>
    </row>
    <row r="41" spans="7:18">
      <c r="G41" s="39"/>
      <c r="K41" s="65"/>
      <c r="R41" s="65"/>
    </row>
    <row r="42" spans="7:18">
      <c r="G42" s="39"/>
      <c r="K42" s="65"/>
      <c r="R42" s="65"/>
    </row>
    <row r="43" spans="7:18">
      <c r="G43" s="73"/>
    </row>
    <row r="44" spans="7:18">
      <c r="G44" s="39"/>
    </row>
    <row r="45" spans="7:18">
      <c r="G45" s="73"/>
    </row>
    <row r="46" spans="7:18">
      <c r="G46" s="39"/>
    </row>
    <row r="47" spans="7:18">
      <c r="G47" s="72"/>
    </row>
    <row r="48" spans="7:18">
      <c r="G48" s="39"/>
    </row>
    <row r="49" spans="7:7">
      <c r="G49" s="39"/>
    </row>
    <row r="50" spans="7:7">
      <c r="G50" s="39"/>
    </row>
    <row r="51" spans="7:7">
      <c r="G51" s="39"/>
    </row>
    <row r="52" spans="7:7">
      <c r="G52" s="39"/>
    </row>
    <row r="53" spans="7:7">
      <c r="G53" s="39"/>
    </row>
    <row r="54" spans="7:7">
      <c r="G54" s="39"/>
    </row>
    <row r="55" spans="7:7">
      <c r="G55" s="39"/>
    </row>
    <row r="56" spans="7:7">
      <c r="G56" s="39"/>
    </row>
    <row r="57" spans="7:7">
      <c r="G57" s="39"/>
    </row>
    <row r="58" spans="7:7">
      <c r="G58" s="39"/>
    </row>
    <row r="59" spans="7:7">
      <c r="G59" s="39"/>
    </row>
    <row r="60" spans="7:7">
      <c r="G60" s="39"/>
    </row>
    <row r="61" spans="7:7">
      <c r="G61" s="39"/>
    </row>
    <row r="62" spans="7:7">
      <c r="G62" s="39"/>
    </row>
    <row r="63" spans="7:7">
      <c r="G63" s="39"/>
    </row>
    <row r="64" spans="7:7">
      <c r="G64" s="39"/>
    </row>
    <row r="65" spans="7:7">
      <c r="G65" s="39"/>
    </row>
    <row r="66" spans="7:7">
      <c r="G66" s="39"/>
    </row>
    <row r="67" spans="7:7">
      <c r="G67" s="39"/>
    </row>
    <row r="68" spans="7:7">
      <c r="G68" s="3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3"/>
  <sheetViews>
    <sheetView workbookViewId="0">
      <selection sqref="A1:G2"/>
    </sheetView>
  </sheetViews>
  <sheetFormatPr defaultRowHeight="15"/>
  <cols>
    <col min="1" max="1" width="16.28515625" bestFit="1" customWidth="1"/>
    <col min="2" max="2" width="9.28515625" bestFit="1" customWidth="1"/>
    <col min="4" max="4" width="11.140625" bestFit="1" customWidth="1"/>
    <col min="6" max="6" width="34.7109375" bestFit="1" customWidth="1"/>
    <col min="7" max="7" width="23.85546875" customWidth="1"/>
    <col min="8" max="8" width="16" bestFit="1" customWidth="1"/>
  </cols>
  <sheetData>
    <row r="1" spans="1:18">
      <c r="A1" t="s">
        <v>43</v>
      </c>
    </row>
    <row r="2" spans="1:18">
      <c r="A2" t="s">
        <v>44</v>
      </c>
    </row>
    <row r="4" spans="1:18">
      <c r="A4" s="6" t="s">
        <v>45</v>
      </c>
      <c r="B4" s="7" t="s">
        <v>46</v>
      </c>
      <c r="C4" s="6" t="s">
        <v>47</v>
      </c>
      <c r="D4" s="6" t="s">
        <v>48</v>
      </c>
      <c r="E4" s="6" t="s">
        <v>49</v>
      </c>
      <c r="F4" s="35" t="s">
        <v>50</v>
      </c>
      <c r="G4" s="37" t="s">
        <v>51</v>
      </c>
      <c r="H4" s="34" t="s">
        <v>52</v>
      </c>
    </row>
    <row r="5" spans="1:18">
      <c r="A5" s="5" t="s">
        <v>53</v>
      </c>
      <c r="B5" s="8">
        <v>190000</v>
      </c>
      <c r="C5" s="5">
        <v>1</v>
      </c>
      <c r="D5" s="5">
        <v>1.5</v>
      </c>
      <c r="E5" s="5">
        <f>IF(C5=5,10000,IF(C5=4,7500,IF(C5=3,5000,IF(C5=2,2500,IF(C5=1,1000,0)))))</f>
        <v>1000</v>
      </c>
      <c r="F5" s="36">
        <f>IF(D5&gt;10,20000,IF(D5&gt;5,10000,IF(D5&gt;2,5000,2000)))</f>
        <v>2000</v>
      </c>
      <c r="G5" s="38" t="str">
        <f>IF(AND(C5&gt;=4, D5&gt;5), "High Performer", "Regular Performer")</f>
        <v>Regular Performer</v>
      </c>
      <c r="H5" s="33" t="str">
        <f>IF(OR(C5=5, D5&gt;10), "Eligible", "Not Eligible")</f>
        <v>Not Eligible</v>
      </c>
    </row>
    <row r="6" spans="1:18">
      <c r="A6" s="5" t="s">
        <v>54</v>
      </c>
      <c r="B6" s="8">
        <v>250000</v>
      </c>
      <c r="C6" s="5">
        <v>4</v>
      </c>
      <c r="D6" s="5">
        <v>1</v>
      </c>
      <c r="E6" s="5">
        <f>IF(C6=5,10000,IF(C6=4,7500,IF(C6=3,5000,IF(C6=2,2500,IF(C6=1,1000,0)))))</f>
        <v>7500</v>
      </c>
      <c r="F6" s="36">
        <f>IF(D6&gt;10,20000,IF(D6&gt;5,10000,IF(D6&gt;2,5000,2000)))</f>
        <v>2000</v>
      </c>
      <c r="G6" s="38" t="str">
        <f>IF(AND(C6&gt;=4, D6&gt;5), "High Performer", "Regular Performer")</f>
        <v>Regular Performer</v>
      </c>
      <c r="H6" s="33" t="str">
        <f>IF(OR(C6=5, D6&gt;10), "Eligible", "Not Eligible")</f>
        <v>Not Eligible</v>
      </c>
    </row>
    <row r="7" spans="1:18">
      <c r="A7" s="5" t="s">
        <v>55</v>
      </c>
      <c r="B7" s="8">
        <v>65250</v>
      </c>
      <c r="C7" s="5">
        <v>5</v>
      </c>
      <c r="D7" s="5">
        <v>3</v>
      </c>
      <c r="E7" s="5">
        <f>IF(C7=5,10000,IF(C7=4,7500,IF(C7=3,5000,IF(C7=2,2500,IF(C7=1,1000,0)))))</f>
        <v>10000</v>
      </c>
      <c r="F7" s="36">
        <f>IF(D7&gt;10,20000,IF(D7&gt;5,10000,IF(D7&gt;2,5000,2000)))</f>
        <v>5000</v>
      </c>
      <c r="G7" s="38" t="str">
        <f>IF(AND(C7&gt;=4, D7&gt;5), "High Performer", "Regular Performer")</f>
        <v>Regular Performer</v>
      </c>
      <c r="H7" s="33" t="str">
        <f>IF(OR(C7=5, D7&gt;10), "Eligible", "Not Eligible")</f>
        <v>Eligible</v>
      </c>
    </row>
    <row r="8" spans="1:18" ht="18.75">
      <c r="A8" s="5" t="s">
        <v>56</v>
      </c>
      <c r="B8" s="8">
        <v>75850</v>
      </c>
      <c r="C8" s="5">
        <v>3</v>
      </c>
      <c r="D8" s="5">
        <v>5</v>
      </c>
      <c r="E8" s="5">
        <f>IF(C8=5,10000,IF(C8=4,7500,IF(C8=3,5000,IF(C8=2,2500,IF(C8=1,1000,0)))))</f>
        <v>5000</v>
      </c>
      <c r="F8" s="36">
        <f>IF(D8&gt;10,20000,IF(D8&gt;5,10000,IF(D8&gt;2,5000,2000)))</f>
        <v>5000</v>
      </c>
      <c r="G8" s="38" t="str">
        <f>IF(AND(C8&gt;=4, D8&gt;5), "High Performer", "Regular Performer")</f>
        <v>Regular Performer</v>
      </c>
      <c r="H8" s="33" t="str">
        <f>IF(OR(C8=5, D8&gt;10), "Eligible", "Not Eligible")</f>
        <v>Not Eligible</v>
      </c>
      <c r="I8" s="9"/>
      <c r="J8" s="9"/>
      <c r="K8" s="9"/>
      <c r="L8" s="9"/>
      <c r="M8" s="9"/>
      <c r="N8" s="9"/>
      <c r="O8" s="9"/>
      <c r="P8" s="9"/>
      <c r="Q8" s="9"/>
      <c r="R8" s="9"/>
    </row>
    <row r="9" spans="1:18" ht="18.75">
      <c r="A9" s="5" t="s">
        <v>57</v>
      </c>
      <c r="B9" s="8">
        <v>94000</v>
      </c>
      <c r="C9" s="5">
        <v>4</v>
      </c>
      <c r="D9" s="5">
        <v>6</v>
      </c>
      <c r="E9" s="5">
        <f>IF(C9=5,10000,IF(C9=4,7500,IF(C9=3,5000,IF(C9=2,2500,IF(C9=1,1000,0)))))</f>
        <v>7500</v>
      </c>
      <c r="F9" s="36">
        <f>IF(D9&gt;10,20000,IF(D9&gt;5,10000,IF(D9&gt;2,5000,2000)))</f>
        <v>10000</v>
      </c>
      <c r="G9" s="38" t="str">
        <f>IF(AND(C9&gt;=4, D9&gt;5), "High Performer", "Regular Performer")</f>
        <v>High Performer</v>
      </c>
      <c r="H9" s="33" t="str">
        <f>IF(OR(C9=5, D9&gt;10), "Eligible", "Not Eligible")</f>
        <v>Not Eligible</v>
      </c>
      <c r="I9" s="9"/>
      <c r="J9" s="9"/>
      <c r="K9" s="9"/>
      <c r="L9" s="9"/>
      <c r="M9" s="9"/>
      <c r="N9" s="9"/>
      <c r="O9" s="9"/>
      <c r="P9" s="9"/>
      <c r="Q9" s="9"/>
      <c r="R9" s="9"/>
    </row>
    <row r="10" spans="1:18">
      <c r="A10" s="5" t="s">
        <v>58</v>
      </c>
      <c r="B10" s="8">
        <v>750000</v>
      </c>
      <c r="C10" s="5">
        <v>2</v>
      </c>
      <c r="D10" s="5">
        <v>7.5</v>
      </c>
      <c r="E10" s="5">
        <f>IF(C10=5,10000,IF(C10=4,7500,IF(C10=3,5000,IF(C10=2,2500,IF(C10=1,1000,0)))))</f>
        <v>2500</v>
      </c>
      <c r="F10" s="36">
        <f>IF(D10&gt;10,20000,IF(D10&gt;5,10000,IF(D10&gt;2,5000,2000)))</f>
        <v>10000</v>
      </c>
      <c r="G10" s="38" t="str">
        <f>IF(AND(C10&gt;=4, D10&gt;5), "High Performer", "Regular Performer")</f>
        <v>Regular Performer</v>
      </c>
      <c r="H10" s="33" t="str">
        <f>IF(OR(C10=5, D10&gt;10), "Eligible", "Not Eligible")</f>
        <v>Not Eligible</v>
      </c>
    </row>
    <row r="11" spans="1:18">
      <c r="A11" s="5" t="s">
        <v>59</v>
      </c>
      <c r="B11" s="8">
        <v>82350</v>
      </c>
      <c r="C11" s="5">
        <v>1</v>
      </c>
      <c r="D11" s="5">
        <v>10</v>
      </c>
      <c r="E11" s="5">
        <f>IF(C11=5,10000,IF(C11=4,7500,IF(C11=3,5000,IF(C11=2,2500,IF(C11=1,1000,0)))))</f>
        <v>1000</v>
      </c>
      <c r="F11" s="36">
        <f>IF(D11&gt;10,20000,IF(D11&gt;5,10000,IF(D11&gt;2,5000,2000)))</f>
        <v>10000</v>
      </c>
      <c r="G11" s="38" t="str">
        <f>IF(AND(C11&gt;=4, D11&gt;5), "High Performer", "Regular Performer")</f>
        <v>Regular Performer</v>
      </c>
      <c r="H11" s="33" t="str">
        <f>IF(OR(C11=5, D11&gt;10), "Eligible", "Not Eligible")</f>
        <v>Not Eligible</v>
      </c>
    </row>
    <row r="12" spans="1:18">
      <c r="A12" s="5" t="s">
        <v>60</v>
      </c>
      <c r="B12" s="8">
        <v>200000</v>
      </c>
      <c r="C12" s="5">
        <v>5</v>
      </c>
      <c r="D12" s="5">
        <v>1</v>
      </c>
      <c r="E12" s="5">
        <f>IF(C12=5,10000,IF(C12=4,7500,IF(C12=3,5000,IF(C12=2,2500,IF(C12=1,1000,0)))))</f>
        <v>10000</v>
      </c>
      <c r="F12" s="36">
        <f>IF(D12&gt;10,20000,IF(D12&gt;5,10000,IF(D12&gt;2,5000,2000)))</f>
        <v>2000</v>
      </c>
      <c r="G12" s="38" t="str">
        <f>IF(AND(C12&gt;=4, D12&gt;5), "High Performer", "Regular Performer")</f>
        <v>Regular Performer</v>
      </c>
      <c r="H12" s="33" t="str">
        <f>IF(OR(C12=5, D12&gt;10), "Eligible", "Not Eligible")</f>
        <v>Eligible</v>
      </c>
    </row>
    <row r="13" spans="1:18">
      <c r="A13" s="5" t="s">
        <v>61</v>
      </c>
      <c r="B13" s="8">
        <v>125000</v>
      </c>
      <c r="C13" s="5">
        <v>1</v>
      </c>
      <c r="D13" s="5">
        <v>1</v>
      </c>
      <c r="E13" s="5">
        <f>IF(C13=5,10000,IF(C13=4,7500,IF(C13=3,5000,IF(C13=2,2500,IF(C13=1,1000,0)))))</f>
        <v>1000</v>
      </c>
      <c r="F13" s="36">
        <f>IF(D13&gt;10,20000,IF(D13&gt;5,10000,IF(D13&gt;2,5000,2000)))</f>
        <v>2000</v>
      </c>
      <c r="G13" s="38" t="str">
        <f>IF(AND(C13&gt;=4, D13&gt;5), "High Performer", "Regular Performer")</f>
        <v>Regular Performer</v>
      </c>
      <c r="H13" s="33" t="str">
        <f>IF(OR(C13=5, D13&gt;10), "Eligible", "Not Eligible")</f>
        <v>Not Eligible</v>
      </c>
    </row>
    <row r="14" spans="1:18">
      <c r="A14" s="5" t="s">
        <v>62</v>
      </c>
      <c r="B14" s="8">
        <v>73450</v>
      </c>
      <c r="C14" s="5">
        <v>2</v>
      </c>
      <c r="D14" s="5">
        <v>2.5</v>
      </c>
      <c r="E14" s="5">
        <f>IF(C14=5,10000,IF(C14=4,7500,IF(C14=3,5000,IF(C14=2,2500,IF(C14=1,1000,0)))))</f>
        <v>2500</v>
      </c>
      <c r="F14" s="36">
        <f>IF(D14&gt;10,20000,IF(D14&gt;5,10000,IF(D14&gt;2,5000,2000)))</f>
        <v>5000</v>
      </c>
      <c r="G14" s="38" t="str">
        <f>IF(AND(C14&gt;=4, D14&gt;5), "High Performer", "Regular Performer")</f>
        <v>Regular Performer</v>
      </c>
      <c r="H14" s="33" t="str">
        <f>IF(OR(C14=5, D14&gt;10), "Eligible", "Not Eligible")</f>
        <v>Not Eligible</v>
      </c>
    </row>
    <row r="15" spans="1:18">
      <c r="A15" s="5" t="s">
        <v>63</v>
      </c>
      <c r="B15" s="8">
        <v>78000</v>
      </c>
      <c r="C15" s="5">
        <v>5</v>
      </c>
      <c r="D15" s="5">
        <v>0.5</v>
      </c>
      <c r="E15" s="5">
        <f>IF(C15=5,10000,IF(C15=4,7500,IF(C15=3,5000,IF(C15=2,2500,IF(C15=1,1000,0)))))</f>
        <v>10000</v>
      </c>
      <c r="F15" s="36">
        <f>IF(D15&gt;10,20000,IF(D15&gt;5,10000,IF(D15&gt;2,5000,2000)))</f>
        <v>2000</v>
      </c>
      <c r="G15" s="38" t="str">
        <f>IF(AND(C15&gt;=4, D15&gt;5), "High Performer", "Regular Performer")</f>
        <v>Regular Performer</v>
      </c>
      <c r="H15" s="33" t="str">
        <f>IF(OR(C15=5, D15&gt;10), "Eligible", "Not Eligible")</f>
        <v>Eligible</v>
      </c>
    </row>
    <row r="16" spans="1:18">
      <c r="A16" s="5" t="s">
        <v>64</v>
      </c>
      <c r="B16" s="8">
        <v>82000</v>
      </c>
      <c r="C16" s="5">
        <v>4</v>
      </c>
      <c r="D16" s="5">
        <v>12</v>
      </c>
      <c r="E16" s="5">
        <f>IF(C16=5,10000,IF(C16=4,7500,IF(C16=3,5000,IF(C16=2,2500,IF(C16=1,1000,0)))))</f>
        <v>7500</v>
      </c>
      <c r="F16" s="36">
        <f>IF(D16&gt;10,20000,IF(D16&gt;5,10000,IF(D16&gt;2,5000,2000)))</f>
        <v>20000</v>
      </c>
      <c r="G16" s="38" t="str">
        <f>IF(AND(C16&gt;=4, D16&gt;5), "High Performer", "Regular Performer")</f>
        <v>High Performer</v>
      </c>
      <c r="H16" s="33" t="str">
        <f>IF(OR(C16=5, D16&gt;10), "Eligible", "Not Eligible")</f>
        <v>Eligible</v>
      </c>
    </row>
    <row r="17" spans="1:8">
      <c r="A17" s="5" t="s">
        <v>65</v>
      </c>
      <c r="B17" s="8">
        <v>100000</v>
      </c>
      <c r="C17" s="5">
        <v>1</v>
      </c>
      <c r="D17" s="5">
        <v>15</v>
      </c>
      <c r="E17" s="5">
        <f>IF(C17=5,10000,IF(C17=4,7500,IF(C17=3,5000,IF(C17=2,2500,IF(C17=1,1000,0)))))</f>
        <v>1000</v>
      </c>
      <c r="F17" s="36">
        <f>IF(D17&gt;10,20000,IF(D17&gt;5,10000,IF(D17&gt;2,5000,2000)))</f>
        <v>20000</v>
      </c>
      <c r="G17" s="38" t="str">
        <f>IF(AND(C17&gt;=4, D17&gt;5), "High Performer", "Regular Performer")</f>
        <v>Regular Performer</v>
      </c>
      <c r="H17" s="33" t="str">
        <f>IF(OR(C17=5, D17&gt;10), "Eligible", "Not Eligible")</f>
        <v>Eligible</v>
      </c>
    </row>
    <row r="18" spans="1:8">
      <c r="A18" s="5" t="s">
        <v>66</v>
      </c>
      <c r="B18" s="8">
        <v>25000</v>
      </c>
      <c r="C18" s="5">
        <v>4</v>
      </c>
      <c r="D18" s="5">
        <v>8</v>
      </c>
      <c r="E18" s="5">
        <f>IF(C18=5,10000,IF(C18=4,7500,IF(C18=3,5000,IF(C18=2,2500,IF(C18=1,1000,0)))))</f>
        <v>7500</v>
      </c>
      <c r="F18" s="36">
        <f>IF(D18&gt;10,20000,IF(D18&gt;5,10000,IF(D18&gt;2,5000,2000)))</f>
        <v>10000</v>
      </c>
      <c r="G18" s="38" t="str">
        <f>IF(AND(C18&gt;=4, D18&gt;5), "High Performer", "Regular Performer")</f>
        <v>High Performer</v>
      </c>
      <c r="H18" s="33" t="str">
        <f>IF(OR(C18=5, D18&gt;10), "Eligible", "Not Eligible")</f>
        <v>Not Eligible</v>
      </c>
    </row>
    <row r="19" spans="1:8">
      <c r="A19" s="5" t="s">
        <v>67</v>
      </c>
      <c r="B19" s="8">
        <v>30000</v>
      </c>
      <c r="C19" s="5">
        <v>1</v>
      </c>
      <c r="D19" s="5">
        <v>9</v>
      </c>
      <c r="E19" s="5">
        <f>IF(C19=5,10000,IF(C19=4,7500,IF(C19=3,5000,IF(C19=2,2500,IF(C19=1,1000,0)))))</f>
        <v>1000</v>
      </c>
      <c r="F19" s="36">
        <f>IF(D19&gt;10,20000,IF(D19&gt;5,10000,IF(D19&gt;2,5000,2000)))</f>
        <v>10000</v>
      </c>
      <c r="G19" s="38" t="str">
        <f>IF(AND(C19&gt;=4, D19&gt;5), "High Performer", "Regular Performer")</f>
        <v>Regular Performer</v>
      </c>
      <c r="H19" s="33" t="str">
        <f>IF(OR(C19=5, D19&gt;10), "Eligible", "Not Eligible")</f>
        <v>Not Eligible</v>
      </c>
    </row>
    <row r="20" spans="1:8">
      <c r="A20" s="5" t="s">
        <v>68</v>
      </c>
      <c r="B20" s="8">
        <v>55250</v>
      </c>
      <c r="C20" s="5">
        <v>2</v>
      </c>
      <c r="D20" s="5">
        <v>3.5</v>
      </c>
      <c r="E20" s="5">
        <f>IF(C20=5,10000,IF(C20=4,7500,IF(C20=3,5000,IF(C20=2,2500,IF(C20=1,1000,0)))))</f>
        <v>2500</v>
      </c>
      <c r="F20" s="36">
        <f>IF(D20&gt;10,20000,IF(D20&gt;5,10000,IF(D20&gt;2,5000,2000)))</f>
        <v>5000</v>
      </c>
      <c r="G20" s="38" t="str">
        <f>IF(AND(C20&gt;=4, D20&gt;5), "High Performer", "Regular Performer")</f>
        <v>Regular Performer</v>
      </c>
      <c r="H20" s="33" t="str">
        <f>IF(OR(C20=5, D20&gt;10), "Eligible", "Not Eligible")</f>
        <v>Not Eligible</v>
      </c>
    </row>
    <row r="21" spans="1:8">
      <c r="A21" s="5" t="s">
        <v>69</v>
      </c>
      <c r="B21" s="8">
        <v>85150</v>
      </c>
      <c r="C21" s="5">
        <v>3</v>
      </c>
      <c r="D21" s="5">
        <v>1</v>
      </c>
      <c r="E21" s="5">
        <f>IF(C21=5,10000,IF(C21=4,7500,IF(C21=3,5000,IF(C21=2,2500,IF(C21=1,1000,0)))))</f>
        <v>5000</v>
      </c>
      <c r="F21" s="36">
        <f>IF(D21&gt;10,20000,IF(D21&gt;5,10000,IF(D21&gt;2,5000,2000)))</f>
        <v>2000</v>
      </c>
      <c r="G21" s="38" t="str">
        <f>IF(AND(C21&gt;=4, D21&gt;5), "High Performer", "Regular Performer")</f>
        <v>Regular Performer</v>
      </c>
      <c r="H21" s="33" t="str">
        <f>IF(OR(C21=5, D21&gt;10), "Eligible", "Not Eligible")</f>
        <v>Not Eligible</v>
      </c>
    </row>
    <row r="22" spans="1:8">
      <c r="A22" s="5" t="s">
        <v>70</v>
      </c>
      <c r="B22" s="8">
        <v>50000</v>
      </c>
      <c r="C22" s="5">
        <v>5</v>
      </c>
      <c r="D22" s="5">
        <v>2</v>
      </c>
      <c r="E22" s="5">
        <f>IF(C22=5,10000,IF(C22=4,7500,IF(C22=3,5000,IF(C22=2,2500,IF(C22=1,1000,0)))))</f>
        <v>10000</v>
      </c>
      <c r="F22" s="36">
        <f>IF(D22&gt;10,20000,IF(D22&gt;5,10000,IF(D22&gt;2,5000,2000)))</f>
        <v>2000</v>
      </c>
      <c r="G22" s="38" t="str">
        <f>IF(AND(C22&gt;=4, D22&gt;5), "High Performer", "Regular Performer")</f>
        <v>Regular Performer</v>
      </c>
      <c r="H22" s="33" t="str">
        <f>IF(OR(C22=5, D22&gt;10), "Eligible", "Not Eligible")</f>
        <v>Eligible</v>
      </c>
    </row>
    <row r="23" spans="1:8">
      <c r="A23" s="5" t="s">
        <v>71</v>
      </c>
      <c r="B23" s="8">
        <v>60000</v>
      </c>
      <c r="C23" s="5">
        <v>1</v>
      </c>
      <c r="D23" s="5">
        <v>2.5</v>
      </c>
      <c r="E23" s="5">
        <f>IF(C23=5,10000,IF(C23=4,7500,IF(C23=3,5000,IF(C23=2,2500,IF(C23=1,1000,0)))))</f>
        <v>1000</v>
      </c>
      <c r="F23" s="36">
        <f>IF(D23&gt;10,20000,IF(D23&gt;5,10000,IF(D23&gt;2,5000,2000)))</f>
        <v>5000</v>
      </c>
      <c r="G23" s="38" t="str">
        <f>IF(AND(C23&gt;=4, D23&gt;5), "High Performer", "Regular Performer")</f>
        <v>Regular Performer</v>
      </c>
      <c r="H23" s="33" t="str">
        <f>IF(OR(C23=5, D23&gt;10), "Eligible", "Not Eligible")</f>
        <v>Not Eligible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8"/>
  <sheetViews>
    <sheetView topLeftCell="A2" workbookViewId="0">
      <selection activeCell="I7" sqref="I7"/>
    </sheetView>
  </sheetViews>
  <sheetFormatPr defaultRowHeight="15"/>
  <cols>
    <col min="1" max="2" width="10.7109375" bestFit="1" customWidth="1"/>
    <col min="6" max="6" width="9.42578125" bestFit="1" customWidth="1"/>
    <col min="8" max="8" width="23" bestFit="1" customWidth="1"/>
  </cols>
  <sheetData>
    <row r="1" spans="1:13">
      <c r="A1" t="s">
        <v>72</v>
      </c>
    </row>
    <row r="2" spans="1:13">
      <c r="A2" t="s">
        <v>73</v>
      </c>
    </row>
    <row r="4" spans="1:13">
      <c r="A4" s="11" t="s">
        <v>74</v>
      </c>
      <c r="B4" s="11" t="s">
        <v>75</v>
      </c>
      <c r="C4" s="11" t="s">
        <v>76</v>
      </c>
      <c r="D4" s="11" t="s">
        <v>77</v>
      </c>
      <c r="E4" s="11" t="s">
        <v>78</v>
      </c>
      <c r="F4" s="11" t="s">
        <v>79</v>
      </c>
      <c r="H4" s="10" t="s">
        <v>80</v>
      </c>
      <c r="I4" s="25">
        <v>0.18</v>
      </c>
    </row>
    <row r="5" spans="1:13">
      <c r="A5" s="14">
        <v>5852</v>
      </c>
      <c r="B5" s="14" t="s">
        <v>81</v>
      </c>
      <c r="C5" s="14">
        <v>5</v>
      </c>
      <c r="D5" s="14">
        <v>100</v>
      </c>
      <c r="E5" s="14">
        <f>C5*D5</f>
        <v>500</v>
      </c>
      <c r="F5" s="14">
        <f>E5*I4</f>
        <v>90</v>
      </c>
    </row>
    <row r="6" spans="1:13">
      <c r="A6" s="14">
        <v>6625</v>
      </c>
      <c r="B6" s="14" t="s">
        <v>82</v>
      </c>
      <c r="C6" s="14">
        <v>6</v>
      </c>
      <c r="D6" s="14">
        <v>60</v>
      </c>
      <c r="E6" s="14">
        <f t="shared" ref="E6:E13" si="0">C6*D6</f>
        <v>360</v>
      </c>
      <c r="F6" s="14">
        <f>E6*I4</f>
        <v>64.8</v>
      </c>
      <c r="H6" s="33" t="s">
        <v>83</v>
      </c>
      <c r="I6" s="33">
        <f>SUM(E5:E13)</f>
        <v>1954</v>
      </c>
    </row>
    <row r="7" spans="1:13">
      <c r="A7" s="14">
        <v>4520</v>
      </c>
      <c r="B7" s="14" t="s">
        <v>84</v>
      </c>
      <c r="C7" s="14">
        <v>2</v>
      </c>
      <c r="D7" s="14">
        <v>20</v>
      </c>
      <c r="E7" s="14">
        <f t="shared" si="0"/>
        <v>40</v>
      </c>
      <c r="F7" s="14">
        <f>E7*I4</f>
        <v>7.1999999999999993</v>
      </c>
      <c r="H7" s="33" t="s">
        <v>85</v>
      </c>
      <c r="I7" s="33">
        <f>COUNTIF(B5:B13,"&gt;500")</f>
        <v>0</v>
      </c>
    </row>
    <row r="8" spans="1:13">
      <c r="A8" s="14">
        <v>3214</v>
      </c>
      <c r="B8" s="14" t="s">
        <v>86</v>
      </c>
      <c r="C8" s="14">
        <v>3</v>
      </c>
      <c r="D8" s="14">
        <v>45</v>
      </c>
      <c r="E8" s="14">
        <f t="shared" si="0"/>
        <v>135</v>
      </c>
      <c r="F8" s="14">
        <f>E8*I4</f>
        <v>24.3</v>
      </c>
    </row>
    <row r="9" spans="1:13">
      <c r="A9" s="14">
        <v>1228</v>
      </c>
      <c r="B9" s="14" t="s">
        <v>87</v>
      </c>
      <c r="C9" s="14">
        <v>5</v>
      </c>
      <c r="D9" s="14">
        <v>27</v>
      </c>
      <c r="E9" s="14">
        <f t="shared" si="0"/>
        <v>135</v>
      </c>
      <c r="F9" s="14">
        <f>E9*I4</f>
        <v>24.3</v>
      </c>
    </row>
    <row r="10" spans="1:13">
      <c r="A10" s="14">
        <v>1775</v>
      </c>
      <c r="B10" s="14" t="s">
        <v>88</v>
      </c>
      <c r="C10" s="14">
        <v>2</v>
      </c>
      <c r="D10" s="14">
        <v>250</v>
      </c>
      <c r="E10" s="14">
        <f t="shared" si="0"/>
        <v>500</v>
      </c>
      <c r="F10" s="14">
        <f>E10*I4</f>
        <v>90</v>
      </c>
    </row>
    <row r="11" spans="1:13">
      <c r="A11" s="14">
        <v>2884</v>
      </c>
      <c r="B11" s="14" t="s">
        <v>89</v>
      </c>
      <c r="C11" s="14">
        <v>3</v>
      </c>
      <c r="D11" s="14">
        <v>20</v>
      </c>
      <c r="E11" s="14">
        <f t="shared" si="0"/>
        <v>60</v>
      </c>
      <c r="F11" s="14">
        <f>E11*I4</f>
        <v>10.799999999999999</v>
      </c>
    </row>
    <row r="12" spans="1:13">
      <c r="A12" s="14">
        <v>3884</v>
      </c>
      <c r="B12" s="14" t="s">
        <v>90</v>
      </c>
      <c r="C12" s="14">
        <v>2</v>
      </c>
      <c r="D12" s="14">
        <v>25</v>
      </c>
      <c r="E12" s="14">
        <f t="shared" si="0"/>
        <v>50</v>
      </c>
      <c r="F12" s="14">
        <f>E12*I4</f>
        <v>9</v>
      </c>
    </row>
    <row r="13" spans="1:13">
      <c r="A13" s="14">
        <v>2258</v>
      </c>
      <c r="B13" s="14" t="s">
        <v>91</v>
      </c>
      <c r="C13" s="14">
        <v>3</v>
      </c>
      <c r="D13" s="14">
        <v>58</v>
      </c>
      <c r="E13" s="14">
        <f t="shared" si="0"/>
        <v>174</v>
      </c>
      <c r="F13" s="14">
        <f>E13*I4</f>
        <v>31.32</v>
      </c>
    </row>
    <row r="14" spans="1:13" ht="21">
      <c r="F14" s="3"/>
      <c r="G14" s="3"/>
      <c r="H14" s="3"/>
      <c r="I14" s="3"/>
      <c r="J14" s="3"/>
      <c r="K14" s="3"/>
      <c r="L14" s="3"/>
      <c r="M14" s="3"/>
    </row>
    <row r="15" spans="1:13" ht="21">
      <c r="F15" s="3"/>
      <c r="G15" s="3"/>
      <c r="H15" s="3"/>
      <c r="I15" s="3"/>
      <c r="J15" s="3"/>
      <c r="K15" s="3"/>
      <c r="L15" s="3"/>
      <c r="M15" s="3"/>
    </row>
    <row r="16" spans="1:13" ht="21">
      <c r="F16" s="3"/>
      <c r="G16" s="3"/>
      <c r="H16" s="3"/>
      <c r="I16" s="3"/>
      <c r="J16" s="3"/>
      <c r="K16" s="3"/>
      <c r="L16" s="3"/>
      <c r="M16" s="3"/>
    </row>
    <row r="17" spans="6:13" ht="21">
      <c r="F17" s="3"/>
      <c r="G17" s="3"/>
      <c r="H17" s="3"/>
      <c r="I17" s="3"/>
      <c r="J17" s="3"/>
      <c r="K17" s="3"/>
      <c r="L17" s="3"/>
      <c r="M17" s="3"/>
    </row>
    <row r="18" spans="6:13" ht="21">
      <c r="F18" s="3"/>
      <c r="G18" s="3"/>
      <c r="H18" s="3"/>
      <c r="I18" s="3"/>
      <c r="J18" s="3"/>
      <c r="K18" s="3"/>
      <c r="L18" s="3"/>
      <c r="M18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23"/>
  <sheetViews>
    <sheetView topLeftCell="B1" workbookViewId="0">
      <selection activeCell="E24" sqref="E24"/>
    </sheetView>
  </sheetViews>
  <sheetFormatPr defaultRowHeight="15"/>
  <cols>
    <col min="1" max="1" width="10.28515625" bestFit="1" customWidth="1"/>
    <col min="2" max="2" width="11.7109375" bestFit="1" customWidth="1"/>
    <col min="3" max="3" width="11" bestFit="1" customWidth="1"/>
    <col min="4" max="4" width="12.85546875" bestFit="1" customWidth="1"/>
    <col min="5" max="5" width="11.7109375" bestFit="1" customWidth="1"/>
    <col min="6" max="6" width="15.85546875" customWidth="1"/>
    <col min="8" max="8" width="11.85546875" customWidth="1"/>
    <col min="9" max="9" width="12.7109375" customWidth="1"/>
  </cols>
  <sheetData>
    <row r="1" spans="1:9">
      <c r="A1" s="26" t="s">
        <v>92</v>
      </c>
      <c r="B1" s="26"/>
      <c r="C1" s="26"/>
      <c r="D1" s="26"/>
      <c r="E1" s="26"/>
      <c r="F1" s="26"/>
      <c r="G1" s="26"/>
    </row>
    <row r="2" spans="1:9">
      <c r="A2" s="26" t="s">
        <v>93</v>
      </c>
      <c r="B2" s="26"/>
      <c r="C2" s="26"/>
      <c r="D2" s="26"/>
      <c r="E2" s="26"/>
      <c r="F2" s="26"/>
      <c r="G2" s="26"/>
    </row>
    <row r="3" spans="1:9">
      <c r="A3" s="26"/>
      <c r="B3" s="26"/>
      <c r="C3" s="26"/>
      <c r="D3" s="26"/>
      <c r="E3" s="26"/>
      <c r="F3" s="26"/>
      <c r="G3" s="26"/>
    </row>
    <row r="4" spans="1:9">
      <c r="B4" s="45" t="s">
        <v>94</v>
      </c>
      <c r="C4" s="45" t="s">
        <v>95</v>
      </c>
      <c r="D4" s="45" t="s">
        <v>96</v>
      </c>
      <c r="E4" s="45" t="s">
        <v>97</v>
      </c>
      <c r="F4" s="47" t="s">
        <v>98</v>
      </c>
    </row>
    <row r="5" spans="1:9">
      <c r="B5" s="46" t="s">
        <v>99</v>
      </c>
      <c r="C5" s="46" t="s">
        <v>100</v>
      </c>
      <c r="D5" s="46" t="s">
        <v>101</v>
      </c>
      <c r="E5" s="46">
        <v>50000</v>
      </c>
      <c r="F5" s="33" t="str">
        <f>IF(VLOOKUP(B5,B4:D23,3,FALSE)="Manager","Eligible for bonus","Not Eligible")</f>
        <v>Eligible for bonus</v>
      </c>
    </row>
    <row r="6" spans="1:9">
      <c r="B6" s="46" t="s">
        <v>102</v>
      </c>
      <c r="C6" s="46" t="s">
        <v>103</v>
      </c>
      <c r="D6" s="46" t="s">
        <v>104</v>
      </c>
      <c r="E6" s="46">
        <v>40000</v>
      </c>
      <c r="F6" s="33" t="str">
        <f>IF(VLOOKUP(B6,B5:D24,3,FALSE)="Manager","Eligible for bonus","Not Eligible")</f>
        <v>Not Eligible</v>
      </c>
      <c r="H6" t="s">
        <v>105</v>
      </c>
    </row>
    <row r="7" spans="1:9">
      <c r="B7" s="46" t="s">
        <v>106</v>
      </c>
      <c r="C7" s="46" t="s">
        <v>107</v>
      </c>
      <c r="D7" s="46" t="s">
        <v>108</v>
      </c>
      <c r="E7" s="46">
        <v>30000</v>
      </c>
      <c r="F7" s="33" t="str">
        <f>IF(VLOOKUP(B7,B6:D25,3,FALSE)="Manager","Eligible for bonus","Not Eligible")</f>
        <v>Not Eligible</v>
      </c>
    </row>
    <row r="8" spans="1:9">
      <c r="B8" s="46" t="s">
        <v>60</v>
      </c>
      <c r="C8" s="46" t="s">
        <v>109</v>
      </c>
      <c r="D8" s="46" t="s">
        <v>110</v>
      </c>
      <c r="E8" s="46">
        <v>25000</v>
      </c>
      <c r="F8" s="33" t="str">
        <f>IF(VLOOKUP(B8,B7:D26,3,FALSE)="Manager","Eligible for bonus","Not Eligible")</f>
        <v>Not Eligible</v>
      </c>
      <c r="H8" s="40" t="s">
        <v>111</v>
      </c>
      <c r="I8" s="40" t="s">
        <v>112</v>
      </c>
    </row>
    <row r="9" spans="1:9">
      <c r="B9" s="46" t="s">
        <v>68</v>
      </c>
      <c r="C9" s="46" t="s">
        <v>113</v>
      </c>
      <c r="D9" s="46" t="s">
        <v>110</v>
      </c>
      <c r="E9" s="46">
        <v>23000</v>
      </c>
      <c r="F9" s="33" t="str">
        <f>IF(VLOOKUP(B9,B8:D27,3,FALSE)="Manager","Eligible for bonus","Not Eligible")</f>
        <v>Not Eligible</v>
      </c>
      <c r="H9" s="33" t="s">
        <v>68</v>
      </c>
      <c r="I9" s="33">
        <f>VLOOKUP(B9,B5:E23,4,FALSE)</f>
        <v>23000</v>
      </c>
    </row>
    <row r="10" spans="1:9">
      <c r="B10" s="46" t="s">
        <v>114</v>
      </c>
      <c r="C10" s="46" t="s">
        <v>115</v>
      </c>
      <c r="D10" s="46" t="s">
        <v>110</v>
      </c>
      <c r="E10" s="46">
        <v>23000</v>
      </c>
      <c r="F10" s="33" t="str">
        <f>IF(VLOOKUP(B10,B9:D28,3,FALSE)="Manager","Eligible for bonus","Not Eligible")</f>
        <v>Not Eligible</v>
      </c>
      <c r="H10" s="33" t="s">
        <v>116</v>
      </c>
      <c r="I10" s="33">
        <f>VLOOKUP(B19,B5:E23,4,FALSE)</f>
        <v>25000</v>
      </c>
    </row>
    <row r="11" spans="1:9">
      <c r="B11" s="46" t="s">
        <v>117</v>
      </c>
      <c r="C11" s="46" t="s">
        <v>118</v>
      </c>
      <c r="D11" s="46" t="s">
        <v>110</v>
      </c>
      <c r="E11" s="46">
        <v>23000</v>
      </c>
      <c r="F11" s="33" t="str">
        <f>IF(VLOOKUP(B11,B10:D29,3,FALSE)="Manager","Eligible for bonus","Not Eligible")</f>
        <v>Not Eligible</v>
      </c>
      <c r="H11" s="33" t="s">
        <v>119</v>
      </c>
      <c r="I11" s="33">
        <f>VLOOKUP(B18,B5:E23,4,FALSE)</f>
        <v>26000</v>
      </c>
    </row>
    <row r="12" spans="1:9">
      <c r="B12" s="46" t="s">
        <v>65</v>
      </c>
      <c r="C12" s="46" t="s">
        <v>120</v>
      </c>
      <c r="D12" s="46" t="s">
        <v>110</v>
      </c>
      <c r="E12" s="46">
        <v>23000</v>
      </c>
      <c r="F12" s="33" t="str">
        <f>IF(VLOOKUP(B12,B11:D30,3,FALSE)="Manager","Eligible for bonus","Not Eligible")</f>
        <v>Not Eligible</v>
      </c>
    </row>
    <row r="13" spans="1:9">
      <c r="B13" s="46" t="s">
        <v>121</v>
      </c>
      <c r="C13" s="46" t="s">
        <v>122</v>
      </c>
      <c r="D13" s="46" t="s">
        <v>110</v>
      </c>
      <c r="E13" s="46">
        <v>23000</v>
      </c>
      <c r="F13" s="33" t="str">
        <f>IF(VLOOKUP(B13,B12:D31,3,FALSE)="Manager","Eligible for bonus","Not Eligible")</f>
        <v>Not Eligible</v>
      </c>
      <c r="H13" s="41" t="s">
        <v>123</v>
      </c>
    </row>
    <row r="14" spans="1:9">
      <c r="B14" s="46" t="s">
        <v>66</v>
      </c>
      <c r="C14" s="46" t="s">
        <v>124</v>
      </c>
      <c r="D14" s="46" t="s">
        <v>110</v>
      </c>
      <c r="E14" s="46">
        <v>23000</v>
      </c>
      <c r="F14" s="33" t="str">
        <f>IF(VLOOKUP(B14,B13:D32,3,FALSE)="Manager","Eligible for bonus","Not Eligible")</f>
        <v>Not Eligible</v>
      </c>
      <c r="H14" s="39"/>
    </row>
    <row r="15" spans="1:9">
      <c r="B15" s="46" t="s">
        <v>125</v>
      </c>
      <c r="C15" s="46" t="s">
        <v>126</v>
      </c>
      <c r="D15" s="46" t="s">
        <v>110</v>
      </c>
      <c r="E15" s="46">
        <v>23000</v>
      </c>
      <c r="F15" s="33" t="str">
        <f>IF(VLOOKUP(B15,B14:D33,3,FALSE)="Manager","Eligible for bonus","Not Eligible")</f>
        <v>Not Eligible</v>
      </c>
      <c r="I15" s="42" t="str">
        <f>VLOOKUP("Sarath",B5:D23,2,FALSE)</f>
        <v>EM012</v>
      </c>
    </row>
    <row r="16" spans="1:9">
      <c r="B16" s="46" t="s">
        <v>127</v>
      </c>
      <c r="C16" s="46" t="s">
        <v>128</v>
      </c>
      <c r="D16" s="46" t="s">
        <v>110</v>
      </c>
      <c r="E16" s="46">
        <v>23000</v>
      </c>
      <c r="F16" s="33" t="str">
        <f>IF(VLOOKUP(B16,B15:D34,3,FALSE)="Manager","Eligible for bonus","Not Eligible")</f>
        <v>Not Eligible</v>
      </c>
    </row>
    <row r="17" spans="2:17">
      <c r="B17" s="46" t="s">
        <v>129</v>
      </c>
      <c r="C17" s="46" t="s">
        <v>130</v>
      </c>
      <c r="D17" s="46" t="s">
        <v>110</v>
      </c>
      <c r="E17" s="46">
        <v>24000</v>
      </c>
      <c r="F17" s="33" t="str">
        <f>IF(VLOOKUP(B17,B16:D35,3,FALSE)="Manager","Eligible for bonus","Not Eligible")</f>
        <v>Not Eligible</v>
      </c>
      <c r="H17" t="s">
        <v>131</v>
      </c>
    </row>
    <row r="18" spans="2:17" ht="21">
      <c r="B18" s="46" t="s">
        <v>119</v>
      </c>
      <c r="C18" s="46" t="s">
        <v>132</v>
      </c>
      <c r="D18" s="46" t="s">
        <v>110</v>
      </c>
      <c r="E18" s="46">
        <v>26000</v>
      </c>
      <c r="F18" s="33" t="str">
        <f>IF(VLOOKUP(B18,B17:D36,3,FALSE)="Manager","Eligible for bonus","Not Eligible")</f>
        <v>Not Eligible</v>
      </c>
      <c r="I18" s="3"/>
      <c r="J18" s="3"/>
      <c r="K18" s="3"/>
      <c r="L18" s="3"/>
      <c r="M18" s="3"/>
      <c r="N18" s="3"/>
      <c r="O18" s="3"/>
      <c r="P18" s="3"/>
      <c r="Q18" s="3"/>
    </row>
    <row r="19" spans="2:17">
      <c r="B19" s="46" t="s">
        <v>116</v>
      </c>
      <c r="C19" s="46" t="s">
        <v>133</v>
      </c>
      <c r="D19" s="46" t="s">
        <v>110</v>
      </c>
      <c r="E19" s="46">
        <v>25000</v>
      </c>
      <c r="F19" s="33" t="str">
        <f>IF(VLOOKUP(B19,B18:D37,3,FALSE)="Manager","Eligible for bonus","Not Eligible")</f>
        <v>Not Eligible</v>
      </c>
      <c r="H19" s="44"/>
      <c r="I19" s="43">
        <f>VLOOKUP(C7,C5:E23,3,FALSE)</f>
        <v>30000</v>
      </c>
    </row>
    <row r="20" spans="2:17">
      <c r="B20" s="46" t="s">
        <v>134</v>
      </c>
      <c r="C20" s="46" t="s">
        <v>135</v>
      </c>
      <c r="D20" s="46" t="s">
        <v>110</v>
      </c>
      <c r="E20" s="46">
        <v>23000</v>
      </c>
      <c r="F20" s="33" t="str">
        <f>IF(VLOOKUP(B20,B19:D38,3,FALSE)="Manager","Eligible for bonus","Not Eligible")</f>
        <v>Not Eligible</v>
      </c>
    </row>
    <row r="21" spans="2:17">
      <c r="B21" s="46" t="s">
        <v>136</v>
      </c>
      <c r="C21" s="46" t="s">
        <v>137</v>
      </c>
      <c r="D21" s="46" t="s">
        <v>110</v>
      </c>
      <c r="E21" s="46">
        <v>23000</v>
      </c>
      <c r="F21" s="33" t="str">
        <f>IF(VLOOKUP(B21,B20:D39,3,FALSE)="Manager","Eligible for bonus","Not Eligible")</f>
        <v>Not Eligible</v>
      </c>
      <c r="H21" t="s">
        <v>138</v>
      </c>
    </row>
    <row r="22" spans="2:17">
      <c r="B22" s="46" t="s">
        <v>139</v>
      </c>
      <c r="C22" s="46" t="s">
        <v>140</v>
      </c>
      <c r="D22" s="46" t="s">
        <v>110</v>
      </c>
      <c r="E22" s="46">
        <v>23000</v>
      </c>
      <c r="F22" s="33" t="str">
        <f>IF(VLOOKUP(B22,B21:D40,3,FALSE)="Manager","Eligible for bonus","Not Eligible")</f>
        <v>Not Eligible</v>
      </c>
    </row>
    <row r="23" spans="2:17" ht="18" customHeight="1">
      <c r="B23" s="46" t="s">
        <v>141</v>
      </c>
      <c r="C23" s="46" t="s">
        <v>142</v>
      </c>
      <c r="D23" s="46" t="s">
        <v>110</v>
      </c>
      <c r="E23" s="46">
        <v>23000</v>
      </c>
      <c r="F23" s="33" t="str">
        <f>IF(VLOOKUP(B23,B22:D41,3,FALSE)="Manager","Eligible for bonus","Not Eligible")</f>
        <v>Not Eligible</v>
      </c>
      <c r="H23" s="48" t="s">
        <v>143</v>
      </c>
      <c r="I23" s="49">
        <f>IF(VLOOKUP(B21,B5:F23,4,FALSE)&lt;25000, VLOOKUP(B21,B5:F23,4,FALSE)*1.1, VLOOKUP(B21,B5:F23,4,FALSE))</f>
        <v>25300.000000000004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16"/>
  <sheetViews>
    <sheetView tabSelected="1" topLeftCell="B1" workbookViewId="0">
      <selection activeCell="M15" sqref="M15"/>
    </sheetView>
  </sheetViews>
  <sheetFormatPr defaultRowHeight="15"/>
  <cols>
    <col min="5" max="7" width="11.42578125" bestFit="1" customWidth="1"/>
    <col min="8" max="8" width="12.42578125" bestFit="1" customWidth="1"/>
  </cols>
  <sheetData>
    <row r="1" spans="1:14">
      <c r="A1" s="26" t="s">
        <v>144</v>
      </c>
      <c r="B1" s="26"/>
      <c r="C1" s="26"/>
      <c r="D1" s="26"/>
      <c r="E1" s="26"/>
      <c r="F1" s="26"/>
      <c r="G1" s="26"/>
    </row>
    <row r="2" spans="1:14">
      <c r="A2" s="26" t="s">
        <v>145</v>
      </c>
      <c r="B2" s="26"/>
      <c r="C2" s="26"/>
      <c r="D2" s="26"/>
      <c r="E2" s="26"/>
      <c r="F2" s="26"/>
      <c r="G2" s="26"/>
    </row>
    <row r="6" spans="1:14" ht="27.75">
      <c r="D6" s="12" t="s">
        <v>146</v>
      </c>
      <c r="E6" s="12" t="s">
        <v>147</v>
      </c>
      <c r="F6" s="12" t="s">
        <v>148</v>
      </c>
      <c r="G6" s="50"/>
    </row>
    <row r="7" spans="1:14">
      <c r="D7" s="13" t="s">
        <v>149</v>
      </c>
      <c r="E7" s="13" t="s">
        <v>150</v>
      </c>
      <c r="F7" s="13" t="s">
        <v>151</v>
      </c>
      <c r="G7" s="51"/>
    </row>
    <row r="8" spans="1:14">
      <c r="D8" s="13" t="s">
        <v>152</v>
      </c>
      <c r="E8" s="13" t="s">
        <v>153</v>
      </c>
      <c r="F8" s="13" t="s">
        <v>151</v>
      </c>
      <c r="G8" s="51"/>
    </row>
    <row r="10" spans="1:14" ht="21">
      <c r="E10" s="3" t="s">
        <v>154</v>
      </c>
      <c r="F10" s="3"/>
      <c r="G10" s="3"/>
      <c r="H10" s="3"/>
      <c r="I10" s="3"/>
      <c r="J10" s="3"/>
      <c r="K10" s="3"/>
      <c r="L10" s="3"/>
      <c r="M10" s="3"/>
      <c r="N10" s="3"/>
    </row>
    <row r="13" spans="1:14" ht="27.75">
      <c r="E13" s="12" t="s">
        <v>146</v>
      </c>
      <c r="F13" s="12" t="s">
        <v>147</v>
      </c>
      <c r="G13" s="12" t="s">
        <v>148</v>
      </c>
      <c r="K13" s="12" t="s">
        <v>146</v>
      </c>
      <c r="L13" s="12" t="s">
        <v>147</v>
      </c>
      <c r="M13" s="12" t="s">
        <v>148</v>
      </c>
    </row>
    <row r="14" spans="1:14">
      <c r="E14" s="13" t="s">
        <v>149</v>
      </c>
      <c r="F14" s="13" t="s">
        <v>150</v>
      </c>
      <c r="G14" s="13">
        <v>73000</v>
      </c>
      <c r="K14" s="13" t="s">
        <v>149</v>
      </c>
      <c r="L14" s="13" t="s">
        <v>150</v>
      </c>
      <c r="M14" s="13">
        <f>VLOOKUP(E14,E13:G16,3,FALSE)</f>
        <v>73000</v>
      </c>
    </row>
    <row r="15" spans="1:14">
      <c r="E15" s="52" t="s">
        <v>152</v>
      </c>
      <c r="F15" s="52" t="s">
        <v>153</v>
      </c>
      <c r="G15" s="52">
        <v>3000</v>
      </c>
      <c r="K15" s="13" t="s">
        <v>152</v>
      </c>
      <c r="L15" s="13" t="s">
        <v>153</v>
      </c>
      <c r="M15" s="13">
        <f>VLOOKUP(E15,E13:G16,3,FALSE)</f>
        <v>3000</v>
      </c>
    </row>
    <row r="16" spans="1:14">
      <c r="E16" s="33" t="s">
        <v>155</v>
      </c>
      <c r="F16" s="33" t="s">
        <v>156</v>
      </c>
      <c r="G16" s="33">
        <v>30000</v>
      </c>
    </row>
  </sheetData>
  <autoFilter ref="E13:G16" xr:uid="{00000000-0001-0000-0500-000000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R26"/>
  <sheetViews>
    <sheetView topLeftCell="C1" workbookViewId="0">
      <selection activeCell="S16" sqref="S16"/>
    </sheetView>
  </sheetViews>
  <sheetFormatPr defaultRowHeight="15"/>
  <cols>
    <col min="13" max="13" width="21.7109375" customWidth="1"/>
    <col min="14" max="14" width="36.5703125" bestFit="1" customWidth="1"/>
  </cols>
  <sheetData>
    <row r="1" spans="1:18">
      <c r="A1" s="26" t="s">
        <v>157</v>
      </c>
      <c r="B1" s="26"/>
      <c r="C1" s="26"/>
      <c r="D1" s="26"/>
      <c r="E1" s="26"/>
      <c r="F1" s="26"/>
      <c r="G1" s="26"/>
    </row>
    <row r="2" spans="1:18">
      <c r="A2" s="26" t="s">
        <v>158</v>
      </c>
      <c r="B2" s="26"/>
      <c r="C2" s="26"/>
      <c r="D2" s="26"/>
      <c r="E2" s="26"/>
      <c r="F2" s="26"/>
      <c r="G2" s="26"/>
    </row>
    <row r="5" spans="1:18">
      <c r="E5" s="6" t="s">
        <v>159</v>
      </c>
      <c r="F5" s="6" t="s">
        <v>160</v>
      </c>
      <c r="G5" s="6" t="s">
        <v>161</v>
      </c>
      <c r="H5" s="6" t="s">
        <v>162</v>
      </c>
      <c r="I5" s="6" t="s">
        <v>163</v>
      </c>
      <c r="J5" s="6" t="s">
        <v>164</v>
      </c>
    </row>
    <row r="6" spans="1:18">
      <c r="E6" s="5" t="s">
        <v>165</v>
      </c>
      <c r="F6" s="5">
        <v>70</v>
      </c>
      <c r="G6" s="5">
        <v>63</v>
      </c>
      <c r="H6" s="5">
        <v>88</v>
      </c>
      <c r="I6" s="5">
        <v>55</v>
      </c>
      <c r="J6" s="5">
        <f>SUM(F6:I6)</f>
        <v>276</v>
      </c>
      <c r="M6" s="6" t="s">
        <v>159</v>
      </c>
      <c r="N6" s="6" t="s">
        <v>160</v>
      </c>
      <c r="O6" s="6" t="s">
        <v>161</v>
      </c>
      <c r="P6" s="6" t="s">
        <v>162</v>
      </c>
      <c r="Q6" s="6" t="s">
        <v>163</v>
      </c>
      <c r="R6" s="6" t="s">
        <v>164</v>
      </c>
    </row>
    <row r="7" spans="1:18">
      <c r="E7" s="5" t="s">
        <v>63</v>
      </c>
      <c r="F7" s="5">
        <v>75</v>
      </c>
      <c r="G7" s="5">
        <v>34</v>
      </c>
      <c r="H7" s="5">
        <v>75</v>
      </c>
      <c r="I7" s="5">
        <v>36</v>
      </c>
      <c r="J7" s="5">
        <f t="shared" ref="J7:J15" si="0">SUM(F7:I7)</f>
        <v>220</v>
      </c>
      <c r="M7" s="5" t="s">
        <v>61</v>
      </c>
      <c r="N7" s="5">
        <f>HLOOKUP("Ayub",H21:Q26,2,FALSE)</f>
        <v>47</v>
      </c>
      <c r="O7" s="5">
        <f>HLOOKUP("Ayub",H21:Q26,3,FALSE)</f>
        <v>66</v>
      </c>
      <c r="P7" s="5">
        <f>HLOOKUP("Ayub",H21:Q26,4,FALSE)</f>
        <v>87</v>
      </c>
      <c r="Q7" s="5">
        <f>HLOOKUP("Ayub",H21:Q26,5,FALSE)</f>
        <v>100</v>
      </c>
      <c r="R7" s="5">
        <f>HLOOKUP("Ayub",H21:Q26,6,FALSE)</f>
        <v>300</v>
      </c>
    </row>
    <row r="8" spans="1:18">
      <c r="E8" s="5" t="s">
        <v>166</v>
      </c>
      <c r="F8" s="5">
        <v>45</v>
      </c>
      <c r="G8" s="5">
        <v>87</v>
      </c>
      <c r="H8" s="5">
        <v>63</v>
      </c>
      <c r="I8" s="5">
        <v>88</v>
      </c>
      <c r="J8" s="5">
        <f t="shared" si="0"/>
        <v>283</v>
      </c>
      <c r="M8" s="14" t="s">
        <v>167</v>
      </c>
      <c r="N8" s="14">
        <f>HLOOKUP("Monika",H21:Q26,2,FALSE)</f>
        <v>96</v>
      </c>
      <c r="O8" s="14">
        <f>HLOOKUP("Monika",H21:Q26,3,FALSE)</f>
        <v>98</v>
      </c>
      <c r="P8" s="14">
        <f>HLOOKUP("Monika",H21:Q26,4,FALSE)</f>
        <v>25</v>
      </c>
      <c r="Q8" s="14">
        <f>HLOOKUP("Monika",H21:Q26,5,FALSE)</f>
        <v>82</v>
      </c>
      <c r="R8" s="14">
        <f>HLOOKUP("Monika",H21:Q26,6,FALSE)</f>
        <v>301</v>
      </c>
    </row>
    <row r="9" spans="1:18">
      <c r="E9" s="5" t="s">
        <v>168</v>
      </c>
      <c r="F9" s="5">
        <v>60</v>
      </c>
      <c r="G9" s="5">
        <v>97</v>
      </c>
      <c r="H9" s="5">
        <v>56</v>
      </c>
      <c r="I9" s="5">
        <v>78</v>
      </c>
      <c r="J9" s="5">
        <f t="shared" si="0"/>
        <v>291</v>
      </c>
      <c r="M9" s="14" t="s">
        <v>169</v>
      </c>
      <c r="N9" s="14">
        <f>HLOOKUP("Elizebath",H21:Q26,2,FALSE)</f>
        <v>78</v>
      </c>
      <c r="O9" s="14">
        <f>HLOOKUP("Elizebath",H21:Q26,3,FALSE)</f>
        <v>48</v>
      </c>
      <c r="P9" s="14">
        <f>HLOOKUP("Elizebath",H21:Q26,4,FALSE)</f>
        <v>47</v>
      </c>
      <c r="Q9" s="14">
        <f>HLOOKUP("Elizebath",H21:Q26,5,FALSE)</f>
        <v>63</v>
      </c>
      <c r="R9" s="14">
        <f>HLOOKUP("Elizebath",H21:Q26,6,FALSE)</f>
        <v>236</v>
      </c>
    </row>
    <row r="10" spans="1:18">
      <c r="E10" s="5" t="s">
        <v>170</v>
      </c>
      <c r="F10" s="5">
        <v>52</v>
      </c>
      <c r="G10" s="5">
        <v>58</v>
      </c>
      <c r="H10" s="5">
        <v>59</v>
      </c>
      <c r="I10" s="5">
        <v>73</v>
      </c>
      <c r="J10" s="5">
        <f t="shared" si="0"/>
        <v>242</v>
      </c>
    </row>
    <row r="11" spans="1:18" ht="15.75">
      <c r="E11" s="5" t="s">
        <v>61</v>
      </c>
      <c r="F11" s="5">
        <v>47</v>
      </c>
      <c r="G11" s="5">
        <v>66</v>
      </c>
      <c r="H11" s="5">
        <v>87</v>
      </c>
      <c r="I11" s="5">
        <v>100</v>
      </c>
      <c r="J11" s="5">
        <f t="shared" si="0"/>
        <v>300</v>
      </c>
      <c r="M11" s="57" t="s">
        <v>171</v>
      </c>
    </row>
    <row r="12" spans="1:18" ht="15.75">
      <c r="E12" s="5" t="s">
        <v>172</v>
      </c>
      <c r="F12" s="5">
        <v>82</v>
      </c>
      <c r="G12" s="5">
        <v>33</v>
      </c>
      <c r="H12" s="5">
        <v>44</v>
      </c>
      <c r="I12" s="5">
        <v>99</v>
      </c>
      <c r="J12" s="5">
        <f t="shared" si="0"/>
        <v>258</v>
      </c>
      <c r="M12" s="57" t="s">
        <v>173</v>
      </c>
    </row>
    <row r="13" spans="1:18">
      <c r="E13" s="5" t="s">
        <v>167</v>
      </c>
      <c r="F13" s="5">
        <v>96</v>
      </c>
      <c r="G13" s="5">
        <v>98</v>
      </c>
      <c r="H13" s="5">
        <v>25</v>
      </c>
      <c r="I13" s="5">
        <v>82</v>
      </c>
      <c r="J13" s="5">
        <f t="shared" si="0"/>
        <v>301</v>
      </c>
    </row>
    <row r="14" spans="1:18" ht="18" customHeight="1">
      <c r="E14" s="5" t="s">
        <v>114</v>
      </c>
      <c r="F14" s="5">
        <v>90</v>
      </c>
      <c r="G14" s="5">
        <v>54</v>
      </c>
      <c r="H14" s="5">
        <v>69</v>
      </c>
      <c r="I14" s="5">
        <v>70</v>
      </c>
      <c r="J14" s="5">
        <f t="shared" si="0"/>
        <v>283</v>
      </c>
      <c r="M14" s="58"/>
      <c r="N14" s="40" t="s">
        <v>168</v>
      </c>
      <c r="O14" s="60">
        <f>HLOOKUP("Biju",H21:Q26,2,FALSE)</f>
        <v>60</v>
      </c>
    </row>
    <row r="15" spans="1:18" ht="15.75">
      <c r="E15" s="5" t="s">
        <v>169</v>
      </c>
      <c r="F15" s="5">
        <v>78</v>
      </c>
      <c r="G15" s="5">
        <v>48</v>
      </c>
      <c r="H15" s="5">
        <v>47</v>
      </c>
      <c r="I15" s="5">
        <v>63</v>
      </c>
      <c r="J15" s="5">
        <f t="shared" si="0"/>
        <v>236</v>
      </c>
      <c r="M15" s="57"/>
    </row>
    <row r="16" spans="1:18" ht="15.75">
      <c r="M16" s="57" t="s">
        <v>174</v>
      </c>
    </row>
    <row r="17" spans="7:17" ht="15.75">
      <c r="M17" s="57" t="s">
        <v>175</v>
      </c>
    </row>
    <row r="18" spans="7:17">
      <c r="M18" s="40" t="s">
        <v>106</v>
      </c>
      <c r="N18" s="59" t="str">
        <f>IFERROR(HLOOKUP("Sree",H21:Q26,2,FALSE),"Student not available")</f>
        <v>Student not available</v>
      </c>
    </row>
    <row r="19" spans="7:17" ht="21">
      <c r="G19" s="3" t="s">
        <v>176</v>
      </c>
    </row>
    <row r="21" spans="7:17" ht="15.75">
      <c r="G21" s="6" t="s">
        <v>159</v>
      </c>
      <c r="H21" s="5" t="s">
        <v>165</v>
      </c>
      <c r="I21" s="5" t="s">
        <v>63</v>
      </c>
      <c r="J21" s="5" t="s">
        <v>166</v>
      </c>
      <c r="K21" s="5" t="s">
        <v>168</v>
      </c>
      <c r="L21" s="5" t="s">
        <v>170</v>
      </c>
      <c r="M21" s="5" t="s">
        <v>61</v>
      </c>
      <c r="N21" s="5" t="s">
        <v>172</v>
      </c>
      <c r="O21" s="5" t="s">
        <v>167</v>
      </c>
      <c r="P21" s="5" t="s">
        <v>114</v>
      </c>
      <c r="Q21" s="5" t="s">
        <v>169</v>
      </c>
    </row>
    <row r="22" spans="7:17" ht="15.75">
      <c r="G22" s="6" t="s">
        <v>160</v>
      </c>
      <c r="H22" s="5">
        <v>70</v>
      </c>
      <c r="I22" s="5">
        <v>75</v>
      </c>
      <c r="J22" s="5">
        <v>45</v>
      </c>
      <c r="K22" s="5">
        <v>60</v>
      </c>
      <c r="L22" s="5">
        <v>52</v>
      </c>
      <c r="M22" s="5">
        <v>47</v>
      </c>
      <c r="N22" s="5">
        <v>82</v>
      </c>
      <c r="O22" s="5">
        <v>96</v>
      </c>
      <c r="P22" s="5">
        <v>90</v>
      </c>
      <c r="Q22" s="5">
        <v>78</v>
      </c>
    </row>
    <row r="23" spans="7:17" ht="15.75">
      <c r="G23" s="6" t="s">
        <v>161</v>
      </c>
      <c r="H23" s="5">
        <v>63</v>
      </c>
      <c r="I23" s="5">
        <v>34</v>
      </c>
      <c r="J23" s="5">
        <v>87</v>
      </c>
      <c r="K23" s="5">
        <v>97</v>
      </c>
      <c r="L23" s="5">
        <v>58</v>
      </c>
      <c r="M23" s="5">
        <v>66</v>
      </c>
      <c r="N23" s="5">
        <v>33</v>
      </c>
      <c r="O23" s="5">
        <v>98</v>
      </c>
      <c r="P23" s="5">
        <v>54</v>
      </c>
      <c r="Q23" s="5">
        <v>48</v>
      </c>
    </row>
    <row r="24" spans="7:17" ht="15.75">
      <c r="G24" s="6" t="s">
        <v>162</v>
      </c>
      <c r="H24" s="5">
        <v>88</v>
      </c>
      <c r="I24" s="5">
        <v>75</v>
      </c>
      <c r="J24" s="5">
        <v>63</v>
      </c>
      <c r="K24" s="5">
        <v>56</v>
      </c>
      <c r="L24" s="5">
        <v>59</v>
      </c>
      <c r="M24" s="5">
        <v>87</v>
      </c>
      <c r="N24" s="5">
        <v>44</v>
      </c>
      <c r="O24" s="5">
        <v>25</v>
      </c>
      <c r="P24" s="5">
        <v>69</v>
      </c>
      <c r="Q24" s="5">
        <v>47</v>
      </c>
    </row>
    <row r="25" spans="7:17" ht="15.75">
      <c r="G25" s="6" t="s">
        <v>163</v>
      </c>
      <c r="H25" s="5">
        <v>55</v>
      </c>
      <c r="I25" s="5">
        <v>36</v>
      </c>
      <c r="J25" s="5">
        <v>88</v>
      </c>
      <c r="K25" s="5">
        <v>78</v>
      </c>
      <c r="L25" s="5">
        <v>73</v>
      </c>
      <c r="M25" s="5">
        <v>100</v>
      </c>
      <c r="N25" s="5">
        <v>99</v>
      </c>
      <c r="O25" s="5">
        <v>82</v>
      </c>
      <c r="P25" s="5">
        <v>70</v>
      </c>
      <c r="Q25" s="5">
        <v>63</v>
      </c>
    </row>
    <row r="26" spans="7:17" ht="15.75">
      <c r="G26" s="6" t="s">
        <v>164</v>
      </c>
      <c r="H26" s="5">
        <f>SUM(H22:H25)</f>
        <v>276</v>
      </c>
      <c r="I26" s="5">
        <f>SUM(I22:I25)</f>
        <v>220</v>
      </c>
      <c r="J26" s="5">
        <f>SUM(J22:J25)</f>
        <v>283</v>
      </c>
      <c r="K26" s="5">
        <f>SUM(K22:K25)</f>
        <v>291</v>
      </c>
      <c r="L26" s="5">
        <f>SUM(L22:L25)</f>
        <v>242</v>
      </c>
      <c r="M26" s="5">
        <f>SUM(M22:M25)</f>
        <v>300</v>
      </c>
      <c r="N26" s="5">
        <f>SUM(N22:N25)</f>
        <v>258</v>
      </c>
      <c r="O26" s="5">
        <f>SUM(O22:O25)</f>
        <v>301</v>
      </c>
      <c r="P26" s="5">
        <f>SUM(P22:P25)</f>
        <v>283</v>
      </c>
      <c r="Q26" s="5">
        <f>SUM(Q22:Q25)</f>
        <v>236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14"/>
  <sheetViews>
    <sheetView workbookViewId="0">
      <selection activeCell="J12" sqref="J12"/>
    </sheetView>
  </sheetViews>
  <sheetFormatPr defaultRowHeight="15"/>
  <cols>
    <col min="6" max="6" width="12.28515625" bestFit="1" customWidth="1"/>
    <col min="10" max="10" width="11.140625" bestFit="1" customWidth="1"/>
  </cols>
  <sheetData>
    <row r="1" spans="1:13">
      <c r="A1" s="26" t="s">
        <v>177</v>
      </c>
      <c r="B1" s="26"/>
      <c r="C1" s="26"/>
      <c r="D1" s="26"/>
      <c r="E1" s="26"/>
      <c r="F1" s="26"/>
      <c r="G1" s="26"/>
    </row>
    <row r="2" spans="1:13">
      <c r="A2" s="26" t="s">
        <v>178</v>
      </c>
      <c r="B2" s="26"/>
      <c r="C2" s="26"/>
      <c r="D2" s="26"/>
      <c r="E2" s="26"/>
      <c r="F2" s="26"/>
      <c r="G2" s="26"/>
    </row>
    <row r="8" spans="1:13" ht="18.75">
      <c r="E8" s="15" t="s">
        <v>179</v>
      </c>
      <c r="F8" s="9"/>
      <c r="G8" s="9"/>
      <c r="H8" s="9"/>
      <c r="I8" s="9"/>
      <c r="J8" s="9"/>
      <c r="K8" s="9"/>
      <c r="M8" t="s">
        <v>180</v>
      </c>
    </row>
    <row r="9" spans="1:13" ht="18.75">
      <c r="E9" s="9" t="s">
        <v>181</v>
      </c>
      <c r="F9" s="9"/>
      <c r="G9" s="9"/>
      <c r="H9" s="9"/>
      <c r="I9" s="9"/>
      <c r="J9" s="9"/>
      <c r="K9" s="9"/>
    </row>
    <row r="10" spans="1:13" ht="18.75">
      <c r="E10" s="9" t="s">
        <v>182</v>
      </c>
      <c r="F10" s="9"/>
      <c r="G10" s="9"/>
      <c r="H10" s="9"/>
      <c r="I10" s="9"/>
      <c r="J10" s="9"/>
      <c r="K10" s="9"/>
    </row>
    <row r="11" spans="1:13" ht="18.75">
      <c r="E11" s="9"/>
      <c r="F11" s="9"/>
      <c r="G11" s="9"/>
      <c r="H11" s="9"/>
      <c r="I11" s="9"/>
      <c r="J11" s="9"/>
      <c r="K11" s="9"/>
    </row>
    <row r="12" spans="1:13">
      <c r="F12" s="53" t="s">
        <v>183</v>
      </c>
      <c r="G12" s="33" t="s">
        <v>184</v>
      </c>
      <c r="H12" s="33" t="s">
        <v>185</v>
      </c>
      <c r="I12" s="33" t="s">
        <v>186</v>
      </c>
      <c r="J12" s="33" t="s">
        <v>187</v>
      </c>
      <c r="K12" s="33" t="s">
        <v>188</v>
      </c>
      <c r="L12" s="33" t="s">
        <v>189</v>
      </c>
      <c r="M12" s="33" t="s">
        <v>190</v>
      </c>
    </row>
    <row r="13" spans="1:13">
      <c r="F13" s="53" t="s">
        <v>191</v>
      </c>
      <c r="G13" s="33"/>
      <c r="H13" s="33"/>
      <c r="I13" s="33"/>
      <c r="J13" s="33"/>
      <c r="K13" s="33"/>
      <c r="L13" s="33"/>
      <c r="M13" s="33"/>
    </row>
    <row r="14" spans="1:13">
      <c r="F14" s="53" t="s">
        <v>192</v>
      </c>
      <c r="G14" s="33"/>
      <c r="H14" s="33"/>
      <c r="I14" s="33"/>
      <c r="J14" s="33"/>
      <c r="K14" s="33"/>
      <c r="L14" s="33"/>
      <c r="M14" s="3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D1:W19"/>
  <sheetViews>
    <sheetView topLeftCell="C5" workbookViewId="0">
      <selection activeCell="M20" sqref="M20"/>
    </sheetView>
  </sheetViews>
  <sheetFormatPr defaultRowHeight="15"/>
  <cols>
    <col min="13" max="13" width="9.42578125" customWidth="1"/>
  </cols>
  <sheetData>
    <row r="1" spans="4:23">
      <c r="D1" s="26" t="s">
        <v>193</v>
      </c>
      <c r="E1" s="26"/>
      <c r="F1" s="26"/>
      <c r="G1" s="26"/>
      <c r="H1" s="26"/>
      <c r="I1" s="26"/>
      <c r="J1" s="26"/>
    </row>
    <row r="2" spans="4:23">
      <c r="D2" s="26" t="s">
        <v>194</v>
      </c>
      <c r="E2" s="26"/>
      <c r="F2" s="26"/>
      <c r="G2" s="26"/>
      <c r="H2" s="26"/>
      <c r="I2" s="26"/>
      <c r="J2" s="26"/>
    </row>
    <row r="5" spans="4:23">
      <c r="E5" s="14" t="s">
        <v>75</v>
      </c>
      <c r="F5" s="14" t="s">
        <v>77</v>
      </c>
      <c r="G5" s="14" t="s">
        <v>195</v>
      </c>
      <c r="H5" s="14" t="s">
        <v>196</v>
      </c>
      <c r="I5" s="14" t="s">
        <v>197</v>
      </c>
      <c r="L5" s="33" t="s">
        <v>75</v>
      </c>
      <c r="M5" s="33" t="s">
        <v>195</v>
      </c>
      <c r="N5" s="33" t="s">
        <v>197</v>
      </c>
    </row>
    <row r="6" spans="4:23">
      <c r="E6" s="14" t="s">
        <v>82</v>
      </c>
      <c r="F6" s="14">
        <v>22</v>
      </c>
      <c r="G6" s="14">
        <v>44</v>
      </c>
      <c r="H6" s="14">
        <v>110</v>
      </c>
      <c r="I6" s="14">
        <v>220</v>
      </c>
      <c r="L6" s="33" t="s">
        <v>86</v>
      </c>
      <c r="M6" s="33">
        <f>INDEX(G6:G15,MATCH("Salt",E6:E15,0))</f>
        <v>36</v>
      </c>
      <c r="N6" s="33">
        <f>INDEX(I6:I15,MATCH("Salt",E6:E15,0))</f>
        <v>180</v>
      </c>
    </row>
    <row r="7" spans="4:23">
      <c r="E7" s="14" t="s">
        <v>88</v>
      </c>
      <c r="F7" s="14">
        <v>122</v>
      </c>
      <c r="G7" s="14">
        <v>244</v>
      </c>
      <c r="H7" s="14">
        <v>610</v>
      </c>
      <c r="I7" s="14">
        <v>1220</v>
      </c>
      <c r="L7" s="33" t="s">
        <v>198</v>
      </c>
      <c r="M7" s="33">
        <f>INDEX(G6:G15,MATCH("Tamarind",E6:E15,0))</f>
        <v>140</v>
      </c>
      <c r="N7" s="33">
        <f>INDEX(I6:I15,MATCH("Tamarind",E6:E15,0))</f>
        <v>700</v>
      </c>
    </row>
    <row r="8" spans="4:23">
      <c r="E8" s="14" t="s">
        <v>84</v>
      </c>
      <c r="F8" s="14">
        <v>50</v>
      </c>
      <c r="G8" s="14">
        <v>100</v>
      </c>
      <c r="H8" s="14">
        <v>250</v>
      </c>
      <c r="I8" s="14">
        <v>500</v>
      </c>
      <c r="L8" s="33" t="s">
        <v>88</v>
      </c>
      <c r="M8" s="33">
        <f>INDEX(G6:G15,MATCH("Oil",E6:E15,0))</f>
        <v>244</v>
      </c>
      <c r="N8" s="33">
        <f>INDEX(I6:I15,MATCH("Oil",E6:E15,0))</f>
        <v>1220</v>
      </c>
    </row>
    <row r="9" spans="4:23">
      <c r="E9" s="14" t="s">
        <v>81</v>
      </c>
      <c r="F9" s="14">
        <v>68</v>
      </c>
      <c r="G9" s="14">
        <v>136</v>
      </c>
      <c r="H9" s="14">
        <v>340</v>
      </c>
      <c r="I9" s="14">
        <v>680</v>
      </c>
      <c r="L9" s="33" t="s">
        <v>84</v>
      </c>
      <c r="M9" s="33">
        <f>INDEX(G6:G15,MATCH("Sugar",E6:E15,0))</f>
        <v>100</v>
      </c>
      <c r="N9" s="33">
        <f>INDEX(I6:I15,MATCH("Sugar",E6:E15,0))</f>
        <v>500</v>
      </c>
    </row>
    <row r="10" spans="4:23">
      <c r="E10" s="14" t="s">
        <v>86</v>
      </c>
      <c r="F10" s="14">
        <v>18</v>
      </c>
      <c r="G10" s="14">
        <v>36</v>
      </c>
      <c r="H10" s="14">
        <v>90</v>
      </c>
      <c r="I10" s="14">
        <v>180</v>
      </c>
      <c r="L10" s="33" t="s">
        <v>81</v>
      </c>
      <c r="M10" s="33">
        <f>INDEX(G6:G15,MATCH("Rice",E6:E15,0))</f>
        <v>136</v>
      </c>
      <c r="N10" s="33">
        <f>INDEX(I6:I15,MATCH("Rice",E6:E15,0))</f>
        <v>680</v>
      </c>
    </row>
    <row r="11" spans="4:23">
      <c r="E11" s="14" t="s">
        <v>199</v>
      </c>
      <c r="F11" s="14">
        <v>50</v>
      </c>
      <c r="G11" s="14">
        <v>100</v>
      </c>
      <c r="H11" s="14">
        <v>250</v>
      </c>
      <c r="I11" s="14">
        <v>500</v>
      </c>
    </row>
    <row r="12" spans="4:23">
      <c r="E12" s="14" t="s">
        <v>200</v>
      </c>
      <c r="F12" s="14">
        <v>20</v>
      </c>
      <c r="G12" s="14">
        <v>40</v>
      </c>
      <c r="H12" s="14">
        <v>100</v>
      </c>
      <c r="I12" s="14">
        <v>200</v>
      </c>
    </row>
    <row r="13" spans="4:23">
      <c r="E13" s="14" t="s">
        <v>91</v>
      </c>
      <c r="F13" s="14">
        <v>100</v>
      </c>
      <c r="G13" s="14">
        <v>200</v>
      </c>
      <c r="H13" s="14">
        <v>500</v>
      </c>
      <c r="I13" s="14">
        <v>1000</v>
      </c>
      <c r="V13" s="65"/>
    </row>
    <row r="14" spans="4:23">
      <c r="E14" s="14" t="s">
        <v>198</v>
      </c>
      <c r="F14" s="14">
        <v>70</v>
      </c>
      <c r="G14" s="14">
        <v>140</v>
      </c>
      <c r="H14" s="14">
        <v>350</v>
      </c>
      <c r="I14" s="14">
        <v>700</v>
      </c>
      <c r="L14" s="65"/>
      <c r="M14" s="65"/>
      <c r="N14" s="65"/>
      <c r="O14" s="65"/>
      <c r="P14" s="65"/>
      <c r="Q14" s="65"/>
      <c r="R14" s="65"/>
      <c r="S14" s="65"/>
      <c r="T14" s="65"/>
      <c r="U14" s="65"/>
      <c r="V14" s="65"/>
    </row>
    <row r="15" spans="4:23" ht="15.75">
      <c r="E15" s="14" t="s">
        <v>89</v>
      </c>
      <c r="F15" s="14">
        <v>20</v>
      </c>
      <c r="G15" s="14">
        <v>40</v>
      </c>
      <c r="H15" s="14">
        <v>100</v>
      </c>
      <c r="I15" s="14">
        <v>200</v>
      </c>
      <c r="L15" s="57" t="s">
        <v>201</v>
      </c>
      <c r="M15" s="65"/>
      <c r="N15" s="65"/>
      <c r="O15" s="65"/>
      <c r="P15" s="65"/>
      <c r="Q15" s="65"/>
      <c r="R15" s="65"/>
      <c r="S15" s="65"/>
      <c r="T15" s="65"/>
      <c r="U15" s="65"/>
      <c r="V15" s="65"/>
      <c r="W15" s="65"/>
    </row>
    <row r="16" spans="4:23" ht="15.75">
      <c r="L16" s="57" t="s">
        <v>202</v>
      </c>
      <c r="M16" s="71"/>
      <c r="N16" s="65"/>
      <c r="O16" s="65"/>
      <c r="P16" s="65"/>
      <c r="Q16" s="65"/>
      <c r="R16" s="65"/>
      <c r="S16" s="65"/>
      <c r="T16" s="65"/>
      <c r="U16" s="65"/>
      <c r="V16" s="65"/>
      <c r="W16" s="65"/>
    </row>
    <row r="17" spans="8:16" ht="15.75">
      <c r="L17" s="57" t="s">
        <v>203</v>
      </c>
    </row>
    <row r="18" spans="8:16" ht="15.75" customHeight="1">
      <c r="H18" s="3"/>
      <c r="I18" s="3"/>
      <c r="J18" s="3"/>
      <c r="K18" s="3"/>
      <c r="L18" s="3"/>
      <c r="M18" s="3"/>
      <c r="N18" s="3"/>
      <c r="O18" s="3"/>
      <c r="P18" s="3"/>
    </row>
    <row r="19" spans="8:16" ht="13.5" customHeight="1">
      <c r="L19" t="s">
        <v>84</v>
      </c>
      <c r="M19" s="39">
        <f>INDEX(F6:I15,MATCH(E8,E6:E15,0),MATCH(H5,G5:I5,0))</f>
        <v>100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U35"/>
  <sheetViews>
    <sheetView workbookViewId="0">
      <selection activeCell="L18" sqref="L18"/>
    </sheetView>
  </sheetViews>
  <sheetFormatPr defaultRowHeight="15"/>
  <cols>
    <col min="2" max="2" width="9.42578125" bestFit="1" customWidth="1"/>
    <col min="11" max="11" width="11.85546875" bestFit="1" customWidth="1"/>
    <col min="12" max="12" width="15.140625" bestFit="1" customWidth="1"/>
  </cols>
  <sheetData>
    <row r="1" spans="1:21">
      <c r="A1" s="26" t="s">
        <v>204</v>
      </c>
      <c r="B1" s="26"/>
      <c r="C1" s="26"/>
      <c r="D1" s="26"/>
      <c r="E1" s="26"/>
      <c r="F1" s="26"/>
      <c r="G1" s="26"/>
    </row>
    <row r="2" spans="1:21">
      <c r="A2" s="26" t="s">
        <v>205</v>
      </c>
      <c r="B2" s="26"/>
      <c r="C2" s="26"/>
      <c r="D2" s="26"/>
      <c r="E2" s="26"/>
      <c r="F2" s="26"/>
      <c r="G2" s="26"/>
    </row>
    <row r="3" spans="1:21" ht="18.75">
      <c r="B3" s="19" t="s">
        <v>206</v>
      </c>
      <c r="C3" s="20"/>
      <c r="D3" s="20"/>
      <c r="E3" s="20"/>
      <c r="F3" s="20"/>
      <c r="G3" s="20"/>
      <c r="J3" s="16" t="s">
        <v>207</v>
      </c>
    </row>
    <row r="4" spans="1:21" ht="18.75">
      <c r="B4" s="20"/>
      <c r="C4" s="20"/>
      <c r="D4" s="20"/>
      <c r="E4" s="20"/>
      <c r="F4" s="20"/>
      <c r="G4" s="20"/>
    </row>
    <row r="5" spans="1:21" ht="18.75">
      <c r="B5" s="21" t="s">
        <v>208</v>
      </c>
      <c r="C5" s="20"/>
      <c r="D5" s="20"/>
      <c r="E5" s="20"/>
      <c r="F5" s="20"/>
      <c r="G5" s="20"/>
      <c r="J5" s="20" t="s">
        <v>209</v>
      </c>
      <c r="K5" s="20"/>
      <c r="L5" s="20"/>
      <c r="M5" s="20"/>
      <c r="N5" s="20"/>
      <c r="O5" s="20"/>
      <c r="P5" s="20"/>
      <c r="Q5" s="20"/>
      <c r="R5" s="20"/>
      <c r="S5" s="20"/>
    </row>
    <row r="6" spans="1:21" ht="18.75">
      <c r="B6" s="20" t="s">
        <v>210</v>
      </c>
      <c r="C6" s="20"/>
      <c r="D6" s="20"/>
      <c r="E6" s="20"/>
      <c r="F6" s="20"/>
      <c r="G6" s="20"/>
      <c r="J6" s="20" t="s">
        <v>211</v>
      </c>
      <c r="K6" s="20"/>
      <c r="L6" s="20"/>
      <c r="M6" s="20"/>
      <c r="N6" s="20"/>
      <c r="O6" s="20"/>
      <c r="P6" s="20"/>
      <c r="Q6" s="20"/>
      <c r="R6" s="20"/>
      <c r="S6" s="20"/>
    </row>
    <row r="7" spans="1:21" ht="18.75">
      <c r="B7" s="56" t="s">
        <v>212</v>
      </c>
      <c r="C7" s="56">
        <f>LEN("Alexander")</f>
        <v>9</v>
      </c>
      <c r="D7" s="20"/>
      <c r="E7" s="20"/>
      <c r="F7" s="20"/>
      <c r="G7" s="20"/>
      <c r="J7" s="20"/>
      <c r="K7" s="56" t="s">
        <v>212</v>
      </c>
      <c r="L7" s="56" t="str">
        <f>TRIM("Hello World")</f>
        <v>Hello World</v>
      </c>
      <c r="M7" s="20"/>
      <c r="N7" s="20"/>
      <c r="O7" s="20"/>
      <c r="P7" s="20"/>
      <c r="Q7" s="20"/>
      <c r="R7" s="20"/>
      <c r="S7" s="20"/>
    </row>
    <row r="8" spans="1:21" ht="18.75">
      <c r="B8" s="21" t="s">
        <v>213</v>
      </c>
      <c r="C8" s="20"/>
      <c r="D8" s="20"/>
      <c r="E8" s="20"/>
      <c r="F8" s="20"/>
      <c r="G8" s="20"/>
      <c r="J8" s="20" t="s">
        <v>214</v>
      </c>
      <c r="K8" s="20"/>
      <c r="L8" s="20"/>
      <c r="M8" s="20"/>
      <c r="N8" s="20"/>
      <c r="O8" s="20"/>
      <c r="P8" s="20"/>
      <c r="Q8" s="20"/>
      <c r="R8" s="20"/>
      <c r="S8" s="20"/>
    </row>
    <row r="9" spans="1:21" ht="18.75">
      <c r="B9" s="20" t="s">
        <v>215</v>
      </c>
      <c r="C9" s="20"/>
      <c r="D9" s="20"/>
      <c r="E9" s="20"/>
      <c r="F9" s="20"/>
      <c r="G9" s="20"/>
      <c r="J9" s="20" t="s">
        <v>216</v>
      </c>
      <c r="K9" s="20"/>
      <c r="L9" s="20"/>
      <c r="M9" s="20"/>
      <c r="N9" s="20"/>
      <c r="O9" s="20" t="s">
        <v>217</v>
      </c>
      <c r="P9" s="20"/>
      <c r="Q9" s="20"/>
      <c r="R9" s="20"/>
      <c r="S9" s="20"/>
    </row>
    <row r="10" spans="1:21" ht="18.75">
      <c r="B10" s="56" t="s">
        <v>212</v>
      </c>
      <c r="C10" s="56">
        <f>LEN("Business Analyst")</f>
        <v>16</v>
      </c>
      <c r="D10" s="20"/>
      <c r="E10" s="20"/>
      <c r="F10" s="20"/>
      <c r="G10" s="20"/>
      <c r="K10" s="66" t="s">
        <v>218</v>
      </c>
      <c r="L10" s="66" t="s">
        <v>219</v>
      </c>
    </row>
    <row r="11" spans="1:21" ht="20.25">
      <c r="B11" s="21" t="s">
        <v>220</v>
      </c>
      <c r="C11" s="20"/>
      <c r="D11" s="20"/>
      <c r="E11" s="20"/>
      <c r="F11" s="20"/>
      <c r="G11" s="20"/>
      <c r="K11" s="67" t="s">
        <v>221</v>
      </c>
      <c r="L11" s="48" t="str">
        <f>TRIM("Jack")</f>
        <v>Jack</v>
      </c>
    </row>
    <row r="12" spans="1:21" ht="20.25">
      <c r="B12" s="20" t="s">
        <v>222</v>
      </c>
      <c r="C12" s="20"/>
      <c r="D12" s="20"/>
      <c r="E12" s="20"/>
      <c r="F12" s="20"/>
      <c r="G12" s="20"/>
      <c r="K12" s="68" t="s">
        <v>223</v>
      </c>
      <c r="L12" s="67" t="str">
        <f>TRIM("Jill")</f>
        <v>Jill</v>
      </c>
      <c r="M12" s="21"/>
      <c r="N12" s="21"/>
      <c r="O12" s="21"/>
      <c r="P12" s="21"/>
      <c r="Q12" s="21"/>
      <c r="R12" s="21"/>
      <c r="S12" s="21"/>
      <c r="T12" s="21"/>
      <c r="U12" s="20"/>
    </row>
    <row r="13" spans="1:21" ht="18.75">
      <c r="B13" s="56" t="s">
        <v>212</v>
      </c>
      <c r="C13" s="56" t="str">
        <f>TRIM("Data Science")</f>
        <v>Data Science</v>
      </c>
      <c r="D13" s="56"/>
      <c r="E13" s="20"/>
      <c r="F13" s="20"/>
      <c r="G13" s="20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0"/>
    </row>
    <row r="14" spans="1:21" ht="18.75">
      <c r="B14" s="16" t="s">
        <v>224</v>
      </c>
      <c r="J14" s="16" t="s">
        <v>225</v>
      </c>
      <c r="P14" s="21"/>
      <c r="Q14" s="21"/>
      <c r="R14" s="21"/>
      <c r="S14" s="21"/>
      <c r="T14" s="21"/>
      <c r="U14" s="20"/>
    </row>
    <row r="15" spans="1:21" ht="18.75">
      <c r="P15" s="21"/>
      <c r="Q15" s="21"/>
      <c r="R15" s="21"/>
      <c r="S15" s="21"/>
      <c r="T15" s="21"/>
      <c r="U15" s="20"/>
    </row>
    <row r="16" spans="1:21" ht="18.75">
      <c r="B16" s="21" t="s">
        <v>226</v>
      </c>
      <c r="C16" s="20"/>
      <c r="D16" s="20"/>
      <c r="E16" s="20"/>
      <c r="J16" s="21" t="s">
        <v>227</v>
      </c>
      <c r="K16" s="20"/>
      <c r="L16" s="20"/>
      <c r="M16" s="20"/>
      <c r="N16" s="20"/>
      <c r="O16" s="20"/>
      <c r="P16" s="21"/>
      <c r="Q16" s="21"/>
      <c r="R16" s="21"/>
      <c r="S16" s="21"/>
      <c r="T16" s="21"/>
      <c r="U16" s="20"/>
    </row>
    <row r="17" spans="2:21" ht="18.75">
      <c r="B17" s="20" t="s">
        <v>228</v>
      </c>
      <c r="C17" s="20"/>
      <c r="D17" s="20"/>
      <c r="E17" s="20"/>
      <c r="J17" s="20" t="s">
        <v>229</v>
      </c>
      <c r="K17" s="20"/>
      <c r="L17" s="20"/>
      <c r="M17" s="20"/>
      <c r="N17" s="20"/>
      <c r="O17" s="20"/>
      <c r="P17" s="21"/>
      <c r="Q17" s="21"/>
      <c r="R17" s="21"/>
      <c r="S17" s="21"/>
      <c r="T17" s="21"/>
      <c r="U17" s="20"/>
    </row>
    <row r="18" spans="2:21" ht="18.75">
      <c r="B18" s="56" t="s">
        <v>212</v>
      </c>
      <c r="C18" s="56" t="str">
        <f>UPPER("excel functions")</f>
        <v>EXCEL FUNCTIONS</v>
      </c>
      <c r="D18" s="56"/>
      <c r="E18" s="56"/>
      <c r="J18" s="20"/>
      <c r="K18" s="55" t="s">
        <v>212</v>
      </c>
      <c r="L18" s="55" t="str">
        <f>LOWER("DAVID SMITH@GMAIL.COM")</f>
        <v>david smith@gmail.com</v>
      </c>
      <c r="M18" s="55"/>
      <c r="N18" s="55"/>
      <c r="O18" s="20"/>
      <c r="P18" s="21"/>
      <c r="Q18" s="21"/>
      <c r="R18" s="21"/>
      <c r="S18" s="21"/>
      <c r="T18" s="21"/>
      <c r="U18" s="20"/>
    </row>
    <row r="19" spans="2:21" ht="18.75">
      <c r="B19" s="21" t="s">
        <v>230</v>
      </c>
      <c r="C19" s="20"/>
      <c r="D19" s="20"/>
      <c r="E19" s="20"/>
      <c r="J19" s="62" t="s">
        <v>231</v>
      </c>
      <c r="K19" s="63"/>
      <c r="L19" s="63"/>
      <c r="M19" s="20"/>
      <c r="N19" s="20"/>
      <c r="O19" s="20"/>
      <c r="P19" s="21"/>
      <c r="Q19" s="21"/>
      <c r="R19" s="21"/>
      <c r="S19" s="21"/>
      <c r="T19" s="21"/>
      <c r="U19" s="20"/>
    </row>
    <row r="20" spans="2:21" ht="18.75">
      <c r="B20" s="20" t="s">
        <v>228</v>
      </c>
      <c r="C20" s="20"/>
      <c r="D20" s="20"/>
      <c r="E20" s="20"/>
      <c r="J20" s="63"/>
      <c r="K20" s="64"/>
      <c r="L20" s="64"/>
      <c r="M20" s="20"/>
      <c r="N20" s="20"/>
      <c r="O20" s="20"/>
      <c r="P20" s="21"/>
      <c r="Q20" s="21"/>
      <c r="R20" s="21"/>
      <c r="S20" s="21"/>
      <c r="T20" s="21"/>
      <c r="U20" s="20"/>
    </row>
    <row r="21" spans="2:21" ht="18.75">
      <c r="B21" s="56" t="s">
        <v>212</v>
      </c>
      <c r="C21" s="61" t="str">
        <f>UPPER("data scientist")</f>
        <v>DATA SCIENTIST</v>
      </c>
      <c r="D21" s="56"/>
      <c r="E21" s="20"/>
      <c r="J21" s="65"/>
      <c r="K21" s="69" t="s">
        <v>218</v>
      </c>
      <c r="L21" s="40" t="str">
        <f>LOWER("Column A")</f>
        <v>column a</v>
      </c>
      <c r="P21" s="20"/>
      <c r="Q21" s="20"/>
      <c r="R21" s="20"/>
      <c r="S21" s="20"/>
      <c r="T21" s="20"/>
      <c r="U21" s="20"/>
    </row>
    <row r="22" spans="2:21" ht="18.75">
      <c r="K22" s="61" t="s">
        <v>221</v>
      </c>
      <c r="L22" s="40" t="str">
        <f>LOWER("Jack")</f>
        <v>jack</v>
      </c>
      <c r="P22" s="20"/>
      <c r="Q22" s="20"/>
      <c r="R22" s="20"/>
      <c r="S22" s="20"/>
      <c r="T22" s="20"/>
      <c r="U22" s="20"/>
    </row>
    <row r="23" spans="2:21" ht="18.75">
      <c r="K23" s="70" t="s">
        <v>223</v>
      </c>
      <c r="L23" s="40" t="str">
        <f>LOWER("Jill")</f>
        <v>jill</v>
      </c>
    </row>
    <row r="25" spans="2:21" ht="18">
      <c r="B25" s="16" t="s">
        <v>232</v>
      </c>
    </row>
    <row r="27" spans="2:21" ht="18.75">
      <c r="B27" s="21" t="s">
        <v>233</v>
      </c>
      <c r="C27" s="20"/>
      <c r="D27" s="20"/>
      <c r="E27" s="20"/>
    </row>
    <row r="28" spans="2:21" ht="18.75">
      <c r="B28" s="20" t="s">
        <v>234</v>
      </c>
      <c r="C28" s="20"/>
      <c r="D28" s="20"/>
      <c r="E28" s="20"/>
    </row>
    <row r="29" spans="2:21" ht="18.75">
      <c r="B29" s="22"/>
      <c r="C29" s="20"/>
      <c r="D29" s="20"/>
      <c r="E29" s="20"/>
    </row>
    <row r="30" spans="2:21" ht="18.75">
      <c r="B30" s="22" t="s">
        <v>235</v>
      </c>
      <c r="C30" s="20"/>
      <c r="D30" s="20"/>
      <c r="E30" s="20"/>
    </row>
    <row r="31" spans="2:21" ht="18.75">
      <c r="B31" s="56" t="s">
        <v>212</v>
      </c>
      <c r="C31" s="56" t="str">
        <f>TRIM("DaTa AnAlYtics")</f>
        <v>DaTa AnAlYtics</v>
      </c>
      <c r="D31" s="56"/>
      <c r="E31" s="20"/>
    </row>
    <row r="32" spans="2:21" ht="18.75">
      <c r="B32" s="22" t="s">
        <v>236</v>
      </c>
      <c r="C32" s="20"/>
      <c r="D32" s="20"/>
      <c r="E32" s="20"/>
    </row>
    <row r="33" spans="2:5" ht="18.75">
      <c r="B33" s="61" t="s">
        <v>212</v>
      </c>
      <c r="C33" s="56" t="str">
        <f>UPPER(C35)</f>
        <v>DATA ANALYTICS</v>
      </c>
      <c r="D33" s="56"/>
      <c r="E33" s="20"/>
    </row>
    <row r="34" spans="2:5" ht="18.75">
      <c r="B34" s="22" t="s">
        <v>237</v>
      </c>
      <c r="C34" s="20"/>
      <c r="D34" s="20"/>
      <c r="E34" s="20"/>
    </row>
    <row r="35" spans="2:5" ht="18.75">
      <c r="B35" s="56" t="s">
        <v>212</v>
      </c>
      <c r="C35" s="40" t="str">
        <f>LOWER("DaTa AnAlYtics")</f>
        <v>data analytics</v>
      </c>
      <c r="D35" s="4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2015-06-05T18:17:20Z</dcterms:created>
  <dcterms:modified xsi:type="dcterms:W3CDTF">2025-07-10T07:12:14Z</dcterms:modified>
  <cp:category/>
  <cp:contentStatus/>
</cp:coreProperties>
</file>