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1.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24226"/>
  <mc:AlternateContent xmlns:mc="http://schemas.openxmlformats.org/markup-compatibility/2006">
    <mc:Choice Requires="x15">
      <x15ac:absPath xmlns:x15ac="http://schemas.microsoft.com/office/spreadsheetml/2010/11/ac" url="https://irake-my.sharepoint.com/personal/jjomo_ira_go_ke/Documents/Documents/2025/Annual 2024 Report/Report/Report 2024/Report Consolidation/Statistics/"/>
    </mc:Choice>
  </mc:AlternateContent>
  <xr:revisionPtr revIDLastSave="28" documentId="8_{BDD31D81-BE8F-4106-9C7D-DF2721079126}" xr6:coauthVersionLast="47" xr6:coauthVersionMax="47" xr10:uidLastSave="{1291B907-2082-4296-81CC-A38374B105AD}"/>
  <workbookProtection workbookAlgorithmName="SHA-512" workbookHashValue="VNBReje1QdPlBzhui7lJz9HzXVedIh4uCly49nrzJo9Mh41KtU37I4ccA2q8S47H3SEvPtpAIaMGGNineR8F6A==" workbookSaltValue="CI3sDbMshmD4+9pIYn8UxQ==" workbookSpinCount="100000" lockStructure="1"/>
  <bookViews>
    <workbookView xWindow="-110" yWindow="-110" windowWidth="19420" windowHeight="10300" tabRatio="1000" firstSheet="12" activeTab="20" xr2:uid="{51C78B21-1D5F-41AF-A0DE-957F32DAFB72}"/>
  </bookViews>
  <sheets>
    <sheet name="Details" sheetId="2" r:id="rId1"/>
    <sheet name="Reliance &amp; Limitations" sheetId="3" r:id="rId2"/>
    <sheet name="Contents" sheetId="4" r:id="rId3"/>
    <sheet name="T1" sheetId="5" r:id="rId4"/>
    <sheet name="T2" sheetId="6" r:id="rId5"/>
    <sheet name="T3" sheetId="93" r:id="rId6"/>
    <sheet name="T4" sheetId="94" r:id="rId7"/>
    <sheet name="T5" sheetId="95" r:id="rId8"/>
    <sheet name="APPENDIX 1" sheetId="9" r:id="rId9"/>
    <sheet name="APPENDIX 2" sheetId="10" r:id="rId10"/>
    <sheet name="APPENDIX 3" sheetId="11" r:id="rId11"/>
    <sheet name="APPENDIX 4" sheetId="13" r:id="rId12"/>
    <sheet name="APPENDIX 5 I" sheetId="14" r:id="rId13"/>
    <sheet name="APPENDIX 5 II" sheetId="15" r:id="rId14"/>
    <sheet name="APPENDIX 5 III" sheetId="16" r:id="rId15"/>
    <sheet name="APPENDIX 6 I" sheetId="17" r:id="rId16"/>
    <sheet name="APPENDIX 6 II" sheetId="18" r:id="rId17"/>
    <sheet name="APPENDIX 6 III" sheetId="19" r:id="rId18"/>
    <sheet name="APPENDIX 6 IV" sheetId="20" r:id="rId19"/>
    <sheet name="APPENDIX 7" sheetId="21" r:id="rId20"/>
    <sheet name="APPENDIX 8" sheetId="23" r:id="rId21"/>
    <sheet name="APPENDIX 9" sheetId="24" r:id="rId22"/>
    <sheet name="APPENDIX 10" sheetId="25" r:id="rId23"/>
    <sheet name="APPENDIX 11" sheetId="26" r:id="rId24"/>
    <sheet name="APPENDIX 12" sheetId="27" r:id="rId25"/>
    <sheet name="APPENDIX 13" sheetId="28" r:id="rId26"/>
    <sheet name="APPENDIX 14" sheetId="29" r:id="rId27"/>
    <sheet name="APPENDIX 15" sheetId="30" r:id="rId28"/>
    <sheet name="PERSONAL PENSIONS" sheetId="31" state="hidden" r:id="rId29"/>
    <sheet name="UNIT LINKED AND LINKED" sheetId="32" state="hidden" r:id="rId30"/>
    <sheet name="NON-LINKED" sheetId="33" state="hidden" r:id="rId31"/>
    <sheet name="PERSONAL PERMANENT HEALTH" sheetId="34" state="hidden" r:id="rId32"/>
    <sheet name="GROUP PERMANENT HEALTH" sheetId="35" state="hidden" r:id="rId33"/>
    <sheet name="APPENDIX 16" sheetId="36" r:id="rId34"/>
    <sheet name="APPENDIX 17" sheetId="37" r:id="rId35"/>
    <sheet name="APPENDIX 18" sheetId="38" r:id="rId36"/>
    <sheet name="APPENDIX 19" sheetId="39" r:id="rId37"/>
    <sheet name="APPENDIX 20" sheetId="40" r:id="rId38"/>
    <sheet name="APPENDIX 21" sheetId="41" r:id="rId39"/>
    <sheet name="APPENDIX 22" sheetId="42" r:id="rId40"/>
    <sheet name="APPENDIX 23" sheetId="45" r:id="rId41"/>
    <sheet name="APPENDIX 24" sheetId="46" r:id="rId42"/>
    <sheet name="APPENDIX 25" sheetId="47" r:id="rId43"/>
    <sheet name="APPENDIX 26" sheetId="48" r:id="rId44"/>
    <sheet name="APPENDIX 27" sheetId="49" r:id="rId45"/>
    <sheet name="APPENDIX 28" sheetId="50" r:id="rId46"/>
    <sheet name="APPENDIX 29" sheetId="51" r:id="rId47"/>
    <sheet name="APPENDIX 30" sheetId="52" r:id="rId48"/>
    <sheet name="APPENDIX 31" sheetId="53" r:id="rId49"/>
    <sheet name="APPENDIX 32" sheetId="54" r:id="rId50"/>
    <sheet name="APPENDIX 33" sheetId="55" r:id="rId51"/>
    <sheet name="APPENDIX 34" sheetId="56" r:id="rId52"/>
    <sheet name="APPENDIX 35" sheetId="57" r:id="rId53"/>
    <sheet name="APPENDIX 36" sheetId="59" r:id="rId54"/>
    <sheet name="APPENDIX 37" sheetId="60" r:id="rId55"/>
    <sheet name="APPENDIX 38" sheetId="61" r:id="rId56"/>
    <sheet name="APPENDIX 39" sheetId="62" r:id="rId57"/>
    <sheet name="APPENDIX 40" sheetId="63" r:id="rId58"/>
    <sheet name="APPENDIX 41" sheetId="64" r:id="rId59"/>
    <sheet name="APPENDIX 42" sheetId="65" r:id="rId60"/>
    <sheet name="APPENDIX 43" sheetId="66" r:id="rId61"/>
    <sheet name="APPENDIX 44" sheetId="67" r:id="rId62"/>
    <sheet name="APPENDIX 45" sheetId="68" r:id="rId63"/>
    <sheet name="APPENDIX 46" sheetId="69" r:id="rId64"/>
    <sheet name="APPENDIX 47" sheetId="71" r:id="rId65"/>
    <sheet name="APPENDIX 48" sheetId="72" r:id="rId66"/>
    <sheet name="APPENDIX 49" sheetId="73" r:id="rId67"/>
    <sheet name="APPENDIX 50" sheetId="74" r:id="rId68"/>
    <sheet name="APPENDIX 51" sheetId="78" r:id="rId69"/>
    <sheet name="APPENDIX 52" sheetId="79" r:id="rId70"/>
    <sheet name="APPENDIX 53" sheetId="80" r:id="rId71"/>
    <sheet name="APPENDIX 54" sheetId="82" r:id="rId72"/>
  </sheets>
  <externalReferences>
    <externalReference r:id="rId73"/>
  </externalReferences>
  <definedNames>
    <definedName name="_xlnm._FilterDatabase" localSheetId="70" hidden="1">'APPENDIX 53'!$B$4:$H$31</definedName>
    <definedName name="_xlnm._FilterDatabase" localSheetId="71" hidden="1">'APPENDIX 54'!$B$4:$I$68</definedName>
    <definedName name="Appendix_1_Range">'APPENDIX 1'!$B$3:$R$51</definedName>
    <definedName name="Appendix_10">'APPENDIX 10'!$B$3:$K$37</definedName>
    <definedName name="Appendix_11">'APPENDIX 11'!$B$3:$Q$37</definedName>
    <definedName name="Appendix_12">'APPENDIX 12'!$B$3:$Q$37</definedName>
    <definedName name="Appendix_13">'APPENDIX 13'!$B$3:$Q$37</definedName>
    <definedName name="Appendix_14">'APPENDIX 14'!$B$3:$Q$37</definedName>
    <definedName name="Appendix_15">'APPENDIX 15'!$B$3:$Q$37</definedName>
    <definedName name="Appendix_16">'APPENDIX 16'!$B$3:$Q$37</definedName>
    <definedName name="Appendix_17">'APPENDIX 17'!$B$3:$Q$37</definedName>
    <definedName name="Appendix_18">'APPENDIX 18'!$B$3:$Q$37</definedName>
    <definedName name="Appendix_19">'APPENDIX 19'!$B$3:$Q$37</definedName>
    <definedName name="Appendix_2">'APPENDIX 2'!$B$3:$R$38</definedName>
    <definedName name="Appendix_20">'APPENDIX 20'!$B$3:$I$38</definedName>
    <definedName name="Appendix_21">'APPENDIX 21'!$B$3:$R$50</definedName>
    <definedName name="Appendix_22">'APPENDIX 22'!$B$3:$Q$50</definedName>
    <definedName name="Appendix_23">'APPENDIX 23'!$B$3:$Q$50</definedName>
    <definedName name="Appendix_24">'APPENDIX 24'!$B$3:$Q$50</definedName>
    <definedName name="Appendix_25">'APPENDIX 25'!$B$3:$Q$50</definedName>
    <definedName name="Appendix_26">'APPENDIX 26'!$B$3:$Q$50</definedName>
    <definedName name="Appendix_27">'APPENDIX 27'!$B$3:$Q$50</definedName>
    <definedName name="Appendix_28">'APPENDIX 28'!$B$3:$Q$50</definedName>
    <definedName name="Appendix_29">'APPENDIX 29'!$B$3:$Q$50</definedName>
    <definedName name="Appendix_3">'APPENDIX 3'!$B$3:$R$9</definedName>
    <definedName name="Appendix_30">'APPENDIX 30'!$B$3:$Q$50</definedName>
    <definedName name="Appendix_31">'APPENDIX 31'!$B$3:$Q$50</definedName>
    <definedName name="Appendix_32">'APPENDIX 32'!$B$3:$Q$50</definedName>
    <definedName name="Appendix_33">'APPENDIX 33'!$B$3:$Q$50</definedName>
    <definedName name="Appendix_34">'APPENDIX 34'!$B$3:$Q$50</definedName>
    <definedName name="Appendix_35">'APPENDIX 35'!$B$3:$Q$50</definedName>
    <definedName name="Appendix_36">'APPENDIX 36'!$B$3:$Q$50</definedName>
    <definedName name="Appendix_37">'APPENDIX 37'!$B$3:$Q$50</definedName>
    <definedName name="Appendix_38">'APPENDIX 38'!$B$3:$Q$50</definedName>
    <definedName name="Appendix_39">'APPENDIX 39'!$B$3:$Q$50</definedName>
    <definedName name="Appendix_4">'APPENDIX 4'!$B$3:$H$52</definedName>
    <definedName name="Appendix_40">'APPENDIX 40'!$B$3:$Q$50</definedName>
    <definedName name="Appendix_41">'APPENDIX 41'!$B$3:$Q$50</definedName>
    <definedName name="Appendix_42">'APPENDIX 42'!$B$3:$Q$50</definedName>
    <definedName name="Appendix_43">'APPENDIX 43'!$B$3:$Q$50</definedName>
    <definedName name="Appendix_44">'APPENDIX 44'!$B$3:$Q$50</definedName>
    <definedName name="Appendix_45">'APPENDIX 45'!$B$3:$Q$9</definedName>
    <definedName name="Appendix_46">'APPENDIX 46'!$B$3:$L$33</definedName>
    <definedName name="Appendix_47">'APPENDIX 47'!$B$3:$H$43</definedName>
    <definedName name="Appendix_48">'APPENDIX 48'!$B$3:$H$32</definedName>
    <definedName name="Appendix_49">'APPENDIX 49'!$B$3:$H$9</definedName>
    <definedName name="Appendix_50">'APPENDIX 50'!$B$2:$P$28</definedName>
    <definedName name="Appendix_51">'APPENDIX 51'!$B$3:$L$44</definedName>
    <definedName name="Appendix_52">'APPENDIX 52'!$B$3:$L$44</definedName>
    <definedName name="Appendix_53">'APPENDIX 53'!$B$3:$H$36</definedName>
    <definedName name="Appendix_54">'APPENDIX 54'!$B$3:$H$63</definedName>
    <definedName name="Appendix_55I">#REF!</definedName>
    <definedName name="Appendix_55II">#REF!</definedName>
    <definedName name="Appendix_55III">#REF!</definedName>
    <definedName name="Appendix_55IV">#REF!</definedName>
    <definedName name="Appendix_55V">#REF!</definedName>
    <definedName name="Appendix_55VI">#REF!</definedName>
    <definedName name="Appendix_56">#REF!</definedName>
    <definedName name="Appendix_57">#REF!</definedName>
    <definedName name="Appendix_5I">'APPENDIX 5 I'!$B$3:$L$43</definedName>
    <definedName name="Appendix_5II">'APPENDIX 5 II'!$B$2:$L$43</definedName>
    <definedName name="Appendix_5III">'APPENDIX 5 III'!$B$2:$K$43</definedName>
    <definedName name="APPENDIX_6">'APPENDIX 7'!$B$3:$E$41</definedName>
    <definedName name="Appendix_6I">'APPENDIX 6 I'!$B$3:$L$41</definedName>
    <definedName name="APPENDIX_6II">'APPENDIX 6 II'!$B$2:$L$41</definedName>
    <definedName name="APPENDIX_6III">'APPENDIX 6 III'!$B$2:$M$41</definedName>
    <definedName name="APPENDIX_6IV">'APPENDIX 6 IV'!$B$2:$M$41</definedName>
    <definedName name="APPENDIX_7">'APPENDIX 7'!$B$3:$E$41</definedName>
    <definedName name="Appendix_8">'APPENDIX 8'!$B$3:$L$37</definedName>
    <definedName name="Appendix_9">'APPENDIX 9'!$B$3:$L$37</definedName>
    <definedName name="Details_Range">Details!$D$5:$K$24</definedName>
    <definedName name="_xlnm.Print_Area" localSheetId="2">Contents!$A$1:$H$71</definedName>
    <definedName name="_xlnm.Print_Area" localSheetId="1">'Reliance &amp; Limitations'!$A$1:$H$16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2" i="95" l="1"/>
  <c r="O51" i="95"/>
  <c r="O50" i="95"/>
  <c r="O49" i="95"/>
  <c r="O77" i="93" a="1"/>
  <c r="O77" i="93" s="1"/>
  <c r="O76" i="93"/>
  <c r="O69" i="93" a="1"/>
  <c r="O69" i="93" s="1"/>
  <c r="P52" i="95" l="1"/>
  <c r="O53" i="95" l="1"/>
  <c r="O54" i="95"/>
  <c r="C36" i="45" a="1"/>
  <c r="C25" i="45" a="1"/>
  <c r="C25" i="45" s="1"/>
  <c r="C24" i="74" a="1"/>
  <c r="C24" i="74" s="1"/>
  <c r="C21" i="74" a="1"/>
  <c r="C21" i="74" s="1"/>
  <c r="C25" i="74" a="1"/>
  <c r="C25" i="74" s="1"/>
  <c r="C14" i="74" a="1"/>
  <c r="C14" i="74" s="1"/>
  <c r="C11" i="74" a="1"/>
  <c r="C11" i="74" s="1"/>
  <c r="C13" i="74" a="1"/>
  <c r="C13" i="74" s="1"/>
  <c r="C17" i="74" a="1"/>
  <c r="C17" i="74" s="1"/>
  <c r="C9" i="74" a="1"/>
  <c r="C9" i="74" s="1"/>
  <c r="C26" i="74" a="1"/>
  <c r="C26" i="74"/>
  <c r="C8" i="74" a="1"/>
  <c r="C8" i="74" s="1"/>
  <c r="C19" i="74" a="1"/>
  <c r="C19" i="74" s="1"/>
  <c r="C16" i="74" a="1"/>
  <c r="C16" i="74" s="1"/>
  <c r="C18" i="74" a="1"/>
  <c r="C18" i="74"/>
  <c r="C12" i="74" a="1"/>
  <c r="C12" i="74" s="1"/>
  <c r="C20" i="74" a="1"/>
  <c r="C20" i="74" s="1"/>
  <c r="C15" i="74" a="1"/>
  <c r="C15" i="74" s="1"/>
  <c r="C10" i="74" a="1"/>
  <c r="C10" i="74" s="1"/>
  <c r="C23" i="74" a="1"/>
  <c r="C23" i="74" s="1"/>
  <c r="C27" i="74" a="1"/>
  <c r="C27" i="74" s="1"/>
  <c r="C7" i="74" a="1"/>
  <c r="C7" i="74" s="1"/>
  <c r="C22" i="74" a="1"/>
  <c r="C22" i="74"/>
  <c r="C6" i="74" a="1"/>
  <c r="C6" i="74" s="1"/>
  <c r="C5" i="74" a="1"/>
  <c r="C5" i="74" s="1"/>
  <c r="C4" i="74" a="1"/>
  <c r="C4" i="74" s="1"/>
  <c r="C6" i="73" a="1"/>
  <c r="C6" i="73" s="1"/>
  <c r="C7" i="73" a="1"/>
  <c r="C7" i="73" s="1"/>
  <c r="C18" i="72" a="1"/>
  <c r="C18" i="72" s="1"/>
  <c r="C25" i="72" a="1"/>
  <c r="C25" i="72" s="1"/>
  <c r="C22" i="72" a="1"/>
  <c r="C22" i="72" s="1"/>
  <c r="C17" i="72" a="1"/>
  <c r="C17" i="72" s="1"/>
  <c r="C30" i="72" a="1"/>
  <c r="C30" i="72" s="1"/>
  <c r="C21" i="72" a="1"/>
  <c r="C21" i="72" s="1"/>
  <c r="C29" i="72" a="1"/>
  <c r="C29" i="72" s="1"/>
  <c r="C20" i="72" a="1"/>
  <c r="C20" i="72" s="1"/>
  <c r="C24" i="72" a="1"/>
  <c r="C24" i="72" s="1"/>
  <c r="C28" i="72" a="1"/>
  <c r="C28" i="72" s="1"/>
  <c r="C19" i="72" a="1"/>
  <c r="C19" i="72" s="1"/>
  <c r="C26" i="72" a="1"/>
  <c r="C26" i="72" s="1"/>
  <c r="C23" i="72" a="1"/>
  <c r="C23" i="72" s="1"/>
  <c r="C27" i="72" a="1"/>
  <c r="C27" i="72" s="1"/>
  <c r="C14" i="72" a="1"/>
  <c r="C14" i="72"/>
  <c r="C12" i="72" a="1"/>
  <c r="C12" i="72" s="1"/>
  <c r="C9" i="72" a="1"/>
  <c r="C9" i="72" s="1"/>
  <c r="C11" i="72" a="1"/>
  <c r="C11" i="72" s="1"/>
  <c r="C15" i="72" a="1"/>
  <c r="C15" i="72"/>
  <c r="C16" i="72" a="1"/>
  <c r="C16" i="72" s="1"/>
  <c r="C13" i="72" a="1"/>
  <c r="C13" i="72" s="1"/>
  <c r="C10" i="72" a="1"/>
  <c r="C10" i="72" s="1"/>
  <c r="C8" i="72" a="1"/>
  <c r="C8" i="72" s="1"/>
  <c r="C7" i="72" a="1"/>
  <c r="C7" i="72" s="1"/>
  <c r="C6" i="72" a="1"/>
  <c r="C6" i="72" s="1"/>
  <c r="C27" i="71" a="1"/>
  <c r="C27" i="71" s="1"/>
  <c r="C25" i="71" a="1"/>
  <c r="C25" i="71"/>
  <c r="C39" i="71" a="1"/>
  <c r="C39" i="71" s="1"/>
  <c r="C37" i="71" a="1"/>
  <c r="C37" i="71" s="1"/>
  <c r="C28" i="71" a="1"/>
  <c r="C28" i="71" s="1"/>
  <c r="C38" i="71" a="1"/>
  <c r="C38" i="71" s="1"/>
  <c r="C14" i="71" a="1"/>
  <c r="C14" i="71" s="1"/>
  <c r="C10" i="71" a="1"/>
  <c r="C10" i="71" s="1"/>
  <c r="C32" i="71" a="1"/>
  <c r="C32" i="71" s="1"/>
  <c r="C30" i="71" a="1"/>
  <c r="C30" i="71" s="1"/>
  <c r="C8" i="71" a="1"/>
  <c r="C8" i="71" s="1"/>
  <c r="C15" i="71" a="1"/>
  <c r="C15" i="71" s="1"/>
  <c r="C20" i="71" a="1"/>
  <c r="C20" i="71" s="1"/>
  <c r="C23" i="71" a="1"/>
  <c r="C23" i="71" s="1"/>
  <c r="C18" i="71" a="1"/>
  <c r="C18" i="71" s="1"/>
  <c r="C13" i="71" a="1"/>
  <c r="C13" i="71" s="1"/>
  <c r="C36" i="71" a="1"/>
  <c r="C36" i="71" s="1"/>
  <c r="C29" i="71" a="1"/>
  <c r="C29" i="71" s="1"/>
  <c r="C26" i="71" a="1"/>
  <c r="C26" i="71" s="1"/>
  <c r="C22" i="71" a="1"/>
  <c r="C22" i="71" s="1"/>
  <c r="C21" i="71" a="1"/>
  <c r="C21" i="71" s="1"/>
  <c r="C7" i="71" a="1"/>
  <c r="C7" i="71"/>
  <c r="C35" i="71" a="1"/>
  <c r="C35" i="71" s="1"/>
  <c r="C33" i="71" a="1"/>
  <c r="C33" i="71" s="1"/>
  <c r="C34" i="71" a="1"/>
  <c r="C34" i="71" s="1"/>
  <c r="C17" i="71" a="1"/>
  <c r="C17" i="71"/>
  <c r="C9" i="71" a="1"/>
  <c r="C9" i="71" s="1"/>
  <c r="C24" i="71" a="1"/>
  <c r="C24" i="71"/>
  <c r="C16" i="71" a="1"/>
  <c r="C16" i="71" s="1"/>
  <c r="C11" i="71" a="1"/>
  <c r="C11" i="71" s="1"/>
  <c r="C12" i="71" a="1"/>
  <c r="C12" i="71" s="1"/>
  <c r="C6" i="71" a="1"/>
  <c r="C6" i="71" s="1"/>
  <c r="C41" i="71" a="1"/>
  <c r="C41" i="71" s="1"/>
  <c r="C19" i="71" a="1"/>
  <c r="C19" i="71"/>
  <c r="C40" i="71" a="1"/>
  <c r="C40" i="71" s="1"/>
  <c r="C31" i="71" a="1"/>
  <c r="C31" i="71" s="1"/>
  <c r="D20" i="94" a="1"/>
  <c r="D20" i="94" s="1"/>
  <c r="D30" i="94" a="1"/>
  <c r="D30" i="94"/>
  <c r="D10" i="94" a="1"/>
  <c r="D10" i="94" s="1"/>
  <c r="C15" i="69" a="1"/>
  <c r="C15" i="69" s="1"/>
  <c r="C9" i="69" a="1"/>
  <c r="C9" i="69" s="1"/>
  <c r="C16" i="69" a="1"/>
  <c r="C16" i="69" s="1"/>
  <c r="I23" i="69" a="1"/>
  <c r="I23" i="69" s="1"/>
  <c r="I22" i="69" a="1"/>
  <c r="I22" i="69"/>
  <c r="C22" i="69" a="1"/>
  <c r="C22" i="69" s="1"/>
  <c r="C8" i="69" a="1"/>
  <c r="C8" i="69"/>
  <c r="C30" i="69" a="1"/>
  <c r="C30" i="69" s="1"/>
  <c r="C23" i="69" a="1"/>
  <c r="C23" i="69" s="1"/>
  <c r="C29" i="69" a="1"/>
  <c r="C29" i="69" s="1"/>
  <c r="C7" i="68" a="1"/>
  <c r="C7" i="68"/>
  <c r="C6" i="68" a="1"/>
  <c r="C6" i="68" s="1"/>
  <c r="O42" i="95"/>
  <c r="O41" i="95"/>
  <c r="O40" i="95"/>
  <c r="O39" i="95"/>
  <c r="O38" i="95"/>
  <c r="O37" i="95"/>
  <c r="O36" i="95"/>
  <c r="O35" i="95"/>
  <c r="O34" i="95"/>
  <c r="O33" i="95"/>
  <c r="O32" i="95"/>
  <c r="O31" i="95"/>
  <c r="O30" i="95"/>
  <c r="O62" i="93"/>
  <c r="O61" i="93"/>
  <c r="O60" i="93"/>
  <c r="O59" i="93"/>
  <c r="O58" i="93"/>
  <c r="O57" i="93"/>
  <c r="O56" i="93"/>
  <c r="O55" i="93"/>
  <c r="O54" i="93"/>
  <c r="O53" i="93"/>
  <c r="O52" i="93"/>
  <c r="O51" i="93"/>
  <c r="O50" i="93"/>
  <c r="C48" i="67" a="1"/>
  <c r="C48" i="67" s="1"/>
  <c r="C31" i="67" a="1"/>
  <c r="C31" i="67" s="1"/>
  <c r="C22" i="67" a="1"/>
  <c r="C22" i="67" s="1"/>
  <c r="C19" i="67" a="1"/>
  <c r="C19" i="67" s="1"/>
  <c r="C35" i="67" a="1"/>
  <c r="C35" i="67" s="1"/>
  <c r="C26" i="67" a="1"/>
  <c r="C26" i="67"/>
  <c r="C16" i="67" a="1"/>
  <c r="C16" i="67" s="1"/>
  <c r="C40" i="67" a="1"/>
  <c r="C40" i="67" s="1"/>
  <c r="C18" i="67" a="1"/>
  <c r="C18" i="67" s="1"/>
  <c r="C36" i="67" a="1"/>
  <c r="C36" i="67"/>
  <c r="C28" i="67" a="1"/>
  <c r="C28" i="67" s="1"/>
  <c r="C47" i="67" a="1"/>
  <c r="C47" i="67" s="1"/>
  <c r="C17" i="67" a="1"/>
  <c r="C17" i="67" s="1"/>
  <c r="C44" i="67" a="1"/>
  <c r="C44" i="67" s="1"/>
  <c r="C45" i="67" a="1"/>
  <c r="C45" i="67" s="1"/>
  <c r="C34" i="67" a="1"/>
  <c r="C34" i="67" s="1"/>
  <c r="C30" i="67" a="1"/>
  <c r="C30" i="67" s="1"/>
  <c r="C21" i="67" a="1"/>
  <c r="C21" i="67"/>
  <c r="C25" i="67" a="1"/>
  <c r="C25" i="67" s="1"/>
  <c r="C46" i="67" a="1"/>
  <c r="C46" i="67" s="1"/>
  <c r="C24" i="67" a="1"/>
  <c r="C24" i="67" s="1"/>
  <c r="C37" i="67" a="1"/>
  <c r="C37" i="67" s="1"/>
  <c r="C29" i="67" a="1"/>
  <c r="C29" i="67" s="1"/>
  <c r="C32" i="67" a="1"/>
  <c r="C32" i="67"/>
  <c r="C23" i="67" a="1"/>
  <c r="C23" i="67" s="1"/>
  <c r="C27" i="67" a="1"/>
  <c r="C27" i="67" s="1"/>
  <c r="C41" i="67" a="1"/>
  <c r="C41" i="67" s="1"/>
  <c r="C38" i="67" a="1"/>
  <c r="C38" i="67" s="1"/>
  <c r="C33" i="67" a="1"/>
  <c r="C33" i="67" s="1"/>
  <c r="C20" i="67" a="1"/>
  <c r="C20" i="67"/>
  <c r="C39" i="67" a="1"/>
  <c r="C39" i="67" s="1"/>
  <c r="C15" i="67" a="1"/>
  <c r="C15" i="67" s="1"/>
  <c r="C14" i="67" a="1"/>
  <c r="C14" i="67" s="1"/>
  <c r="C13" i="67" a="1"/>
  <c r="C13" i="67" s="1"/>
  <c r="C12" i="67" a="1"/>
  <c r="C12" i="67" s="1"/>
  <c r="C9" i="67" a="1"/>
  <c r="C9" i="67" s="1"/>
  <c r="C11" i="67" a="1"/>
  <c r="C11" i="67" s="1"/>
  <c r="C10" i="67" a="1"/>
  <c r="C10" i="67" s="1"/>
  <c r="C8" i="67" a="1"/>
  <c r="C8" i="67" s="1"/>
  <c r="C7" i="67" a="1"/>
  <c r="C7" i="67" s="1"/>
  <c r="C6" i="67" a="1"/>
  <c r="C6" i="67" s="1"/>
  <c r="O42" i="93"/>
  <c r="O41" i="93"/>
  <c r="O40" i="93"/>
  <c r="O39" i="93"/>
  <c r="O38" i="93"/>
  <c r="O36" i="93"/>
  <c r="O35" i="93"/>
  <c r="O34" i="93"/>
  <c r="O33" i="93"/>
  <c r="O32" i="93"/>
  <c r="O31" i="93"/>
  <c r="C48" i="65" a="1"/>
  <c r="C48" i="65" s="1"/>
  <c r="C45" i="65" a="1"/>
  <c r="C45" i="65" s="1"/>
  <c r="C47" i="65" a="1"/>
  <c r="C47" i="65" s="1"/>
  <c r="C35" i="65" a="1"/>
  <c r="C35" i="65"/>
  <c r="C46" i="65" a="1"/>
  <c r="C46" i="65" s="1"/>
  <c r="C44" i="65" a="1"/>
  <c r="C44" i="65" s="1"/>
  <c r="C41" i="65" a="1"/>
  <c r="C41" i="65" s="1"/>
  <c r="C34" i="65" a="1"/>
  <c r="C34" i="65"/>
  <c r="C39" i="65" a="1"/>
  <c r="C39" i="65" s="1"/>
  <c r="C36" i="65" a="1"/>
  <c r="C36" i="65" s="1"/>
  <c r="C33" i="65" a="1"/>
  <c r="C33" i="65" s="1"/>
  <c r="C37" i="65" a="1"/>
  <c r="C37" i="65" s="1"/>
  <c r="C38" i="65" a="1"/>
  <c r="C38" i="65" s="1"/>
  <c r="C31" i="65" a="1"/>
  <c r="C31" i="65" s="1"/>
  <c r="C30" i="65" a="1"/>
  <c r="C30" i="65" s="1"/>
  <c r="C28" i="65" a="1"/>
  <c r="C28" i="65"/>
  <c r="C25" i="65" a="1"/>
  <c r="C25" i="65" s="1"/>
  <c r="C27" i="65" a="1"/>
  <c r="C27" i="65" s="1"/>
  <c r="C29" i="65" a="1"/>
  <c r="C29" i="65" s="1"/>
  <c r="C32" i="65" a="1"/>
  <c r="C32" i="65" s="1"/>
  <c r="C26" i="65" a="1"/>
  <c r="C26" i="65" s="1"/>
  <c r="C16" i="65" a="1"/>
  <c r="C16" i="65" s="1"/>
  <c r="C19" i="65" a="1"/>
  <c r="C19" i="65" s="1"/>
  <c r="C18" i="65" a="1"/>
  <c r="C18" i="65" s="1"/>
  <c r="C17" i="65" a="1"/>
  <c r="C17" i="65" s="1"/>
  <c r="C15" i="65" a="1"/>
  <c r="C15" i="65" s="1"/>
  <c r="C14" i="65" a="1"/>
  <c r="C14" i="65" s="1"/>
  <c r="C24" i="65" a="1"/>
  <c r="C24" i="65" s="1"/>
  <c r="C20" i="65" a="1"/>
  <c r="C20" i="65" s="1"/>
  <c r="C23" i="65" a="1"/>
  <c r="C23" i="65" s="1"/>
  <c r="C21" i="65" a="1"/>
  <c r="C21" i="65" s="1"/>
  <c r="C22" i="65" a="1"/>
  <c r="C22" i="65" s="1"/>
  <c r="C6" i="65" a="1"/>
  <c r="C6" i="65" s="1"/>
  <c r="C10" i="65" a="1"/>
  <c r="C10" i="65" s="1"/>
  <c r="C8" i="65" a="1"/>
  <c r="C8" i="65" s="1"/>
  <c r="C13" i="65" a="1"/>
  <c r="C13" i="65"/>
  <c r="C12" i="65" a="1"/>
  <c r="C12" i="65" s="1"/>
  <c r="C11" i="65" a="1"/>
  <c r="C11" i="65" s="1"/>
  <c r="C9" i="65" a="1"/>
  <c r="C9" i="65" s="1"/>
  <c r="C7" i="65" a="1"/>
  <c r="C7" i="65"/>
  <c r="C40" i="65" a="1"/>
  <c r="C40" i="65" s="1"/>
  <c r="C29" i="64" a="1"/>
  <c r="C29" i="64" s="1"/>
  <c r="C38" i="64" a="1"/>
  <c r="C38" i="64" s="1"/>
  <c r="C36" i="64" a="1"/>
  <c r="C36" i="64" s="1"/>
  <c r="C31" i="64" a="1"/>
  <c r="C31" i="64" s="1"/>
  <c r="C27" i="64" a="1"/>
  <c r="C27" i="64" s="1"/>
  <c r="C34" i="64" a="1"/>
  <c r="C34" i="64" s="1"/>
  <c r="C46" i="64" a="1"/>
  <c r="C46" i="64" s="1"/>
  <c r="C28" i="64" a="1"/>
  <c r="C28" i="64" s="1"/>
  <c r="C30" i="64" a="1"/>
  <c r="C30" i="64" s="1"/>
  <c r="C39" i="64" a="1"/>
  <c r="C39" i="64" s="1"/>
  <c r="C45" i="64" a="1"/>
  <c r="C45" i="64" s="1"/>
  <c r="C47" i="64" a="1"/>
  <c r="C47" i="64" s="1"/>
  <c r="C41" i="64" a="1"/>
  <c r="C41" i="64" s="1"/>
  <c r="C32" i="64" a="1"/>
  <c r="C32" i="64" s="1"/>
  <c r="C48" i="64" a="1"/>
  <c r="C48" i="64" s="1"/>
  <c r="C37" i="64" a="1"/>
  <c r="C37" i="64" s="1"/>
  <c r="C33" i="64" a="1"/>
  <c r="C33" i="64" s="1"/>
  <c r="C44" i="64" a="1"/>
  <c r="C44" i="64" s="1"/>
  <c r="C40" i="64" a="1"/>
  <c r="C40" i="64" s="1"/>
  <c r="C21" i="64" a="1"/>
  <c r="C21" i="64" s="1"/>
  <c r="C9" i="64" a="1"/>
  <c r="C9" i="64" s="1"/>
  <c r="C20" i="64" a="1"/>
  <c r="C20" i="64" s="1"/>
  <c r="C17" i="64" a="1"/>
  <c r="C17" i="64" s="1"/>
  <c r="C19" i="64" a="1"/>
  <c r="C19" i="64" s="1"/>
  <c r="C35" i="64" a="1"/>
  <c r="C35" i="64" s="1"/>
  <c r="C18" i="64" a="1"/>
  <c r="C18" i="64" s="1"/>
  <c r="C15" i="64" a="1"/>
  <c r="C15" i="64" s="1"/>
  <c r="C14" i="64" a="1"/>
  <c r="C14" i="64" s="1"/>
  <c r="C11" i="64" a="1"/>
  <c r="C11" i="64" s="1"/>
  <c r="C10" i="64" a="1"/>
  <c r="C10" i="64" s="1"/>
  <c r="C13" i="64" a="1"/>
  <c r="C13" i="64" s="1"/>
  <c r="C12" i="64" a="1"/>
  <c r="C12" i="64" s="1"/>
  <c r="C8" i="64" a="1"/>
  <c r="C8" i="64" s="1"/>
  <c r="C26" i="64" a="1"/>
  <c r="C26" i="64" s="1"/>
  <c r="C25" i="64" a="1"/>
  <c r="C25" i="64" s="1"/>
  <c r="C24" i="64" a="1"/>
  <c r="C24" i="64" s="1"/>
  <c r="C23" i="64" a="1"/>
  <c r="C23" i="64" s="1"/>
  <c r="C22" i="64" a="1"/>
  <c r="C22" i="64" s="1"/>
  <c r="C7" i="64" a="1"/>
  <c r="C7" i="64" s="1"/>
  <c r="C6" i="64" a="1"/>
  <c r="C6" i="64" s="1"/>
  <c r="C16" i="64" a="1"/>
  <c r="C16" i="64" s="1"/>
  <c r="C46" i="63" a="1"/>
  <c r="C46" i="63" s="1"/>
  <c r="C48" i="63" a="1"/>
  <c r="C48" i="63" s="1"/>
  <c r="C47" i="63" a="1"/>
  <c r="C47" i="63" s="1"/>
  <c r="C45" i="63" a="1"/>
  <c r="C45" i="63" s="1"/>
  <c r="C44" i="63" a="1"/>
  <c r="C44" i="63" s="1"/>
  <c r="C29" i="63" a="1"/>
  <c r="C29" i="63" s="1"/>
  <c r="C17" i="63" a="1"/>
  <c r="C17" i="63" s="1"/>
  <c r="C22" i="63" a="1"/>
  <c r="C22" i="63" s="1"/>
  <c r="C28" i="63" a="1"/>
  <c r="C28" i="63" s="1"/>
  <c r="C24" i="63" a="1"/>
  <c r="C24" i="63" s="1"/>
  <c r="C40" i="63" a="1"/>
  <c r="C40" i="63" s="1"/>
  <c r="C31" i="63" a="1"/>
  <c r="C31" i="63" s="1"/>
  <c r="C27" i="63" a="1"/>
  <c r="C27" i="63" s="1"/>
  <c r="C16" i="63" a="1"/>
  <c r="C16" i="63" s="1"/>
  <c r="C20" i="63" a="1"/>
  <c r="C20" i="63" s="1"/>
  <c r="C36" i="63" a="1"/>
  <c r="C36" i="63" s="1"/>
  <c r="C30" i="63" a="1"/>
  <c r="C30" i="63" s="1"/>
  <c r="C26" i="63" a="1"/>
  <c r="C26" i="63" s="1"/>
  <c r="C38" i="63" a="1"/>
  <c r="C38" i="63" s="1"/>
  <c r="C37" i="63" a="1"/>
  <c r="C37" i="63" s="1"/>
  <c r="C41" i="63" a="1"/>
  <c r="C41" i="63" s="1"/>
  <c r="C19" i="63" a="1"/>
  <c r="C19" i="63" s="1"/>
  <c r="C33" i="63" a="1"/>
  <c r="C33" i="63" s="1"/>
  <c r="C18" i="63" a="1"/>
  <c r="C18" i="63" s="1"/>
  <c r="C32" i="63" a="1"/>
  <c r="C32" i="63" s="1"/>
  <c r="C39" i="63" a="1"/>
  <c r="C39" i="63" s="1"/>
  <c r="C21" i="63" a="1"/>
  <c r="C21" i="63" s="1"/>
  <c r="C35" i="63" a="1"/>
  <c r="C35" i="63" s="1"/>
  <c r="C23" i="63" a="1"/>
  <c r="C23" i="63" s="1"/>
  <c r="C34" i="63" a="1"/>
  <c r="C34" i="63" s="1"/>
  <c r="C12" i="63" a="1"/>
  <c r="C12" i="63" s="1"/>
  <c r="C10" i="63" a="1"/>
  <c r="C10" i="63" s="1"/>
  <c r="C15" i="63" a="1"/>
  <c r="C15" i="63" s="1"/>
  <c r="C11" i="63" a="1"/>
  <c r="C11" i="63" s="1"/>
  <c r="C14" i="63" a="1"/>
  <c r="C14" i="63" s="1"/>
  <c r="C25" i="63" a="1"/>
  <c r="C25" i="63" s="1"/>
  <c r="C13" i="63" a="1"/>
  <c r="C13" i="63" s="1"/>
  <c r="C8" i="63" a="1"/>
  <c r="C8" i="63" s="1"/>
  <c r="C9" i="63" a="1"/>
  <c r="C9" i="63" s="1"/>
  <c r="C7" i="63" a="1"/>
  <c r="C7" i="63" s="1"/>
  <c r="C6" i="63" a="1"/>
  <c r="C6" i="63" s="1"/>
  <c r="C8" i="62" a="1"/>
  <c r="C8" i="62" s="1"/>
  <c r="C24" i="62" a="1"/>
  <c r="C24" i="62" s="1"/>
  <c r="C32" i="62" a="1"/>
  <c r="C32" i="62" s="1"/>
  <c r="C27" i="62" a="1"/>
  <c r="C27" i="62" s="1"/>
  <c r="C7" i="62" a="1"/>
  <c r="C7" i="62" s="1"/>
  <c r="C15" i="62" a="1"/>
  <c r="C15" i="62" s="1"/>
  <c r="C9" i="62" a="1"/>
  <c r="C9" i="62" s="1"/>
  <c r="C22" i="62" a="1"/>
  <c r="C22" i="62" s="1"/>
  <c r="C6" i="62" a="1"/>
  <c r="C6" i="62" s="1"/>
  <c r="C17" i="62" a="1"/>
  <c r="C17" i="62" s="1"/>
  <c r="C25" i="62" a="1"/>
  <c r="C25" i="62" s="1"/>
  <c r="C21" i="62" a="1"/>
  <c r="C21" i="62" s="1"/>
  <c r="C12" i="62" a="1"/>
  <c r="C12" i="62" s="1"/>
  <c r="C11" i="62" a="1"/>
  <c r="C11" i="62" s="1"/>
  <c r="C28" i="62" a="1"/>
  <c r="C28" i="62" s="1"/>
  <c r="C20" i="62" a="1"/>
  <c r="C20" i="62" s="1"/>
  <c r="C18" i="62" a="1"/>
  <c r="C18" i="62" s="1"/>
  <c r="C39" i="62" a="1"/>
  <c r="C39" i="62" s="1"/>
  <c r="C14" i="62" a="1"/>
  <c r="C14" i="62" s="1"/>
  <c r="C31" i="62" a="1"/>
  <c r="C31" i="62" s="1"/>
  <c r="C19" i="62" a="1"/>
  <c r="C19" i="62" s="1"/>
  <c r="C30" i="62" a="1"/>
  <c r="C30" i="62" s="1"/>
  <c r="C38" i="62" a="1"/>
  <c r="C38" i="62" s="1"/>
  <c r="C10" i="62" a="1"/>
  <c r="C10" i="62" s="1"/>
  <c r="C36" i="62" a="1"/>
  <c r="C36" i="62" s="1"/>
  <c r="C33" i="62" a="1"/>
  <c r="C33" i="62" s="1"/>
  <c r="C26" i="62" a="1"/>
  <c r="C26" i="62" s="1"/>
  <c r="C34" i="62" a="1"/>
  <c r="C34" i="62" s="1"/>
  <c r="C48" i="62" a="1"/>
  <c r="C48" i="62" s="1"/>
  <c r="C47" i="62" a="1"/>
  <c r="C47" i="62" s="1"/>
  <c r="C23" i="62" a="1"/>
  <c r="C23" i="62" s="1"/>
  <c r="C46" i="62" a="1"/>
  <c r="C46" i="62" s="1"/>
  <c r="C16" i="62" a="1"/>
  <c r="C16" i="62" s="1"/>
  <c r="C45" i="62" a="1"/>
  <c r="C45" i="62" s="1"/>
  <c r="C44" i="62" a="1"/>
  <c r="C44" i="62" s="1"/>
  <c r="C13" i="62" a="1"/>
  <c r="C13" i="62" s="1"/>
  <c r="C41" i="62" a="1"/>
  <c r="C41" i="62" s="1"/>
  <c r="C40" i="62" a="1"/>
  <c r="C40" i="62" s="1"/>
  <c r="C37" i="62" a="1"/>
  <c r="C37" i="62" s="1"/>
  <c r="C35" i="62" a="1"/>
  <c r="C35" i="62" s="1"/>
  <c r="C29" i="62" a="1"/>
  <c r="C29" i="62" s="1"/>
  <c r="C22" i="61" a="1"/>
  <c r="C22" i="61" s="1"/>
  <c r="C14" i="61" a="1"/>
  <c r="C14" i="61" s="1"/>
  <c r="C38" i="61" a="1"/>
  <c r="C38" i="61" s="1"/>
  <c r="C16" i="61" a="1"/>
  <c r="C16" i="61" s="1"/>
  <c r="C27" i="61" a="1"/>
  <c r="C27" i="61" s="1"/>
  <c r="C23" i="61" a="1"/>
  <c r="C23" i="61" s="1"/>
  <c r="C29" i="61" a="1"/>
  <c r="C29" i="61" s="1"/>
  <c r="C39" i="61" a="1"/>
  <c r="C39" i="61"/>
  <c r="C47" i="61" a="1"/>
  <c r="C47" i="61" s="1"/>
  <c r="C32" i="61" a="1"/>
  <c r="C32" i="61" s="1"/>
  <c r="C33" i="61" a="1"/>
  <c r="C33" i="61" s="1"/>
  <c r="C40" i="61" a="1"/>
  <c r="C40" i="61" s="1"/>
  <c r="C48" i="61" a="1"/>
  <c r="C48" i="61" s="1"/>
  <c r="C24" i="61" a="1"/>
  <c r="C24" i="61" s="1"/>
  <c r="C26" i="61" a="1"/>
  <c r="C26" i="61" s="1"/>
  <c r="C46" i="61" a="1"/>
  <c r="C46" i="61" s="1"/>
  <c r="C21" i="61" a="1"/>
  <c r="C21" i="61" s="1"/>
  <c r="C35" i="61" a="1"/>
  <c r="C35" i="61" s="1"/>
  <c r="C30" i="61" a="1"/>
  <c r="C30" i="61" s="1"/>
  <c r="C19" i="61" a="1"/>
  <c r="C19" i="61" s="1"/>
  <c r="C34" i="61" a="1"/>
  <c r="C34" i="61"/>
  <c r="C20" i="61" a="1"/>
  <c r="C20" i="61" s="1"/>
  <c r="C44" i="61" a="1"/>
  <c r="C44" i="61" s="1"/>
  <c r="C41" i="61" a="1"/>
  <c r="C41" i="61" s="1"/>
  <c r="C36" i="61" a="1"/>
  <c r="C36" i="61" s="1"/>
  <c r="C15" i="61" a="1"/>
  <c r="C15" i="61" s="1"/>
  <c r="C25" i="61" a="1"/>
  <c r="C25" i="61" s="1"/>
  <c r="C31" i="61" a="1"/>
  <c r="C31" i="61" s="1"/>
  <c r="C37" i="61" a="1"/>
  <c r="C37" i="61" s="1"/>
  <c r="C17" i="61" a="1"/>
  <c r="C17" i="61" s="1"/>
  <c r="C45" i="61" a="1"/>
  <c r="C45" i="61" s="1"/>
  <c r="C28" i="61" a="1"/>
  <c r="C28" i="61" s="1"/>
  <c r="C13" i="61" a="1"/>
  <c r="C13" i="61" s="1"/>
  <c r="C9" i="61" a="1"/>
  <c r="C9" i="61" s="1"/>
  <c r="C12" i="61" a="1"/>
  <c r="C12" i="61" s="1"/>
  <c r="C11" i="61" a="1"/>
  <c r="C11" i="61" s="1"/>
  <c r="C10" i="61" a="1"/>
  <c r="C10" i="61"/>
  <c r="C6" i="61" a="1"/>
  <c r="C6" i="61" s="1"/>
  <c r="C18" i="61" a="1"/>
  <c r="C18" i="61" s="1"/>
  <c r="C8" i="61" a="1"/>
  <c r="C8" i="61" s="1"/>
  <c r="C7" i="61" a="1"/>
  <c r="C7" i="61" s="1"/>
  <c r="C26" i="60" a="1"/>
  <c r="C26" i="60" s="1"/>
  <c r="C8" i="60" a="1"/>
  <c r="C8" i="60" s="1"/>
  <c r="C13" i="60" a="1"/>
  <c r="C13" i="60" s="1"/>
  <c r="C18" i="60" a="1"/>
  <c r="C18" i="60" s="1"/>
  <c r="C27" i="60" a="1"/>
  <c r="C27" i="60" s="1"/>
  <c r="C17" i="60" a="1"/>
  <c r="C17" i="60" s="1"/>
  <c r="C12" i="60" a="1"/>
  <c r="C12" i="60"/>
  <c r="C6" i="60" a="1"/>
  <c r="C6" i="60" s="1"/>
  <c r="C24" i="60" a="1"/>
  <c r="C24" i="60" s="1"/>
  <c r="C10" i="60" a="1"/>
  <c r="C10" i="60" s="1"/>
  <c r="C25" i="60" a="1"/>
  <c r="C25" i="60" s="1"/>
  <c r="C19" i="60" a="1"/>
  <c r="C19" i="60" s="1"/>
  <c r="C22" i="60" a="1"/>
  <c r="C22" i="60" s="1"/>
  <c r="C23" i="60" a="1"/>
  <c r="C23" i="60" s="1"/>
  <c r="C20" i="60" a="1"/>
  <c r="C20" i="60" s="1"/>
  <c r="C11" i="60" a="1"/>
  <c r="C11" i="60" s="1"/>
  <c r="C7" i="60" a="1"/>
  <c r="C7" i="60" s="1"/>
  <c r="C14" i="60" a="1"/>
  <c r="C14" i="60" s="1"/>
  <c r="C15" i="60" a="1"/>
  <c r="C15" i="60" s="1"/>
  <c r="C9" i="60" a="1"/>
  <c r="C9" i="60" s="1"/>
  <c r="C16" i="60" a="1"/>
  <c r="C16" i="60" s="1"/>
  <c r="C21" i="60" a="1"/>
  <c r="C21" i="60" s="1"/>
  <c r="C44" i="60" a="1"/>
  <c r="C44" i="60" s="1"/>
  <c r="C31" i="60" a="1"/>
  <c r="C31" i="60" s="1"/>
  <c r="C29" i="60" a="1"/>
  <c r="C29" i="60" s="1"/>
  <c r="C45" i="60" a="1"/>
  <c r="C45" i="60" s="1"/>
  <c r="C35" i="60" a="1"/>
  <c r="C35" i="60" s="1"/>
  <c r="C33" i="60" a="1"/>
  <c r="C33" i="60"/>
  <c r="C39" i="60" a="1"/>
  <c r="C39" i="60" s="1"/>
  <c r="C46" i="60" a="1"/>
  <c r="C46" i="60" s="1"/>
  <c r="C38" i="60" a="1"/>
  <c r="C38" i="60" s="1"/>
  <c r="C34" i="60" a="1"/>
  <c r="C34" i="60" s="1"/>
  <c r="C41" i="60" a="1"/>
  <c r="C41" i="60" s="1"/>
  <c r="C30" i="60" a="1"/>
  <c r="C30" i="60" s="1"/>
  <c r="C32" i="60" a="1"/>
  <c r="C32" i="60" s="1"/>
  <c r="C47" i="60" a="1"/>
  <c r="C47" i="60" s="1"/>
  <c r="C37" i="60" a="1"/>
  <c r="C37" i="60" s="1"/>
  <c r="C36" i="60" a="1"/>
  <c r="C36" i="60" s="1"/>
  <c r="C48" i="60" a="1"/>
  <c r="C48" i="60"/>
  <c r="C40" i="60" a="1"/>
  <c r="C40" i="60" s="1"/>
  <c r="C28" i="60" a="1"/>
  <c r="C28" i="60" s="1"/>
  <c r="C38" i="59" a="1"/>
  <c r="C38" i="59" s="1"/>
  <c r="C40" i="59" a="1"/>
  <c r="C40" i="59" s="1"/>
  <c r="C37" i="59" a="1"/>
  <c r="C37" i="59" s="1"/>
  <c r="C39" i="59" a="1"/>
  <c r="C39" i="59" s="1"/>
  <c r="C45" i="59" a="1"/>
  <c r="C45" i="59" s="1"/>
  <c r="C35" i="59" a="1"/>
  <c r="C35" i="59" s="1"/>
  <c r="C46" i="59" a="1"/>
  <c r="C46" i="59" s="1"/>
  <c r="C44" i="59" a="1"/>
  <c r="C44" i="59" s="1"/>
  <c r="C48" i="59" a="1"/>
  <c r="C48" i="59" s="1"/>
  <c r="C41" i="59" a="1"/>
  <c r="C41" i="59" s="1"/>
  <c r="C36" i="59" a="1"/>
  <c r="C36" i="59" s="1"/>
  <c r="C47" i="59" a="1"/>
  <c r="C47" i="59" s="1"/>
  <c r="C34" i="59" a="1"/>
  <c r="C34" i="59" s="1"/>
  <c r="C30" i="59" a="1"/>
  <c r="C30" i="59" s="1"/>
  <c r="C17" i="59" a="1"/>
  <c r="C17" i="59" s="1"/>
  <c r="C33" i="59" a="1"/>
  <c r="C33" i="59" s="1"/>
  <c r="C22" i="59" a="1"/>
  <c r="C22" i="59" s="1"/>
  <c r="C14" i="59" a="1"/>
  <c r="C14" i="59" s="1"/>
  <c r="C11" i="59" a="1"/>
  <c r="C11" i="59"/>
  <c r="C32" i="59" a="1"/>
  <c r="C32" i="59" s="1"/>
  <c r="C21" i="59" a="1"/>
  <c r="C21" i="59" s="1"/>
  <c r="C9" i="59" a="1"/>
  <c r="C9" i="59" s="1"/>
  <c r="C29" i="59" a="1"/>
  <c r="C29" i="59" s="1"/>
  <c r="C28" i="59" a="1"/>
  <c r="C28" i="59" s="1"/>
  <c r="C23" i="59" a="1"/>
  <c r="C23" i="59" s="1"/>
  <c r="C7" i="59" a="1"/>
  <c r="C7" i="59" s="1"/>
  <c r="C20" i="59" a="1"/>
  <c r="C20" i="59" s="1"/>
  <c r="C13" i="59" a="1"/>
  <c r="C13" i="59" s="1"/>
  <c r="C27" i="59" a="1"/>
  <c r="C27" i="59" s="1"/>
  <c r="C26" i="59" a="1"/>
  <c r="C26" i="59"/>
  <c r="C25" i="59" a="1"/>
  <c r="C25" i="59" s="1"/>
  <c r="C8" i="59" a="1"/>
  <c r="C8" i="59" s="1"/>
  <c r="C24" i="59" a="1"/>
  <c r="C24" i="59" s="1"/>
  <c r="C19" i="59" a="1"/>
  <c r="C19" i="59" s="1"/>
  <c r="C18" i="59" a="1"/>
  <c r="C18" i="59" s="1"/>
  <c r="C16" i="59" a="1"/>
  <c r="C16" i="59" s="1"/>
  <c r="C12" i="59" a="1"/>
  <c r="C12" i="59" s="1"/>
  <c r="C15" i="59" a="1"/>
  <c r="C15" i="59" s="1"/>
  <c r="C10" i="59" a="1"/>
  <c r="C10" i="59" s="1"/>
  <c r="C31" i="59" a="1"/>
  <c r="C31" i="59" s="1"/>
  <c r="C6" i="59" a="1"/>
  <c r="C6" i="59" s="1"/>
  <c r="C9" i="57" a="1"/>
  <c r="C9" i="57" s="1"/>
  <c r="C37" i="57" a="1"/>
  <c r="C37" i="57" s="1"/>
  <c r="C47" i="57" a="1"/>
  <c r="C47" i="57" s="1"/>
  <c r="C22" i="57" a="1"/>
  <c r="C22" i="57" s="1"/>
  <c r="C8" i="57" a="1"/>
  <c r="C8" i="57" s="1"/>
  <c r="C44" i="57" a="1"/>
  <c r="C44" i="57" s="1"/>
  <c r="C24" i="57" a="1"/>
  <c r="C24" i="57" s="1"/>
  <c r="C31" i="57" a="1"/>
  <c r="C31" i="57" s="1"/>
  <c r="C18" i="57" a="1"/>
  <c r="C18" i="57"/>
  <c r="C48" i="57" a="1"/>
  <c r="C48" i="57" s="1"/>
  <c r="C28" i="57" a="1"/>
  <c r="C28" i="57" s="1"/>
  <c r="C14" i="57" a="1"/>
  <c r="C14" i="57"/>
  <c r="C33" i="57" a="1"/>
  <c r="C33" i="57"/>
  <c r="C46" i="57" a="1"/>
  <c r="C46" i="57" s="1"/>
  <c r="C26" i="57" a="1"/>
  <c r="C26" i="57" s="1"/>
  <c r="C40" i="57" a="1"/>
  <c r="C40" i="57" s="1"/>
  <c r="C39" i="57" a="1"/>
  <c r="C39" i="57"/>
  <c r="C36" i="57" a="1"/>
  <c r="C36" i="57" s="1"/>
  <c r="C30" i="57" a="1"/>
  <c r="C30" i="57" s="1"/>
  <c r="C21" i="57" a="1"/>
  <c r="C21" i="57" s="1"/>
  <c r="C19" i="57" a="1"/>
  <c r="C19" i="57" s="1"/>
  <c r="C7" i="57" a="1"/>
  <c r="C7" i="57" s="1"/>
  <c r="C20" i="57" a="1"/>
  <c r="C20" i="57" s="1"/>
  <c r="C16" i="57" a="1"/>
  <c r="C16" i="57" s="1"/>
  <c r="C6" i="57" a="1"/>
  <c r="C6" i="57"/>
  <c r="C25" i="57" a="1"/>
  <c r="C25" i="57" s="1"/>
  <c r="C35" i="57" a="1"/>
  <c r="C35" i="57" s="1"/>
  <c r="C11" i="57" a="1"/>
  <c r="C11" i="57" s="1"/>
  <c r="C45" i="57" a="1"/>
  <c r="C45" i="57" s="1"/>
  <c r="C17" i="57" a="1"/>
  <c r="C17" i="57" s="1"/>
  <c r="C29" i="57" a="1"/>
  <c r="C29" i="57" s="1"/>
  <c r="C15" i="57" a="1"/>
  <c r="C15" i="57" s="1"/>
  <c r="C34" i="57" a="1"/>
  <c r="C34" i="57" s="1"/>
  <c r="C10" i="57" a="1"/>
  <c r="C10" i="57" s="1"/>
  <c r="C13" i="57" a="1"/>
  <c r="C13" i="57" s="1"/>
  <c r="C12" i="57" a="1"/>
  <c r="C12" i="57" s="1"/>
  <c r="C38" i="57" a="1"/>
  <c r="C38" i="57" s="1"/>
  <c r="C32" i="57" a="1"/>
  <c r="C32" i="57" s="1"/>
  <c r="C41" i="57" a="1"/>
  <c r="C41" i="57"/>
  <c r="C23" i="57" a="1"/>
  <c r="C23" i="57" s="1"/>
  <c r="C27" i="57" a="1"/>
  <c r="C27" i="57" s="1"/>
  <c r="C38" i="56" a="1"/>
  <c r="C38" i="56" s="1"/>
  <c r="C46" i="56" a="1"/>
  <c r="C46" i="56" s="1"/>
  <c r="C47" i="56" a="1"/>
  <c r="C47" i="56" s="1"/>
  <c r="C41" i="56" a="1"/>
  <c r="C41" i="56" s="1"/>
  <c r="C48" i="56" a="1"/>
  <c r="C48" i="56" s="1"/>
  <c r="C45" i="56" a="1"/>
  <c r="C45" i="56" s="1"/>
  <c r="C37" i="56" a="1"/>
  <c r="C37" i="56"/>
  <c r="C39" i="56" a="1"/>
  <c r="C39" i="56" s="1"/>
  <c r="C40" i="56" a="1"/>
  <c r="C40" i="56" s="1"/>
  <c r="C44" i="56" a="1"/>
  <c r="C44" i="56" s="1"/>
  <c r="C35" i="56" a="1"/>
  <c r="C35" i="56" s="1"/>
  <c r="C28" i="56" a="1"/>
  <c r="C28" i="56" s="1"/>
  <c r="C24" i="56" a="1"/>
  <c r="C24" i="56" s="1"/>
  <c r="C16" i="56" a="1"/>
  <c r="C16" i="56" s="1"/>
  <c r="C30" i="56" a="1"/>
  <c r="C30" i="56" s="1"/>
  <c r="C36" i="56" a="1"/>
  <c r="C36" i="56"/>
  <c r="C23" i="56" a="1"/>
  <c r="C23" i="56" s="1"/>
  <c r="C26" i="56" a="1"/>
  <c r="C26" i="56" s="1"/>
  <c r="C9" i="56" a="1"/>
  <c r="C9" i="56" s="1"/>
  <c r="C33" i="56" a="1"/>
  <c r="C33" i="56" s="1"/>
  <c r="C32" i="56" a="1"/>
  <c r="C32" i="56" s="1"/>
  <c r="C11" i="56" a="1"/>
  <c r="C11" i="56" s="1"/>
  <c r="C34" i="56" a="1"/>
  <c r="C34" i="56" s="1"/>
  <c r="C12" i="56" a="1"/>
  <c r="C12" i="56" s="1"/>
  <c r="C31" i="56" a="1"/>
  <c r="C31" i="56" s="1"/>
  <c r="C10" i="56" a="1"/>
  <c r="C10" i="56" s="1"/>
  <c r="C17" i="56" a="1"/>
  <c r="C17" i="56" s="1"/>
  <c r="C15" i="56" a="1"/>
  <c r="C15" i="56" s="1"/>
  <c r="C14" i="56" a="1"/>
  <c r="C14" i="56" s="1"/>
  <c r="C29" i="56" a="1"/>
  <c r="C29" i="56"/>
  <c r="C19" i="56" a="1"/>
  <c r="C19" i="56" s="1"/>
  <c r="C27" i="56" a="1"/>
  <c r="C27" i="56"/>
  <c r="C25" i="56" a="1"/>
  <c r="C25" i="56" s="1"/>
  <c r="C22" i="56" a="1"/>
  <c r="C22" i="56" s="1"/>
  <c r="C21" i="56" a="1"/>
  <c r="C21" i="56" s="1"/>
  <c r="C20" i="56" a="1"/>
  <c r="C20" i="56" s="1"/>
  <c r="C13" i="56" a="1"/>
  <c r="C13" i="56" s="1"/>
  <c r="C7" i="56" a="1"/>
  <c r="C7" i="56" s="1"/>
  <c r="C8" i="56" a="1"/>
  <c r="C8" i="56"/>
  <c r="C6" i="56" a="1"/>
  <c r="C6" i="56" s="1"/>
  <c r="C18" i="56" a="1"/>
  <c r="C18" i="56" s="1"/>
  <c r="C34" i="55" a="1"/>
  <c r="C34" i="55" s="1"/>
  <c r="C35" i="55" a="1"/>
  <c r="C35" i="55" s="1"/>
  <c r="C44" i="55" a="1"/>
  <c r="C44" i="55" s="1"/>
  <c r="C33" i="55" a="1"/>
  <c r="C33" i="55" s="1"/>
  <c r="C31" i="55" a="1"/>
  <c r="C31" i="55" s="1"/>
  <c r="C48" i="55" a="1"/>
  <c r="C48" i="55" s="1"/>
  <c r="C47" i="55" a="1"/>
  <c r="C47" i="55" s="1"/>
  <c r="C45" i="55" a="1"/>
  <c r="C45" i="55" s="1"/>
  <c r="C39" i="55" a="1"/>
  <c r="C39" i="55" s="1"/>
  <c r="C46" i="55" a="1"/>
  <c r="C46" i="55" s="1"/>
  <c r="C29" i="55" a="1"/>
  <c r="C29" i="55" s="1"/>
  <c r="C40" i="55" a="1"/>
  <c r="C40" i="55" s="1"/>
  <c r="C37" i="55" a="1"/>
  <c r="C37" i="55" s="1"/>
  <c r="C36" i="55" a="1"/>
  <c r="C36" i="55"/>
  <c r="C30" i="55" a="1"/>
  <c r="C30" i="55" s="1"/>
  <c r="C28" i="55" a="1"/>
  <c r="C28" i="55" s="1"/>
  <c r="C32" i="55" a="1"/>
  <c r="C32" i="55" s="1"/>
  <c r="C38" i="55" a="1"/>
  <c r="C38" i="55" s="1"/>
  <c r="C41" i="55" a="1"/>
  <c r="C41" i="55" s="1"/>
  <c r="C7" i="55" a="1"/>
  <c r="C7" i="55" s="1"/>
  <c r="C6" i="55" a="1"/>
  <c r="C6" i="55" s="1"/>
  <c r="C27" i="55" a="1"/>
  <c r="C27" i="55" s="1"/>
  <c r="C26" i="55" a="1"/>
  <c r="C26" i="55" s="1"/>
  <c r="C15" i="55" a="1"/>
  <c r="C15" i="55" s="1"/>
  <c r="C25" i="55" a="1"/>
  <c r="C25" i="55" s="1"/>
  <c r="C24" i="55" a="1"/>
  <c r="C24" i="55" s="1"/>
  <c r="C23" i="55" a="1"/>
  <c r="C23" i="55" s="1"/>
  <c r="C22" i="55" a="1"/>
  <c r="C22" i="55" s="1"/>
  <c r="C21" i="55" a="1"/>
  <c r="C21" i="55" s="1"/>
  <c r="C20" i="55" a="1"/>
  <c r="C20" i="55"/>
  <c r="C9" i="55" a="1"/>
  <c r="C9" i="55" s="1"/>
  <c r="C19" i="55" a="1"/>
  <c r="C19" i="55" s="1"/>
  <c r="C17" i="55" a="1"/>
  <c r="C17" i="55" s="1"/>
  <c r="C18" i="55" a="1"/>
  <c r="C18" i="55" s="1"/>
  <c r="C16" i="55" a="1"/>
  <c r="C16" i="55" s="1"/>
  <c r="C8" i="55" a="1"/>
  <c r="C8" i="55" s="1"/>
  <c r="C12" i="55" a="1"/>
  <c r="C12" i="55" s="1"/>
  <c r="C13" i="55" a="1"/>
  <c r="C13" i="55" s="1"/>
  <c r="C14" i="55" a="1"/>
  <c r="C14" i="55"/>
  <c r="C11" i="55" a="1"/>
  <c r="C11" i="55" s="1"/>
  <c r="C10" i="55" a="1"/>
  <c r="C10" i="55" s="1"/>
  <c r="C12" i="54" a="1"/>
  <c r="C12" i="54" s="1"/>
  <c r="C37" i="54" a="1"/>
  <c r="C37" i="54" s="1"/>
  <c r="C45" i="54" a="1"/>
  <c r="C45" i="54" s="1"/>
  <c r="C41" i="54" a="1"/>
  <c r="C41" i="54" s="1"/>
  <c r="C28" i="54" a="1"/>
  <c r="C28" i="54" s="1"/>
  <c r="C18" i="54" a="1"/>
  <c r="C18" i="54" s="1"/>
  <c r="C22" i="54" a="1"/>
  <c r="C22" i="54" s="1"/>
  <c r="C44" i="54" a="1"/>
  <c r="C44" i="54" s="1"/>
  <c r="C31" i="54" a="1"/>
  <c r="C31" i="54"/>
  <c r="C39" i="54" a="1"/>
  <c r="C39" i="54" s="1"/>
  <c r="C46" i="54" a="1"/>
  <c r="C46" i="54" s="1"/>
  <c r="C29" i="54" a="1"/>
  <c r="C29" i="54" s="1"/>
  <c r="C21" i="54" a="1"/>
  <c r="C21" i="54" s="1"/>
  <c r="C47" i="54" a="1"/>
  <c r="C47" i="54" s="1"/>
  <c r="C36" i="54" a="1"/>
  <c r="C36" i="54" s="1"/>
  <c r="C35" i="54" a="1"/>
  <c r="C35" i="54" s="1"/>
  <c r="C25" i="54" a="1"/>
  <c r="C25" i="54"/>
  <c r="C34" i="54" a="1"/>
  <c r="C34" i="54" s="1"/>
  <c r="C33" i="54" a="1"/>
  <c r="C33" i="54" s="1"/>
  <c r="C13" i="54" a="1"/>
  <c r="C13" i="54" s="1"/>
  <c r="C10" i="54" a="1"/>
  <c r="C10" i="54" s="1"/>
  <c r="C38" i="54" a="1"/>
  <c r="C38" i="54" s="1"/>
  <c r="C30" i="54" a="1"/>
  <c r="C30" i="54" s="1"/>
  <c r="C16" i="54" a="1"/>
  <c r="C16" i="54" s="1"/>
  <c r="C32" i="54" a="1"/>
  <c r="C32" i="54" s="1"/>
  <c r="C15" i="54" a="1"/>
  <c r="C15" i="54" s="1"/>
  <c r="C23" i="54" a="1"/>
  <c r="C23" i="54"/>
  <c r="C48" i="54" a="1"/>
  <c r="C48" i="54" s="1"/>
  <c r="C40" i="54" a="1"/>
  <c r="C40" i="54" s="1"/>
  <c r="C17" i="54" a="1"/>
  <c r="C17" i="54" s="1"/>
  <c r="C27" i="54" a="1"/>
  <c r="C27" i="54" s="1"/>
  <c r="C26" i="54" a="1"/>
  <c r="C26" i="54" s="1"/>
  <c r="C11" i="54" a="1"/>
  <c r="C11" i="54" s="1"/>
  <c r="C24" i="54" a="1"/>
  <c r="C24" i="54" s="1"/>
  <c r="C20" i="54" a="1"/>
  <c r="C20" i="54" s="1"/>
  <c r="C14" i="54" a="1"/>
  <c r="C14" i="54"/>
  <c r="C9" i="54" a="1"/>
  <c r="C9" i="54" s="1"/>
  <c r="C8" i="54" a="1"/>
  <c r="C8" i="54" s="1"/>
  <c r="C19" i="54" a="1"/>
  <c r="C19" i="54" s="1"/>
  <c r="C7" i="54" a="1"/>
  <c r="C7" i="54" s="1"/>
  <c r="C6" i="54" a="1"/>
  <c r="C6" i="54" s="1"/>
  <c r="C37" i="53" a="1"/>
  <c r="C37" i="53" s="1"/>
  <c r="C13" i="53" a="1"/>
  <c r="C13" i="53" s="1"/>
  <c r="C9" i="53" a="1"/>
  <c r="C9" i="53" s="1"/>
  <c r="C33" i="53" a="1"/>
  <c r="C33" i="53" s="1"/>
  <c r="C44" i="53" a="1"/>
  <c r="C44" i="53" s="1"/>
  <c r="C6" i="53" a="1"/>
  <c r="C6" i="53"/>
  <c r="C25" i="53" a="1"/>
  <c r="C25" i="53" s="1"/>
  <c r="C15" i="53" a="1"/>
  <c r="C15" i="53" s="1"/>
  <c r="C7" i="53" a="1"/>
  <c r="C7" i="53" s="1"/>
  <c r="C45" i="53" a="1"/>
  <c r="C45" i="53" s="1"/>
  <c r="C22" i="53" a="1"/>
  <c r="C22" i="53" s="1"/>
  <c r="C35" i="53" a="1"/>
  <c r="C35" i="53" s="1"/>
  <c r="C27" i="53" a="1"/>
  <c r="C27" i="53" s="1"/>
  <c r="C12" i="53" a="1"/>
  <c r="C12" i="53"/>
  <c r="C31" i="53" a="1"/>
  <c r="C31" i="53" s="1"/>
  <c r="C19" i="53" a="1"/>
  <c r="C19" i="53" s="1"/>
  <c r="C39" i="53" a="1"/>
  <c r="C39" i="53" s="1"/>
  <c r="C32" i="53" a="1"/>
  <c r="C32" i="53"/>
  <c r="C30" i="53" a="1"/>
  <c r="C30" i="53" s="1"/>
  <c r="C18" i="53" a="1"/>
  <c r="C18" i="53" s="1"/>
  <c r="C48" i="53" a="1"/>
  <c r="C48" i="53" s="1"/>
  <c r="C40" i="53" a="1"/>
  <c r="C40" i="53" s="1"/>
  <c r="C24" i="53" a="1"/>
  <c r="C24" i="53" s="1"/>
  <c r="C16" i="53" a="1"/>
  <c r="C16" i="53" s="1"/>
  <c r="C29" i="53" a="1"/>
  <c r="C29" i="53" s="1"/>
  <c r="C26" i="53" a="1"/>
  <c r="C26" i="53" s="1"/>
  <c r="C23" i="53" a="1"/>
  <c r="C23" i="53"/>
  <c r="C11" i="53" a="1"/>
  <c r="C11" i="53" s="1"/>
  <c r="C47" i="53" a="1"/>
  <c r="C47" i="53" s="1"/>
  <c r="C46" i="53" a="1"/>
  <c r="C46" i="53" s="1"/>
  <c r="C36" i="53" a="1"/>
  <c r="C36" i="53" s="1"/>
  <c r="C28" i="53" a="1"/>
  <c r="C28" i="53" s="1"/>
  <c r="C34" i="53" a="1"/>
  <c r="C34" i="53" s="1"/>
  <c r="C21" i="53" a="1"/>
  <c r="C21" i="53" s="1"/>
  <c r="C20" i="53" a="1"/>
  <c r="C20" i="53" s="1"/>
  <c r="C14" i="53" a="1"/>
  <c r="C14" i="53" s="1"/>
  <c r="C8" i="53" a="1"/>
  <c r="C8" i="53" s="1"/>
  <c r="C10" i="53" a="1"/>
  <c r="C10" i="53" s="1"/>
  <c r="C41" i="53" a="1"/>
  <c r="C41" i="53" s="1"/>
  <c r="C38" i="53" a="1"/>
  <c r="C38" i="53" s="1"/>
  <c r="C17" i="53" a="1"/>
  <c r="C17" i="53" s="1"/>
  <c r="C44" i="52" a="1"/>
  <c r="C44" i="52" s="1"/>
  <c r="C27" i="52" a="1"/>
  <c r="C27" i="52" s="1"/>
  <c r="C36" i="52" a="1"/>
  <c r="C36" i="52" s="1"/>
  <c r="C34" i="52" a="1"/>
  <c r="C34" i="52" s="1"/>
  <c r="C20" i="52" a="1"/>
  <c r="C20" i="52" s="1"/>
  <c r="C28" i="52" a="1"/>
  <c r="C28" i="52"/>
  <c r="C39" i="52" a="1"/>
  <c r="C39" i="52" s="1"/>
  <c r="C45" i="52" a="1"/>
  <c r="C45" i="52" s="1"/>
  <c r="C46" i="52" a="1"/>
  <c r="C46" i="52" s="1"/>
  <c r="C26" i="52" a="1"/>
  <c r="C26" i="52" s="1"/>
  <c r="C47" i="52" a="1"/>
  <c r="C47" i="52" s="1"/>
  <c r="C29" i="52" a="1"/>
  <c r="C29" i="52" s="1"/>
  <c r="C37" i="52" a="1"/>
  <c r="C37" i="52" s="1"/>
  <c r="C33" i="52" a="1"/>
  <c r="C33" i="52" s="1"/>
  <c r="C21" i="52" a="1"/>
  <c r="C21" i="52" s="1"/>
  <c r="C38" i="52" a="1"/>
  <c r="C38" i="52" s="1"/>
  <c r="C48" i="52" a="1"/>
  <c r="C48" i="52" s="1"/>
  <c r="C32" i="52" a="1"/>
  <c r="C32" i="52"/>
  <c r="C40" i="52" a="1"/>
  <c r="C40" i="52" s="1"/>
  <c r="C25" i="52" a="1"/>
  <c r="C25" i="52" s="1"/>
  <c r="C35" i="52" a="1"/>
  <c r="C35" i="52" s="1"/>
  <c r="C30" i="52" a="1"/>
  <c r="C30" i="52" s="1"/>
  <c r="C41" i="52" a="1"/>
  <c r="C41" i="52" s="1"/>
  <c r="C22" i="52" a="1"/>
  <c r="C22" i="52" s="1"/>
  <c r="C31" i="52" a="1"/>
  <c r="C31" i="52" s="1"/>
  <c r="C23" i="52" a="1"/>
  <c r="C23" i="52" s="1"/>
  <c r="C24" i="52" a="1"/>
  <c r="C24" i="52" s="1"/>
  <c r="C14" i="52" a="1"/>
  <c r="C14" i="52" s="1"/>
  <c r="C12" i="52" a="1"/>
  <c r="C12" i="52" s="1"/>
  <c r="C8" i="52" a="1"/>
  <c r="C8" i="52" s="1"/>
  <c r="C19" i="52" a="1"/>
  <c r="C19" i="52" s="1"/>
  <c r="C11" i="52" a="1"/>
  <c r="C11" i="52"/>
  <c r="C6" i="52" a="1"/>
  <c r="C6" i="52" s="1"/>
  <c r="C18" i="52" a="1"/>
  <c r="C18" i="52"/>
  <c r="C13" i="52" a="1"/>
  <c r="C13" i="52" s="1"/>
  <c r="C10" i="52" a="1"/>
  <c r="C10" i="52" s="1"/>
  <c r="C9" i="52" a="1"/>
  <c r="C9" i="52" s="1"/>
  <c r="C7" i="52" a="1"/>
  <c r="C7" i="52"/>
  <c r="C17" i="52" a="1"/>
  <c r="C17" i="52" s="1"/>
  <c r="C16" i="52" a="1"/>
  <c r="C16" i="52" s="1"/>
  <c r="C15" i="52" a="1"/>
  <c r="C15" i="52" s="1"/>
  <c r="C34" i="51" a="1"/>
  <c r="C34" i="51" s="1"/>
  <c r="C32" i="51" a="1"/>
  <c r="C32" i="51" s="1"/>
  <c r="C31" i="51" a="1"/>
  <c r="C31" i="51" s="1"/>
  <c r="C25" i="51" a="1"/>
  <c r="C25" i="51" s="1"/>
  <c r="C29" i="51" a="1"/>
  <c r="C29" i="51" s="1"/>
  <c r="C46" i="51" a="1"/>
  <c r="C46" i="51" s="1"/>
  <c r="C41" i="51" a="1"/>
  <c r="C41" i="51" s="1"/>
  <c r="C40" i="51" a="1"/>
  <c r="C40" i="51" s="1"/>
  <c r="C19" i="51" a="1"/>
  <c r="C19" i="51" s="1"/>
  <c r="C26" i="51" a="1"/>
  <c r="C26" i="51" s="1"/>
  <c r="C24" i="51" a="1"/>
  <c r="C24" i="51" s="1"/>
  <c r="C13" i="51" a="1"/>
  <c r="C13" i="51" s="1"/>
  <c r="C18" i="51" a="1"/>
  <c r="C18" i="51" s="1"/>
  <c r="C6" i="51" a="1"/>
  <c r="C6" i="51" s="1"/>
  <c r="C14" i="51" a="1"/>
  <c r="C14" i="51" s="1"/>
  <c r="C27" i="51" a="1"/>
  <c r="C27" i="51" s="1"/>
  <c r="C22" i="51" a="1"/>
  <c r="C22" i="51" s="1"/>
  <c r="C36" i="51" a="1"/>
  <c r="C36" i="51" s="1"/>
  <c r="C21" i="51" a="1"/>
  <c r="C21" i="51" s="1"/>
  <c r="C45" i="51" a="1"/>
  <c r="C45" i="51" s="1"/>
  <c r="C11" i="51" a="1"/>
  <c r="C11" i="51" s="1"/>
  <c r="C16" i="51" a="1"/>
  <c r="C16" i="51" s="1"/>
  <c r="C7" i="51" a="1"/>
  <c r="C7" i="51"/>
  <c r="C30" i="51" a="1"/>
  <c r="C30" i="51" s="1"/>
  <c r="C15" i="51" a="1"/>
  <c r="C15" i="51" s="1"/>
  <c r="C28" i="51" a="1"/>
  <c r="C28" i="51" s="1"/>
  <c r="C48" i="51" a="1"/>
  <c r="C48" i="51" s="1"/>
  <c r="C33" i="51" a="1"/>
  <c r="C33" i="51" s="1"/>
  <c r="C17" i="51" a="1"/>
  <c r="C17" i="51"/>
  <c r="C12" i="51" a="1"/>
  <c r="C12" i="51" s="1"/>
  <c r="C8" i="51" a="1"/>
  <c r="C8" i="51" s="1"/>
  <c r="C23" i="51" a="1"/>
  <c r="C23" i="51"/>
  <c r="C47" i="51" a="1"/>
  <c r="C47" i="51" s="1"/>
  <c r="C20" i="51" a="1"/>
  <c r="C20" i="51" s="1"/>
  <c r="C9" i="51" a="1"/>
  <c r="C9" i="51" s="1"/>
  <c r="C10" i="51" a="1"/>
  <c r="C10" i="51" s="1"/>
  <c r="C44" i="51" a="1"/>
  <c r="C44" i="51" s="1"/>
  <c r="C39" i="51" a="1"/>
  <c r="C39" i="51" s="1"/>
  <c r="C38" i="51" a="1"/>
  <c r="C38" i="51" s="1"/>
  <c r="C35" i="51" a="1"/>
  <c r="C35" i="51" s="1"/>
  <c r="C37" i="51" a="1"/>
  <c r="C37" i="51"/>
  <c r="C23" i="50" a="1"/>
  <c r="C23" i="50" s="1"/>
  <c r="C10" i="50" a="1"/>
  <c r="C10" i="50"/>
  <c r="C17" i="50" a="1"/>
  <c r="C17" i="50" s="1"/>
  <c r="C9" i="50" a="1"/>
  <c r="C9" i="50" s="1"/>
  <c r="C7" i="50" a="1"/>
  <c r="C7" i="50" s="1"/>
  <c r="C8" i="50" a="1"/>
  <c r="C8" i="50" s="1"/>
  <c r="C25" i="50" a="1"/>
  <c r="C25" i="50" s="1"/>
  <c r="C22" i="50" a="1"/>
  <c r="C22" i="50" s="1"/>
  <c r="C15" i="50" a="1"/>
  <c r="C15" i="50" s="1"/>
  <c r="C12" i="50" a="1"/>
  <c r="C12" i="50" s="1"/>
  <c r="C21" i="50" a="1"/>
  <c r="C21" i="50"/>
  <c r="C14" i="50" a="1"/>
  <c r="C14" i="50" s="1"/>
  <c r="C13" i="50" a="1"/>
  <c r="C13" i="50" s="1"/>
  <c r="C27" i="50" a="1"/>
  <c r="C27" i="50"/>
  <c r="C26" i="50" a="1"/>
  <c r="C26" i="50" s="1"/>
  <c r="C20" i="50" a="1"/>
  <c r="C20" i="50" s="1"/>
  <c r="C19" i="50" a="1"/>
  <c r="C19" i="50" s="1"/>
  <c r="C32" i="50" a="1"/>
  <c r="C32" i="50" s="1"/>
  <c r="C31" i="50" a="1"/>
  <c r="C31" i="50"/>
  <c r="C30" i="50" a="1"/>
  <c r="C30" i="50"/>
  <c r="C29" i="50" a="1"/>
  <c r="C29" i="50" s="1"/>
  <c r="C24" i="50" a="1"/>
  <c r="C24" i="50" s="1"/>
  <c r="C18" i="50" a="1"/>
  <c r="C18" i="50" s="1"/>
  <c r="C11" i="50" a="1"/>
  <c r="C11" i="50" s="1"/>
  <c r="C6" i="50" a="1"/>
  <c r="C6" i="50" s="1"/>
  <c r="C16" i="50" a="1"/>
  <c r="C16" i="50" s="1"/>
  <c r="C28" i="50" a="1"/>
  <c r="C28" i="50" s="1"/>
  <c r="C36" i="50" a="1"/>
  <c r="C36" i="50" s="1"/>
  <c r="C35" i="50" a="1"/>
  <c r="C35" i="50" s="1"/>
  <c r="C46" i="50" a="1"/>
  <c r="C46" i="50" s="1"/>
  <c r="C45" i="50" a="1"/>
  <c r="C45" i="50" s="1"/>
  <c r="C40" i="50" a="1"/>
  <c r="C40" i="50"/>
  <c r="C38" i="50" a="1"/>
  <c r="C38" i="50" s="1"/>
  <c r="C44" i="50" a="1"/>
  <c r="C44" i="50"/>
  <c r="C39" i="50" a="1"/>
  <c r="C39" i="50" s="1"/>
  <c r="C33" i="50" a="1"/>
  <c r="C33" i="50" s="1"/>
  <c r="C48" i="50" a="1"/>
  <c r="C48" i="50" s="1"/>
  <c r="C34" i="50" a="1"/>
  <c r="C34" i="50" s="1"/>
  <c r="C37" i="50" a="1"/>
  <c r="C37" i="50" s="1"/>
  <c r="C47" i="50" a="1"/>
  <c r="C47" i="50" s="1"/>
  <c r="C41" i="50" a="1"/>
  <c r="C41" i="50" s="1"/>
  <c r="C26" i="49" a="1"/>
  <c r="C26" i="49" s="1"/>
  <c r="C39" i="49" a="1"/>
  <c r="C39" i="49" s="1"/>
  <c r="C8" i="49" a="1"/>
  <c r="C8" i="49" s="1"/>
  <c r="C36" i="49" a="1"/>
  <c r="C36" i="49" s="1"/>
  <c r="C40" i="49" a="1"/>
  <c r="C40" i="49"/>
  <c r="C45" i="49" a="1"/>
  <c r="C45" i="49" s="1"/>
  <c r="C27" i="49" a="1"/>
  <c r="C27" i="49" s="1"/>
  <c r="C19" i="49" a="1"/>
  <c r="C19" i="49" s="1"/>
  <c r="C34" i="49" a="1"/>
  <c r="C34" i="49" s="1"/>
  <c r="C11" i="49" a="1"/>
  <c r="C11" i="49" s="1"/>
  <c r="C46" i="49" a="1"/>
  <c r="C46" i="49" s="1"/>
  <c r="C30" i="49" a="1"/>
  <c r="C30" i="49" s="1"/>
  <c r="C10" i="49" a="1"/>
  <c r="C10" i="49" s="1"/>
  <c r="C22" i="49" a="1"/>
  <c r="C22" i="49" s="1"/>
  <c r="C9" i="49" a="1"/>
  <c r="C9" i="49" s="1"/>
  <c r="C25" i="49" a="1"/>
  <c r="C25" i="49" s="1"/>
  <c r="C20" i="49" a="1"/>
  <c r="C20" i="49" s="1"/>
  <c r="C44" i="49" a="1"/>
  <c r="C44" i="49" s="1"/>
  <c r="C12" i="49" a="1"/>
  <c r="C12" i="49"/>
  <c r="C38" i="49" a="1"/>
  <c r="C38" i="49" s="1"/>
  <c r="C16" i="49" a="1"/>
  <c r="C16" i="49" s="1"/>
  <c r="C28" i="49" a="1"/>
  <c r="C28" i="49" s="1"/>
  <c r="C33" i="49" a="1"/>
  <c r="C33" i="49"/>
  <c r="C21" i="49" a="1"/>
  <c r="C21" i="49" s="1"/>
  <c r="C7" i="49" a="1"/>
  <c r="C7" i="49"/>
  <c r="C37" i="49" a="1"/>
  <c r="C37" i="49" s="1"/>
  <c r="C23" i="49" a="1"/>
  <c r="C23" i="49" s="1"/>
  <c r="C6" i="49" a="1"/>
  <c r="C6" i="49" s="1"/>
  <c r="C14" i="49" a="1"/>
  <c r="C14" i="49" s="1"/>
  <c r="C48" i="49" a="1"/>
  <c r="C48" i="49" s="1"/>
  <c r="C47" i="49" a="1"/>
  <c r="C47" i="49" s="1"/>
  <c r="C41" i="49" a="1"/>
  <c r="C41" i="49"/>
  <c r="C13" i="49" a="1"/>
  <c r="C13" i="49" s="1"/>
  <c r="C29" i="49" a="1"/>
  <c r="C29" i="49"/>
  <c r="C24" i="49" a="1"/>
  <c r="C24" i="49" s="1"/>
  <c r="C35" i="49" a="1"/>
  <c r="C35" i="49" s="1"/>
  <c r="C32" i="49" a="1"/>
  <c r="C32" i="49" s="1"/>
  <c r="C18" i="49" a="1"/>
  <c r="C18" i="49" s="1"/>
  <c r="C15" i="49" a="1"/>
  <c r="C15" i="49" s="1"/>
  <c r="C17" i="49" a="1"/>
  <c r="C17" i="49"/>
  <c r="C31" i="49" a="1"/>
  <c r="C31" i="49" s="1"/>
  <c r="C39" i="48" a="1"/>
  <c r="C39" i="48" s="1"/>
  <c r="C47" i="48" a="1"/>
  <c r="C47" i="48"/>
  <c r="C37" i="48" a="1"/>
  <c r="C37" i="48" s="1"/>
  <c r="C41" i="48" a="1"/>
  <c r="C41" i="48" s="1"/>
  <c r="C32" i="48" a="1"/>
  <c r="C32" i="48" s="1"/>
  <c r="C35" i="48" a="1"/>
  <c r="C35" i="48" s="1"/>
  <c r="C33" i="48" a="1"/>
  <c r="C33" i="48" s="1"/>
  <c r="C48" i="48" a="1"/>
  <c r="C48" i="48" s="1"/>
  <c r="C46" i="48" a="1"/>
  <c r="C46" i="48" s="1"/>
  <c r="C40" i="48" a="1"/>
  <c r="C40" i="48" s="1"/>
  <c r="C36" i="48" a="1"/>
  <c r="C36" i="48" s="1"/>
  <c r="C45" i="48" a="1"/>
  <c r="C45" i="48" s="1"/>
  <c r="C38" i="48" a="1"/>
  <c r="C38" i="48" s="1"/>
  <c r="C44" i="48" a="1"/>
  <c r="C44" i="48" s="1"/>
  <c r="C8" i="48" a="1"/>
  <c r="C8" i="48" s="1"/>
  <c r="C16" i="48" a="1"/>
  <c r="C16" i="48" s="1"/>
  <c r="C13" i="48" a="1"/>
  <c r="C13" i="48" s="1"/>
  <c r="C9" i="48" a="1"/>
  <c r="C9" i="48" s="1"/>
  <c r="C14" i="48" a="1"/>
  <c r="C14" i="48" s="1"/>
  <c r="C25" i="48" a="1"/>
  <c r="C25" i="48" s="1"/>
  <c r="C17" i="48" a="1"/>
  <c r="C17" i="48" s="1"/>
  <c r="C20" i="48" a="1"/>
  <c r="C20" i="48" s="1"/>
  <c r="C12" i="48" a="1"/>
  <c r="C12" i="48" s="1"/>
  <c r="C11" i="48" a="1"/>
  <c r="C11" i="48" s="1"/>
  <c r="C10" i="48" a="1"/>
  <c r="C10" i="48" s="1"/>
  <c r="C31" i="48" a="1"/>
  <c r="C31" i="48" s="1"/>
  <c r="C30" i="48" a="1"/>
  <c r="C30" i="48" s="1"/>
  <c r="C29" i="48" a="1"/>
  <c r="C29" i="48" s="1"/>
  <c r="C28" i="48" a="1"/>
  <c r="C28" i="48" s="1"/>
  <c r="C27" i="48" a="1"/>
  <c r="C27" i="48" s="1"/>
  <c r="C26" i="48" a="1"/>
  <c r="C26" i="48" s="1"/>
  <c r="C18" i="48" a="1"/>
  <c r="C18" i="48" s="1"/>
  <c r="C22" i="48" a="1"/>
  <c r="C22" i="48" s="1"/>
  <c r="C21" i="48" a="1"/>
  <c r="C21" i="48" s="1"/>
  <c r="C19" i="48" a="1"/>
  <c r="C19" i="48" s="1"/>
  <c r="C6" i="48" a="1"/>
  <c r="C6" i="48" s="1"/>
  <c r="C34" i="48" a="1"/>
  <c r="C34" i="48" s="1"/>
  <c r="C15" i="48" a="1"/>
  <c r="C15" i="48" s="1"/>
  <c r="C23" i="48" a="1"/>
  <c r="C23" i="48" s="1"/>
  <c r="C24" i="48" a="1"/>
  <c r="C24" i="48" s="1"/>
  <c r="C7" i="48" a="1"/>
  <c r="C7" i="48" s="1"/>
  <c r="C13" i="47" a="1"/>
  <c r="C13" i="47" s="1"/>
  <c r="C14" i="47" a="1"/>
  <c r="C14" i="47" s="1"/>
  <c r="C21" i="47" a="1"/>
  <c r="C21" i="47" s="1"/>
  <c r="C46" i="47" a="1"/>
  <c r="C46" i="47" s="1"/>
  <c r="C32" i="47" a="1"/>
  <c r="C32" i="47" s="1"/>
  <c r="C9" i="47" a="1"/>
  <c r="C9" i="47" s="1"/>
  <c r="C39" i="47" a="1"/>
  <c r="C39" i="47" s="1"/>
  <c r="C34" i="47" a="1"/>
  <c r="C34" i="47" s="1"/>
  <c r="C30" i="47" a="1"/>
  <c r="C30" i="47" s="1"/>
  <c r="C8" i="47" a="1"/>
  <c r="C8" i="47" s="1"/>
  <c r="C22" i="47" a="1"/>
  <c r="C22" i="47" s="1"/>
  <c r="C11" i="47" a="1"/>
  <c r="C11" i="47" s="1"/>
  <c r="C7" i="47" a="1"/>
  <c r="C7" i="47" s="1"/>
  <c r="C33" i="47" a="1"/>
  <c r="C33" i="47" s="1"/>
  <c r="C6" i="47" a="1"/>
  <c r="C6" i="47" s="1"/>
  <c r="C28" i="47" a="1"/>
  <c r="C28" i="47"/>
  <c r="C10" i="47" a="1"/>
  <c r="C10" i="47" s="1"/>
  <c r="C15" i="47" a="1"/>
  <c r="C15" i="47" s="1"/>
  <c r="C17" i="47" a="1"/>
  <c r="C17" i="47" s="1"/>
  <c r="C29" i="47" a="1"/>
  <c r="C29" i="47" s="1"/>
  <c r="C20" i="47" a="1"/>
  <c r="C20" i="47" s="1"/>
  <c r="C47" i="47" a="1"/>
  <c r="C47" i="47" s="1"/>
  <c r="C35" i="47" a="1"/>
  <c r="C35" i="47" s="1"/>
  <c r="C37" i="47" a="1"/>
  <c r="C37" i="47" s="1"/>
  <c r="C27" i="47" a="1"/>
  <c r="C27" i="47"/>
  <c r="C19" i="47" a="1"/>
  <c r="C19" i="47" s="1"/>
  <c r="C44" i="47" a="1"/>
  <c r="C44" i="47" s="1"/>
  <c r="C48" i="47" a="1"/>
  <c r="C48" i="47" s="1"/>
  <c r="C38" i="47" a="1"/>
  <c r="C38" i="47" s="1"/>
  <c r="C12" i="47" a="1"/>
  <c r="C12" i="47" s="1"/>
  <c r="C31" i="47" a="1"/>
  <c r="C31" i="47" s="1"/>
  <c r="C16" i="47" a="1"/>
  <c r="C16" i="47" s="1"/>
  <c r="C45" i="47" a="1"/>
  <c r="C45" i="47" s="1"/>
  <c r="C41" i="47" a="1"/>
  <c r="C41" i="47" s="1"/>
  <c r="C18" i="47" a="1"/>
  <c r="C18" i="47" s="1"/>
  <c r="C23" i="47" a="1"/>
  <c r="C23" i="47" s="1"/>
  <c r="C40" i="47" a="1"/>
  <c r="C40" i="47" s="1"/>
  <c r="C24" i="47" a="1"/>
  <c r="C24" i="47" s="1"/>
  <c r="C36" i="47" a="1"/>
  <c r="C36" i="47" s="1"/>
  <c r="C26" i="47" a="1"/>
  <c r="C26" i="47" s="1"/>
  <c r="C25" i="47" a="1"/>
  <c r="C25" i="47" s="1"/>
  <c r="C34" i="46" a="1"/>
  <c r="C34" i="46" s="1"/>
  <c r="C38" i="46" a="1"/>
  <c r="C38" i="46" s="1"/>
  <c r="C33" i="46" a="1"/>
  <c r="C33" i="46" s="1"/>
  <c r="C47" i="46" a="1"/>
  <c r="C47" i="46" s="1"/>
  <c r="C48" i="46" a="1"/>
  <c r="C48" i="46" s="1"/>
  <c r="C36" i="46" a="1"/>
  <c r="C36" i="46" s="1"/>
  <c r="C41" i="46" a="1"/>
  <c r="C41" i="46" s="1"/>
  <c r="C39" i="46" a="1"/>
  <c r="C39" i="46" s="1"/>
  <c r="C40" i="46" a="1"/>
  <c r="C40" i="46" s="1"/>
  <c r="C46" i="46" a="1"/>
  <c r="C46" i="46" s="1"/>
  <c r="C45" i="46" a="1"/>
  <c r="C45" i="46" s="1"/>
  <c r="C35" i="46" a="1"/>
  <c r="C35" i="46" s="1"/>
  <c r="C32" i="46" a="1"/>
  <c r="C32" i="46" s="1"/>
  <c r="C37" i="46" a="1"/>
  <c r="C37" i="46" s="1"/>
  <c r="C44" i="46" a="1"/>
  <c r="C44" i="46" s="1"/>
  <c r="C28" i="46" a="1"/>
  <c r="C28" i="46" s="1"/>
  <c r="C27" i="46" a="1"/>
  <c r="C27" i="46" s="1"/>
  <c r="C26" i="46" a="1"/>
  <c r="C26" i="46" s="1"/>
  <c r="C19" i="46" a="1"/>
  <c r="C19" i="46" s="1"/>
  <c r="C15" i="46" a="1"/>
  <c r="C15" i="46" s="1"/>
  <c r="C10" i="46" a="1"/>
  <c r="C10" i="46" s="1"/>
  <c r="C14" i="46" a="1"/>
  <c r="C14" i="46" s="1"/>
  <c r="C13" i="46" a="1"/>
  <c r="C13" i="46" s="1"/>
  <c r="C8" i="46" a="1"/>
  <c r="C8" i="46"/>
  <c r="C30" i="46" a="1"/>
  <c r="C30" i="46"/>
  <c r="C18" i="46" a="1"/>
  <c r="C18" i="46" s="1"/>
  <c r="C16" i="46" a="1"/>
  <c r="C16" i="46" s="1"/>
  <c r="C17" i="46" a="1"/>
  <c r="C17" i="46" s="1"/>
  <c r="C21" i="46" a="1"/>
  <c r="C21" i="46" s="1"/>
  <c r="C12" i="46" a="1"/>
  <c r="C12" i="46" s="1"/>
  <c r="C7" i="46" a="1"/>
  <c r="C7" i="46" s="1"/>
  <c r="C23" i="46" a="1"/>
  <c r="C23" i="46" s="1"/>
  <c r="C6" i="46" a="1"/>
  <c r="C6" i="46"/>
  <c r="C31" i="46" a="1"/>
  <c r="C31" i="46" s="1"/>
  <c r="C29" i="46" a="1"/>
  <c r="C29" i="46" s="1"/>
  <c r="C25" i="46" a="1"/>
  <c r="C25" i="46" s="1"/>
  <c r="C24" i="46" a="1"/>
  <c r="C24" i="46" s="1"/>
  <c r="C20" i="46" a="1"/>
  <c r="C20" i="46" s="1"/>
  <c r="C9" i="46" a="1"/>
  <c r="C9" i="46"/>
  <c r="C11" i="46" a="1"/>
  <c r="C11" i="46" s="1"/>
  <c r="C22" i="46" a="1"/>
  <c r="C22" i="46" s="1"/>
  <c r="C8" i="45" a="1"/>
  <c r="C8" i="45" s="1"/>
  <c r="C46" i="45" a="1"/>
  <c r="C46" i="45" s="1"/>
  <c r="C32" i="45" a="1"/>
  <c r="C32" i="45" s="1"/>
  <c r="C30" i="45" a="1"/>
  <c r="C30" i="45" s="1"/>
  <c r="C36" i="45"/>
  <c r="C26" i="45" a="1"/>
  <c r="C26" i="45" s="1"/>
  <c r="C17" i="45" a="1"/>
  <c r="C17" i="45" s="1"/>
  <c r="C13" i="45" a="1"/>
  <c r="C13" i="45" s="1"/>
  <c r="C20" i="45" a="1"/>
  <c r="C20" i="45" s="1"/>
  <c r="C33" i="45" a="1"/>
  <c r="C33" i="45" s="1"/>
  <c r="C15" i="45" a="1"/>
  <c r="C15" i="45" s="1"/>
  <c r="C29" i="45" a="1"/>
  <c r="C29" i="45" s="1"/>
  <c r="C9" i="45" a="1"/>
  <c r="C9" i="45" s="1"/>
  <c r="C21" i="45" a="1"/>
  <c r="C21" i="45" s="1"/>
  <c r="C7" i="45" a="1"/>
  <c r="C7" i="45" s="1"/>
  <c r="C38" i="45" a="1"/>
  <c r="C38" i="45" s="1"/>
  <c r="C37" i="45" a="1"/>
  <c r="C37" i="45" s="1"/>
  <c r="C11" i="45" a="1"/>
  <c r="C11" i="45" s="1"/>
  <c r="C41" i="45" a="1"/>
  <c r="C41" i="45" s="1"/>
  <c r="C19" i="45" a="1"/>
  <c r="C19" i="45" s="1"/>
  <c r="C12" i="45" a="1"/>
  <c r="C12" i="45" s="1"/>
  <c r="C16" i="45" a="1"/>
  <c r="C16" i="45"/>
  <c r="C23" i="45" a="1"/>
  <c r="C23" i="45" s="1"/>
  <c r="C40" i="45" a="1"/>
  <c r="C40" i="45" s="1"/>
  <c r="C31" i="45" a="1"/>
  <c r="C31" i="45" s="1"/>
  <c r="C27" i="45" a="1"/>
  <c r="C27" i="45" s="1"/>
  <c r="C10" i="45" a="1"/>
  <c r="C10" i="45" s="1"/>
  <c r="C48" i="45" a="1"/>
  <c r="C48" i="45" s="1"/>
  <c r="C22" i="45" a="1"/>
  <c r="C22" i="45" s="1"/>
  <c r="C39" i="45" a="1"/>
  <c r="C39" i="45" s="1"/>
  <c r="C28" i="45" a="1"/>
  <c r="C28" i="45" s="1"/>
  <c r="C35" i="45" a="1"/>
  <c r="C35" i="45" s="1"/>
  <c r="C47" i="45" a="1"/>
  <c r="C47" i="45" s="1"/>
  <c r="C18" i="45" a="1"/>
  <c r="C18" i="45" s="1"/>
  <c r="C6" i="45" a="1"/>
  <c r="C6" i="45" s="1"/>
  <c r="C38" i="42" a="1"/>
  <c r="C38" i="42" s="1"/>
  <c r="C45" i="42" a="1"/>
  <c r="C45" i="42" s="1"/>
  <c r="C48" i="42" a="1"/>
  <c r="C48" i="42" s="1"/>
  <c r="C39" i="42" a="1"/>
  <c r="C39" i="42" s="1"/>
  <c r="C40" i="42" a="1"/>
  <c r="C40" i="42" s="1"/>
  <c r="C44" i="42" a="1"/>
  <c r="C44" i="42" s="1"/>
  <c r="C41" i="42" a="1"/>
  <c r="C41" i="42" s="1"/>
  <c r="C46" i="42" a="1"/>
  <c r="C46" i="42" s="1"/>
  <c r="C47" i="42" a="1"/>
  <c r="C47" i="42" s="1"/>
  <c r="C27" i="42" a="1"/>
  <c r="C27" i="42" s="1"/>
  <c r="C26" i="42" a="1"/>
  <c r="C26" i="42" s="1"/>
  <c r="C24" i="42" a="1"/>
  <c r="C24" i="42" s="1"/>
  <c r="C13" i="42" a="1"/>
  <c r="C13" i="42" s="1"/>
  <c r="C11" i="42" a="1"/>
  <c r="C11" i="42" s="1"/>
  <c r="C23" i="42" a="1"/>
  <c r="C23" i="42" s="1"/>
  <c r="C18" i="42" a="1"/>
  <c r="C18" i="42" s="1"/>
  <c r="C16" i="42" a="1"/>
  <c r="C16" i="42" s="1"/>
  <c r="C8" i="42" a="1"/>
  <c r="C8" i="42" s="1"/>
  <c r="C6" i="42" a="1"/>
  <c r="C6" i="42" s="1"/>
  <c r="C22" i="42" a="1"/>
  <c r="C22" i="42" s="1"/>
  <c r="C14" i="42" a="1"/>
  <c r="C14" i="42" s="1"/>
  <c r="C25" i="42" a="1"/>
  <c r="C25" i="42" s="1"/>
  <c r="C21" i="42" a="1"/>
  <c r="C21" i="42" s="1"/>
  <c r="C37" i="42" a="1"/>
  <c r="C37" i="42" s="1"/>
  <c r="C36" i="42" a="1"/>
  <c r="C36" i="42" s="1"/>
  <c r="C35" i="42" a="1"/>
  <c r="C35" i="42" s="1"/>
  <c r="C34" i="42" a="1"/>
  <c r="C34" i="42" s="1"/>
  <c r="C33" i="42" a="1"/>
  <c r="C33" i="42" s="1"/>
  <c r="C32" i="42" a="1"/>
  <c r="C32" i="42" s="1"/>
  <c r="C31" i="42" a="1"/>
  <c r="C31" i="42" s="1"/>
  <c r="C29" i="42" a="1"/>
  <c r="C29" i="42" s="1"/>
  <c r="C20" i="42" a="1"/>
  <c r="C20" i="42" s="1"/>
  <c r="C17" i="42" a="1"/>
  <c r="C17" i="42" s="1"/>
  <c r="C15" i="42" a="1"/>
  <c r="C15" i="42" s="1"/>
  <c r="C7" i="42" a="1"/>
  <c r="C7" i="42" s="1"/>
  <c r="C10" i="42" a="1"/>
  <c r="C10" i="42" s="1"/>
  <c r="C30" i="42" a="1"/>
  <c r="C30" i="42" s="1"/>
  <c r="C19" i="42" a="1"/>
  <c r="C19" i="42" s="1"/>
  <c r="C12" i="42" a="1"/>
  <c r="C12" i="42" s="1"/>
  <c r="C9" i="42" a="1"/>
  <c r="C9" i="42" s="1"/>
  <c r="C28" i="42" a="1"/>
  <c r="C28" i="42" s="1"/>
  <c r="O22" i="93"/>
  <c r="O21" i="93"/>
  <c r="O20" i="93"/>
  <c r="O19" i="93"/>
  <c r="O18" i="93"/>
  <c r="O17" i="93"/>
  <c r="O16" i="93"/>
  <c r="O15" i="93"/>
  <c r="O14" i="93"/>
  <c r="O13" i="93"/>
  <c r="O12" i="93"/>
  <c r="O11" i="93"/>
  <c r="O10" i="93"/>
  <c r="C35" i="41" a="1"/>
  <c r="C35" i="41" s="1"/>
  <c r="C25" i="41" a="1"/>
  <c r="C25" i="41"/>
  <c r="C47" i="41" a="1"/>
  <c r="C47" i="41"/>
  <c r="C32" i="41" a="1"/>
  <c r="C32" i="41"/>
  <c r="C39" i="41" a="1"/>
  <c r="C39" i="41" s="1"/>
  <c r="C24" i="41" a="1"/>
  <c r="C24" i="41"/>
  <c r="C22" i="41" a="1"/>
  <c r="C22" i="41"/>
  <c r="C15" i="41" a="1"/>
  <c r="C15" i="41"/>
  <c r="C21" i="41" a="1"/>
  <c r="C21" i="41" s="1"/>
  <c r="C26" i="41" a="1"/>
  <c r="C26" i="41"/>
  <c r="C17" i="41" a="1"/>
  <c r="C17" i="41"/>
  <c r="C45" i="41" a="1"/>
  <c r="C45" i="41"/>
  <c r="C14" i="41" a="1"/>
  <c r="C14" i="41" s="1"/>
  <c r="C44" i="41" a="1"/>
  <c r="C44" i="41"/>
  <c r="C31" i="41" a="1"/>
  <c r="C31" i="41"/>
  <c r="C19" i="41" a="1"/>
  <c r="C19" i="41" s="1"/>
  <c r="C34" i="41" a="1"/>
  <c r="C34" i="41"/>
  <c r="C33" i="41" a="1"/>
  <c r="C33" i="41"/>
  <c r="C30" i="41" a="1"/>
  <c r="C30" i="41"/>
  <c r="C27" i="41" a="1"/>
  <c r="C27" i="41" s="1"/>
  <c r="C48" i="41" a="1"/>
  <c r="C48" i="41" s="1"/>
  <c r="C40" i="41" a="1"/>
  <c r="C40" i="41" s="1"/>
  <c r="C13" i="41" a="1"/>
  <c r="C13" i="41"/>
  <c r="C12" i="41" a="1"/>
  <c r="C12" i="41" s="1"/>
  <c r="C37" i="41" a="1"/>
  <c r="C37" i="41" s="1"/>
  <c r="C23" i="41" a="1"/>
  <c r="C23" i="41" s="1"/>
  <c r="C36" i="41" a="1"/>
  <c r="C36" i="41" s="1"/>
  <c r="C18" i="41" a="1"/>
  <c r="C18" i="41" s="1"/>
  <c r="C20" i="41" a="1"/>
  <c r="C20" i="41"/>
  <c r="C16" i="41" a="1"/>
  <c r="C16" i="41" s="1"/>
  <c r="C28" i="41" a="1"/>
  <c r="C28" i="41" s="1"/>
  <c r="C29" i="41" a="1"/>
  <c r="C29" i="41"/>
  <c r="C38" i="41" a="1"/>
  <c r="C38" i="41" s="1"/>
  <c r="C11" i="41" a="1"/>
  <c r="C11" i="41" s="1"/>
  <c r="C9" i="41" a="1"/>
  <c r="C9" i="41" s="1"/>
  <c r="C6" i="41" a="1"/>
  <c r="C6" i="41" s="1"/>
  <c r="C10" i="41" a="1"/>
  <c r="C10" i="41" s="1"/>
  <c r="C8" i="41" a="1"/>
  <c r="C8" i="41" s="1"/>
  <c r="C7" i="41" a="1"/>
  <c r="C7" i="41" s="1"/>
  <c r="C41" i="41" a="1"/>
  <c r="C41" i="41"/>
  <c r="C46" i="41" a="1"/>
  <c r="C46" i="41"/>
  <c r="C16" i="40" a="1"/>
  <c r="C16" i="40" s="1"/>
  <c r="C29" i="40" a="1"/>
  <c r="C29" i="40"/>
  <c r="C25" i="40" a="1"/>
  <c r="C25" i="40"/>
  <c r="C17" i="40" a="1"/>
  <c r="C17" i="40" s="1"/>
  <c r="C13" i="40" a="1"/>
  <c r="C13" i="40" s="1"/>
  <c r="C35" i="40" a="1"/>
  <c r="C35" i="40" s="1"/>
  <c r="C27" i="40" a="1"/>
  <c r="C27" i="40" s="1"/>
  <c r="C11" i="40" a="1"/>
  <c r="C11" i="40" s="1"/>
  <c r="C26" i="40" a="1"/>
  <c r="C26" i="40" s="1"/>
  <c r="C24" i="40" a="1"/>
  <c r="C24" i="40" s="1"/>
  <c r="C22" i="40" a="1"/>
  <c r="C22" i="40"/>
  <c r="C21" i="40" a="1"/>
  <c r="C21" i="40" s="1"/>
  <c r="C30" i="40" a="1"/>
  <c r="C30" i="40" s="1"/>
  <c r="C34" i="40" a="1"/>
  <c r="C34" i="40"/>
  <c r="C33" i="40" a="1"/>
  <c r="C33" i="40" s="1"/>
  <c r="C28" i="40" a="1"/>
  <c r="C28" i="40"/>
  <c r="C18" i="40" a="1"/>
  <c r="C18" i="40" s="1"/>
  <c r="C15" i="40" a="1"/>
  <c r="C15" i="40" s="1"/>
  <c r="C23" i="40" a="1"/>
  <c r="C23" i="40" s="1"/>
  <c r="C20" i="40" a="1"/>
  <c r="C20" i="40"/>
  <c r="C14" i="40" a="1"/>
  <c r="C14" i="40" s="1"/>
  <c r="C10" i="40" a="1"/>
  <c r="C10" i="40"/>
  <c r="C19" i="40" a="1"/>
  <c r="C19" i="40"/>
  <c r="C9" i="40" a="1"/>
  <c r="C9" i="40" s="1"/>
  <c r="C12" i="40" a="1"/>
  <c r="C12" i="40" s="1"/>
  <c r="C8" i="40" a="1"/>
  <c r="C8" i="40"/>
  <c r="C7" i="40" a="1"/>
  <c r="C7" i="40" s="1"/>
  <c r="C6" i="40" a="1"/>
  <c r="C6" i="40" s="1"/>
  <c r="C23" i="38" a="1"/>
  <c r="C23" i="38" s="1"/>
  <c r="C18" i="38" a="1"/>
  <c r="C18" i="38"/>
  <c r="C27" i="38" a="1"/>
  <c r="C27" i="38"/>
  <c r="C34" i="38" a="1"/>
  <c r="C34" i="38"/>
  <c r="C24" i="38" a="1"/>
  <c r="C24" i="38" s="1"/>
  <c r="C25" i="38" a="1"/>
  <c r="C25" i="38"/>
  <c r="C33" i="38" a="1"/>
  <c r="C33" i="38" s="1"/>
  <c r="C21" i="38" a="1"/>
  <c r="C21" i="38" s="1"/>
  <c r="C29" i="38" a="1"/>
  <c r="C29" i="38" s="1"/>
  <c r="C17" i="38" a="1"/>
  <c r="C17" i="38" s="1"/>
  <c r="C35" i="38" a="1"/>
  <c r="C35" i="38" s="1"/>
  <c r="C19" i="38" a="1"/>
  <c r="C19" i="38"/>
  <c r="C30" i="38" a="1"/>
  <c r="C30" i="38" s="1"/>
  <c r="C28" i="38" a="1"/>
  <c r="C28" i="38" s="1"/>
  <c r="C26" i="38" a="1"/>
  <c r="C26" i="38"/>
  <c r="C22" i="38" a="1"/>
  <c r="C22" i="38" s="1"/>
  <c r="C10" i="38" a="1"/>
  <c r="C10" i="38" s="1"/>
  <c r="C16" i="38" a="1"/>
  <c r="C16" i="38"/>
  <c r="C15" i="38" a="1"/>
  <c r="C15" i="38" s="1"/>
  <c r="C14" i="38" a="1"/>
  <c r="C14" i="38" s="1"/>
  <c r="C13" i="38" a="1"/>
  <c r="C13" i="38" s="1"/>
  <c r="C12" i="38" a="1"/>
  <c r="C12" i="38" s="1"/>
  <c r="C11" i="38" a="1"/>
  <c r="C11" i="38" s="1"/>
  <c r="C9" i="38" a="1"/>
  <c r="C9" i="38"/>
  <c r="C8" i="38" a="1"/>
  <c r="C8" i="38" s="1"/>
  <c r="C6" i="38" a="1"/>
  <c r="C6" i="38" s="1"/>
  <c r="C20" i="38" a="1"/>
  <c r="C20" i="38"/>
  <c r="C7" i="38" a="1"/>
  <c r="C7" i="38" s="1"/>
  <c r="C13" i="37" a="1"/>
  <c r="C13" i="37" s="1"/>
  <c r="C19" i="37" a="1"/>
  <c r="C19" i="37"/>
  <c r="C23" i="37" a="1"/>
  <c r="C23" i="37" s="1"/>
  <c r="C20" i="37" a="1"/>
  <c r="C20" i="37" s="1"/>
  <c r="C14" i="37" a="1"/>
  <c r="C14" i="37" s="1"/>
  <c r="C24" i="37" a="1"/>
  <c r="C24" i="37" s="1"/>
  <c r="C26" i="37" a="1"/>
  <c r="C26" i="37" s="1"/>
  <c r="C25" i="37" a="1"/>
  <c r="C25" i="37"/>
  <c r="C33" i="37" a="1"/>
  <c r="C33" i="37" s="1"/>
  <c r="C15" i="37" a="1"/>
  <c r="C15" i="37"/>
  <c r="C12" i="37" a="1"/>
  <c r="C12" i="37"/>
  <c r="C10" i="37" a="1"/>
  <c r="C10" i="37"/>
  <c r="C11" i="37" a="1"/>
  <c r="C11" i="37" s="1"/>
  <c r="C16" i="37" a="1"/>
  <c r="C16" i="37" s="1"/>
  <c r="C21" i="37" a="1"/>
  <c r="C21" i="37" s="1"/>
  <c r="C17" i="37" a="1"/>
  <c r="C17" i="37"/>
  <c r="C9" i="37" a="1"/>
  <c r="C9" i="37" s="1"/>
  <c r="C34" i="37" a="1"/>
  <c r="C34" i="37" s="1"/>
  <c r="C27" i="37" a="1"/>
  <c r="C27" i="37"/>
  <c r="C35" i="37" a="1"/>
  <c r="C35" i="37" s="1"/>
  <c r="C29" i="37" a="1"/>
  <c r="C29" i="37" s="1"/>
  <c r="C30" i="37" a="1"/>
  <c r="C30" i="37" s="1"/>
  <c r="C28" i="37" a="1"/>
  <c r="C28" i="37" s="1"/>
  <c r="C22" i="37" a="1"/>
  <c r="C22" i="37" s="1"/>
  <c r="C18" i="37" a="1"/>
  <c r="C18" i="37" s="1"/>
  <c r="C8" i="37" a="1"/>
  <c r="C8" i="37" s="1"/>
  <c r="C7" i="37" a="1"/>
  <c r="C7" i="37" s="1"/>
  <c r="C6" i="37" a="1"/>
  <c r="C6" i="37"/>
  <c r="C30" i="36" a="1"/>
  <c r="C30" i="36" s="1"/>
  <c r="C35" i="36" a="1"/>
  <c r="C35" i="36"/>
  <c r="C26" i="36" a="1"/>
  <c r="C26" i="36" s="1"/>
  <c r="C27" i="36" a="1"/>
  <c r="C27" i="36" s="1"/>
  <c r="C33" i="36" a="1"/>
  <c r="C33" i="36" s="1"/>
  <c r="C34" i="36" a="1"/>
  <c r="C34" i="36"/>
  <c r="C29" i="36" a="1"/>
  <c r="C29" i="36"/>
  <c r="C28" i="36" a="1"/>
  <c r="C28" i="36" s="1"/>
  <c r="C25" i="36" a="1"/>
  <c r="C25" i="36" s="1"/>
  <c r="C22" i="36" a="1"/>
  <c r="C22" i="36" s="1"/>
  <c r="C14" i="36" a="1"/>
  <c r="C14" i="36"/>
  <c r="C13" i="36" a="1"/>
  <c r="C13" i="36"/>
  <c r="C21" i="36" a="1"/>
  <c r="C21" i="36" s="1"/>
  <c r="C20" i="36" a="1"/>
  <c r="C20" i="36"/>
  <c r="C6" i="36" a="1"/>
  <c r="C6" i="36"/>
  <c r="C19" i="36" a="1"/>
  <c r="C19" i="36" s="1"/>
  <c r="C18" i="36" a="1"/>
  <c r="C18" i="36" s="1"/>
  <c r="C16" i="36" a="1"/>
  <c r="C16" i="36"/>
  <c r="C8" i="36" a="1"/>
  <c r="C8" i="36" s="1"/>
  <c r="C17" i="36" a="1"/>
  <c r="C17" i="36"/>
  <c r="C9" i="36" a="1"/>
  <c r="C9" i="36" s="1"/>
  <c r="C7" i="36" a="1"/>
  <c r="C7" i="36" s="1"/>
  <c r="C11" i="36" a="1"/>
  <c r="C11" i="36"/>
  <c r="C12" i="36" a="1"/>
  <c r="C12" i="36"/>
  <c r="C10" i="36" a="1"/>
  <c r="C10" i="36" s="1"/>
  <c r="C15" i="36" a="1"/>
  <c r="C15" i="36"/>
  <c r="C24" i="36" a="1"/>
  <c r="C24" i="36" s="1"/>
  <c r="C23" i="36" a="1"/>
  <c r="C23" i="36" s="1"/>
  <c r="C29" i="30" a="1"/>
  <c r="C29" i="30" s="1"/>
  <c r="C35" i="30" a="1"/>
  <c r="C35" i="30" s="1"/>
  <c r="C26" i="30" a="1"/>
  <c r="C26" i="30" s="1"/>
  <c r="C33" i="30" a="1"/>
  <c r="C33" i="30"/>
  <c r="C25" i="30" a="1"/>
  <c r="C25" i="30" s="1"/>
  <c r="C20" i="30" a="1"/>
  <c r="C20" i="30"/>
  <c r="C27" i="30" a="1"/>
  <c r="C27" i="30"/>
  <c r="C17" i="30" a="1"/>
  <c r="C17" i="30" s="1"/>
  <c r="C24" i="30" a="1"/>
  <c r="C24" i="30" s="1"/>
  <c r="C18" i="30" a="1"/>
  <c r="C18" i="30"/>
  <c r="C16" i="30" a="1"/>
  <c r="C16" i="30" s="1"/>
  <c r="C34" i="30" a="1"/>
  <c r="C34" i="30" s="1"/>
  <c r="C21" i="30" a="1"/>
  <c r="C21" i="30" s="1"/>
  <c r="C28" i="30" a="1"/>
  <c r="C28" i="30" s="1"/>
  <c r="C23" i="30" a="1"/>
  <c r="C23" i="30"/>
  <c r="C19" i="30" a="1"/>
  <c r="C19" i="30"/>
  <c r="C22" i="30" a="1"/>
  <c r="C22" i="30" s="1"/>
  <c r="C30" i="30" a="1"/>
  <c r="C30" i="30"/>
  <c r="C15" i="30" a="1"/>
  <c r="C15" i="30"/>
  <c r="C10" i="30" a="1"/>
  <c r="C10" i="30" s="1"/>
  <c r="C7" i="30" a="1"/>
  <c r="C7" i="30" s="1"/>
  <c r="C6" i="30" a="1"/>
  <c r="C6" i="30" s="1"/>
  <c r="C14" i="30" a="1"/>
  <c r="C14" i="30" s="1"/>
  <c r="C13" i="30" a="1"/>
  <c r="C13" i="30"/>
  <c r="C12" i="30" a="1"/>
  <c r="C12" i="30" s="1"/>
  <c r="C11" i="30" a="1"/>
  <c r="C11" i="30" s="1"/>
  <c r="C9" i="30" a="1"/>
  <c r="C9" i="30"/>
  <c r="C8" i="30" a="1"/>
  <c r="C8" i="30"/>
  <c r="C34" i="29" a="1"/>
  <c r="C34" i="29" s="1"/>
  <c r="C35" i="29" a="1"/>
  <c r="C35" i="29"/>
  <c r="C17" i="29" a="1"/>
  <c r="C17" i="29" s="1"/>
  <c r="C33" i="29" a="1"/>
  <c r="C33" i="29" s="1"/>
  <c r="C25" i="29" a="1"/>
  <c r="C25" i="29" s="1"/>
  <c r="C30" i="29" a="1"/>
  <c r="C30" i="29" s="1"/>
  <c r="C24" i="29" a="1"/>
  <c r="C24" i="29" s="1"/>
  <c r="C7" i="29" a="1"/>
  <c r="C7" i="29"/>
  <c r="C29" i="29" a="1"/>
  <c r="C29" i="29" s="1"/>
  <c r="C28" i="29" a="1"/>
  <c r="C28" i="29"/>
  <c r="C15" i="29" a="1"/>
  <c r="C15" i="29"/>
  <c r="C18" i="29" a="1"/>
  <c r="C18" i="29" s="1"/>
  <c r="C27" i="29" a="1"/>
  <c r="C27" i="29" s="1"/>
  <c r="C26" i="29" a="1"/>
  <c r="C26" i="29"/>
  <c r="C16" i="29" a="1"/>
  <c r="C16" i="29" s="1"/>
  <c r="C23" i="29" a="1"/>
  <c r="C23" i="29" s="1"/>
  <c r="C22" i="29" a="1"/>
  <c r="C22" i="29" s="1"/>
  <c r="C21" i="29" a="1"/>
  <c r="C21" i="29" s="1"/>
  <c r="C20" i="29" a="1"/>
  <c r="C20" i="29"/>
  <c r="C19" i="29" a="1"/>
  <c r="C19" i="29"/>
  <c r="C14" i="29" a="1"/>
  <c r="C14" i="29" s="1"/>
  <c r="C13" i="29" a="1"/>
  <c r="C13" i="29"/>
  <c r="C12" i="29" a="1"/>
  <c r="C12" i="29"/>
  <c r="C11" i="29" a="1"/>
  <c r="C11" i="29" s="1"/>
  <c r="C10" i="29" a="1"/>
  <c r="C10" i="29" s="1"/>
  <c r="C9" i="29" a="1"/>
  <c r="C9" i="29" s="1"/>
  <c r="C8" i="29" a="1"/>
  <c r="C8" i="29" s="1"/>
  <c r="C6" i="29" a="1"/>
  <c r="C6" i="29"/>
  <c r="O23" i="95"/>
  <c r="O22" i="95"/>
  <c r="O21" i="95"/>
  <c r="O20" i="95"/>
  <c r="O18" i="95"/>
  <c r="C12" i="28" a="1"/>
  <c r="C12" i="28" s="1"/>
  <c r="C30" i="28" a="1"/>
  <c r="C30" i="28" s="1"/>
  <c r="C6" i="28" a="1"/>
  <c r="C6" i="28" s="1"/>
  <c r="C21" i="28" a="1"/>
  <c r="C21" i="28" s="1"/>
  <c r="C17" i="28" a="1"/>
  <c r="C17" i="28" s="1"/>
  <c r="C26" i="28" a="1"/>
  <c r="C26" i="28" s="1"/>
  <c r="C18" i="28" a="1"/>
  <c r="C18" i="28" s="1"/>
  <c r="C9" i="28" a="1"/>
  <c r="C9" i="28"/>
  <c r="C16" i="28" a="1"/>
  <c r="C16" i="28" s="1"/>
  <c r="C7" i="28" a="1"/>
  <c r="C7" i="28" s="1"/>
  <c r="C19" i="28" a="1"/>
  <c r="C19" i="28" s="1"/>
  <c r="C14" i="28" a="1"/>
  <c r="C14" i="28" s="1"/>
  <c r="C35" i="28" a="1"/>
  <c r="C35" i="28" s="1"/>
  <c r="C25" i="28" a="1"/>
  <c r="C25" i="28" s="1"/>
  <c r="C22" i="28" a="1"/>
  <c r="C22" i="28" s="1"/>
  <c r="C34" i="28" a="1"/>
  <c r="C34" i="28" s="1"/>
  <c r="C28" i="28" a="1"/>
  <c r="C28" i="28" s="1"/>
  <c r="C27" i="28" a="1"/>
  <c r="C27" i="28" s="1"/>
  <c r="C11" i="28" a="1"/>
  <c r="C11" i="28" s="1"/>
  <c r="C24" i="28" a="1"/>
  <c r="C24" i="28" s="1"/>
  <c r="C13" i="28" a="1"/>
  <c r="C13" i="28" s="1"/>
  <c r="C33" i="28" a="1"/>
  <c r="C33" i="28" s="1"/>
  <c r="C20" i="28" a="1"/>
  <c r="C20" i="28" s="1"/>
  <c r="C8" i="28" a="1"/>
  <c r="C8" i="28" s="1"/>
  <c r="C10" i="28" a="1"/>
  <c r="C10" i="28" s="1"/>
  <c r="C15" i="28" a="1"/>
  <c r="C15" i="28" s="1"/>
  <c r="C29" i="28" a="1"/>
  <c r="C29" i="28" s="1"/>
  <c r="C23" i="28" a="1"/>
  <c r="C23" i="28" s="1"/>
  <c r="C15" i="27" a="1"/>
  <c r="C15" i="27" s="1"/>
  <c r="C25" i="27" a="1"/>
  <c r="C25" i="27" s="1"/>
  <c r="C20" i="27" a="1"/>
  <c r="C20" i="27" s="1"/>
  <c r="C7" i="27" a="1"/>
  <c r="C7" i="27" s="1"/>
  <c r="C26" i="27" a="1"/>
  <c r="C26" i="27" s="1"/>
  <c r="C14" i="27" a="1"/>
  <c r="C14" i="27" s="1"/>
  <c r="C33" i="27" a="1"/>
  <c r="C33" i="27" s="1"/>
  <c r="C22" i="27" a="1"/>
  <c r="C22" i="27" s="1"/>
  <c r="C10" i="27" a="1"/>
  <c r="C10" i="27" s="1"/>
  <c r="C18" i="27" a="1"/>
  <c r="C18" i="27" s="1"/>
  <c r="C28" i="27" a="1"/>
  <c r="C28" i="27" s="1"/>
  <c r="C9" i="27" a="1"/>
  <c r="C9" i="27" s="1"/>
  <c r="C29" i="27" a="1"/>
  <c r="C29" i="27" s="1"/>
  <c r="C19" i="27" a="1"/>
  <c r="C19" i="27" s="1"/>
  <c r="C23" i="27" a="1"/>
  <c r="C23" i="27" s="1"/>
  <c r="C27" i="27" a="1"/>
  <c r="C27" i="27" s="1"/>
  <c r="C16" i="27" a="1"/>
  <c r="C16" i="27" s="1"/>
  <c r="C6" i="27" a="1"/>
  <c r="C6" i="27" s="1"/>
  <c r="C21" i="27" a="1"/>
  <c r="C21" i="27" s="1"/>
  <c r="C35" i="27" a="1"/>
  <c r="C35" i="27" s="1"/>
  <c r="C13" i="27" a="1"/>
  <c r="C13" i="27" s="1"/>
  <c r="C34" i="27" a="1"/>
  <c r="C34" i="27"/>
  <c r="C12" i="27" a="1"/>
  <c r="C12" i="27" s="1"/>
  <c r="C24" i="27" a="1"/>
  <c r="C24" i="27" s="1"/>
  <c r="C17" i="27" a="1"/>
  <c r="C17" i="27" s="1"/>
  <c r="C11" i="27" a="1"/>
  <c r="C11" i="27" s="1"/>
  <c r="C8" i="27" a="1"/>
  <c r="C8" i="27" s="1"/>
  <c r="C30" i="27" a="1"/>
  <c r="C30" i="27" s="1"/>
  <c r="O16" i="95"/>
  <c r="O15" i="95"/>
  <c r="O14" i="95"/>
  <c r="O13" i="95"/>
  <c r="O11" i="95"/>
  <c r="C21" i="26" a="1"/>
  <c r="C21" i="26"/>
  <c r="C19" i="26" a="1"/>
  <c r="C19" i="26" s="1"/>
  <c r="C34" i="26" a="1"/>
  <c r="C34" i="26"/>
  <c r="C24" i="26" a="1"/>
  <c r="C24" i="26" s="1"/>
  <c r="C30" i="26" a="1"/>
  <c r="C30" i="26" s="1"/>
  <c r="C26" i="26" a="1"/>
  <c r="C26" i="26" s="1"/>
  <c r="C23" i="26" a="1"/>
  <c r="C23" i="26" s="1"/>
  <c r="C27" i="26" a="1"/>
  <c r="C27" i="26" s="1"/>
  <c r="C25" i="26" a="1"/>
  <c r="C25" i="26"/>
  <c r="C20" i="26" a="1"/>
  <c r="C20" i="26" s="1"/>
  <c r="C29" i="26" a="1"/>
  <c r="C29" i="26"/>
  <c r="C35" i="26" a="1"/>
  <c r="C35" i="26"/>
  <c r="C28" i="26" a="1"/>
  <c r="C28" i="26" s="1"/>
  <c r="C22" i="26" a="1"/>
  <c r="C22" i="26" s="1"/>
  <c r="C33" i="26" a="1"/>
  <c r="C33" i="26"/>
  <c r="C18" i="26" a="1"/>
  <c r="C18" i="26" s="1"/>
  <c r="C17" i="26" a="1"/>
  <c r="C17" i="26" s="1"/>
  <c r="C16" i="26" a="1"/>
  <c r="C16" i="26" s="1"/>
  <c r="C10" i="26" a="1"/>
  <c r="C10" i="26"/>
  <c r="C9" i="26" a="1"/>
  <c r="C9" i="26"/>
  <c r="C6" i="26" a="1"/>
  <c r="C6" i="26" s="1"/>
  <c r="C13" i="26" a="1"/>
  <c r="C13" i="26" s="1"/>
  <c r="C15" i="26" a="1"/>
  <c r="C15" i="26" s="1"/>
  <c r="C14" i="26" a="1"/>
  <c r="C14" i="26"/>
  <c r="C12" i="26" a="1"/>
  <c r="C12" i="26" s="1"/>
  <c r="C11" i="26" a="1"/>
  <c r="C11" i="26" s="1"/>
  <c r="C8" i="26" a="1"/>
  <c r="C8" i="26" s="1"/>
  <c r="C7" i="26" a="1"/>
  <c r="C7" i="26" s="1"/>
  <c r="C7" i="25" a="1"/>
  <c r="C7" i="25" s="1"/>
  <c r="C22" i="25" a="1"/>
  <c r="C22" i="25" s="1"/>
  <c r="C11" i="25" a="1"/>
  <c r="C11" i="25"/>
  <c r="C35" i="25" a="1"/>
  <c r="C35" i="25" s="1"/>
  <c r="C6" i="25" a="1"/>
  <c r="C6" i="25" s="1"/>
  <c r="C17" i="25" a="1"/>
  <c r="C17" i="25" s="1"/>
  <c r="C10" i="25" a="1"/>
  <c r="C10" i="25" s="1"/>
  <c r="C14" i="25" a="1"/>
  <c r="C14" i="25"/>
  <c r="C12" i="25" a="1"/>
  <c r="C12" i="25" s="1"/>
  <c r="C25" i="25" a="1"/>
  <c r="C25" i="25" s="1"/>
  <c r="C18" i="25" a="1"/>
  <c r="C18" i="25" s="1"/>
  <c r="C21" i="25" a="1"/>
  <c r="C21" i="25" s="1"/>
  <c r="C8" i="25" a="1"/>
  <c r="C8" i="25" s="1"/>
  <c r="C29" i="25" a="1"/>
  <c r="C29" i="25" s="1"/>
  <c r="C9" i="25" a="1"/>
  <c r="C9" i="25"/>
  <c r="C20" i="25" a="1"/>
  <c r="C20" i="25" s="1"/>
  <c r="C13" i="25" a="1"/>
  <c r="C13" i="25" s="1"/>
  <c r="C34" i="25" a="1"/>
  <c r="C34" i="25" s="1"/>
  <c r="C19" i="25" a="1"/>
  <c r="C19" i="25"/>
  <c r="C33" i="25" a="1"/>
  <c r="C33" i="25"/>
  <c r="C15" i="25" a="1"/>
  <c r="C15" i="25" s="1"/>
  <c r="C30" i="25" a="1"/>
  <c r="C30" i="25" s="1"/>
  <c r="C28" i="25" a="1"/>
  <c r="C28" i="25" s="1"/>
  <c r="C27" i="25" a="1"/>
  <c r="C27" i="25"/>
  <c r="C26" i="25" a="1"/>
  <c r="C26" i="25" s="1"/>
  <c r="C23" i="25" a="1"/>
  <c r="C23" i="25" s="1"/>
  <c r="C24" i="25" a="1"/>
  <c r="C24" i="25" s="1"/>
  <c r="C16" i="25" a="1"/>
  <c r="C16" i="25" s="1"/>
  <c r="C15" i="24" a="1"/>
  <c r="C15" i="24" s="1"/>
  <c r="C20" i="24" a="1"/>
  <c r="C20" i="24" s="1"/>
  <c r="C12" i="24" a="1"/>
  <c r="C12" i="24"/>
  <c r="C19" i="24" a="1"/>
  <c r="C19" i="24" s="1"/>
  <c r="C26" i="24" a="1"/>
  <c r="C26" i="24" s="1"/>
  <c r="C25" i="24" a="1"/>
  <c r="C25" i="24" s="1"/>
  <c r="C22" i="24" a="1"/>
  <c r="C22" i="24" s="1"/>
  <c r="C21" i="24" a="1"/>
  <c r="C21" i="24" s="1"/>
  <c r="C9" i="24" a="1"/>
  <c r="C9" i="24" s="1"/>
  <c r="C27" i="24" a="1"/>
  <c r="C27" i="24" s="1"/>
  <c r="C28" i="24" a="1"/>
  <c r="C28" i="24"/>
  <c r="C6" i="24" a="1"/>
  <c r="C6" i="24" s="1"/>
  <c r="C24" i="24" a="1"/>
  <c r="C24" i="24" s="1"/>
  <c r="C10" i="24" a="1"/>
  <c r="C10" i="24" s="1"/>
  <c r="C17" i="24" a="1"/>
  <c r="C17" i="24"/>
  <c r="C14" i="24" a="1"/>
  <c r="C14" i="24"/>
  <c r="C34" i="24" a="1"/>
  <c r="C34" i="24" s="1"/>
  <c r="C30" i="24" a="1"/>
  <c r="C30" i="24" s="1"/>
  <c r="C16" i="24" a="1"/>
  <c r="C16" i="24" s="1"/>
  <c r="C23" i="24" a="1"/>
  <c r="C23" i="24"/>
  <c r="C13" i="24" a="1"/>
  <c r="C13" i="24" s="1"/>
  <c r="C8" i="24" a="1"/>
  <c r="C8" i="24" s="1"/>
  <c r="C35" i="24" a="1"/>
  <c r="C35" i="24" s="1"/>
  <c r="C7" i="24" a="1"/>
  <c r="C7" i="24" s="1"/>
  <c r="C18" i="24" a="1"/>
  <c r="C18" i="24" s="1"/>
  <c r="C33" i="24" a="1"/>
  <c r="C33" i="24" s="1"/>
  <c r="C11" i="24" a="1"/>
  <c r="C11" i="24"/>
  <c r="C29" i="24" a="1"/>
  <c r="C29" i="24" s="1"/>
  <c r="C30" i="23" a="1"/>
  <c r="C30" i="23" s="1"/>
  <c r="C23" i="23" a="1"/>
  <c r="C23" i="23" s="1"/>
  <c r="C29" i="23" a="1"/>
  <c r="C29" i="23"/>
  <c r="C22" i="23" a="1"/>
  <c r="C22" i="23"/>
  <c r="C33" i="23" a="1"/>
  <c r="C33" i="23" s="1"/>
  <c r="C26" i="23" a="1"/>
  <c r="C26" i="23" s="1"/>
  <c r="C28" i="23" a="1"/>
  <c r="C28" i="23" s="1"/>
  <c r="C34" i="23" a="1"/>
  <c r="C34" i="23"/>
  <c r="C20" i="23" a="1"/>
  <c r="C20" i="23"/>
  <c r="C21" i="23" a="1"/>
  <c r="C21" i="23" s="1"/>
  <c r="C24" i="23" a="1"/>
  <c r="C24" i="23"/>
  <c r="C27" i="23" a="1"/>
  <c r="C27" i="23" s="1"/>
  <c r="C25" i="23" a="1"/>
  <c r="C25" i="23" s="1"/>
  <c r="C35" i="23" a="1"/>
  <c r="C35" i="23" s="1"/>
  <c r="C14" i="23" a="1"/>
  <c r="C14" i="23" s="1"/>
  <c r="C19" i="23" a="1"/>
  <c r="C19" i="23" s="1"/>
  <c r="C18" i="23" a="1"/>
  <c r="C18" i="23" s="1"/>
  <c r="C17" i="23" a="1"/>
  <c r="C17" i="23" s="1"/>
  <c r="C16" i="23" a="1"/>
  <c r="C16" i="23"/>
  <c r="C15" i="23" a="1"/>
  <c r="C15" i="23" s="1"/>
  <c r="C13" i="23" a="1"/>
  <c r="C13" i="23" s="1"/>
  <c r="C12" i="23" a="1"/>
  <c r="C12" i="23" s="1"/>
  <c r="C11" i="23" a="1"/>
  <c r="C11" i="23"/>
  <c r="C10" i="23" a="1"/>
  <c r="C10" i="23"/>
  <c r="C9" i="23" a="1"/>
  <c r="C9" i="23" s="1"/>
  <c r="C8" i="23" a="1"/>
  <c r="C8" i="23" s="1"/>
  <c r="C6" i="23" a="1"/>
  <c r="C6" i="23" s="1"/>
  <c r="C7" i="23" a="1"/>
  <c r="C7" i="23"/>
  <c r="C23" i="21" a="1"/>
  <c r="C23" i="21"/>
  <c r="C33" i="21" a="1"/>
  <c r="C33" i="21" s="1"/>
  <c r="C31" i="21" a="1"/>
  <c r="C31" i="21"/>
  <c r="C27" i="21" a="1"/>
  <c r="C27" i="21" s="1"/>
  <c r="C25" i="21" a="1"/>
  <c r="C25" i="21" s="1"/>
  <c r="C22" i="21" a="1"/>
  <c r="C22" i="21" s="1"/>
  <c r="C37" i="21" a="1"/>
  <c r="C37" i="21"/>
  <c r="C35" i="21" a="1"/>
  <c r="C35" i="21"/>
  <c r="C30" i="21" a="1"/>
  <c r="C30" i="21" s="1"/>
  <c r="C24" i="21" a="1"/>
  <c r="C24" i="21" s="1"/>
  <c r="C36" i="21" a="1"/>
  <c r="C36" i="21" s="1"/>
  <c r="C21" i="21" a="1"/>
  <c r="C21" i="21"/>
  <c r="C26" i="21" a="1"/>
  <c r="C26" i="21" s="1"/>
  <c r="C38" i="21" a="1"/>
  <c r="C38" i="21" s="1"/>
  <c r="C39" i="21" a="1"/>
  <c r="C39" i="21" s="1"/>
  <c r="C34" i="21" a="1"/>
  <c r="C34" i="21" s="1"/>
  <c r="C32" i="21" a="1"/>
  <c r="C32" i="21"/>
  <c r="C29" i="21" a="1"/>
  <c r="C29" i="21" s="1"/>
  <c r="C28" i="21" a="1"/>
  <c r="C28" i="21" s="1"/>
  <c r="C12" i="21" a="1"/>
  <c r="C12" i="21"/>
  <c r="C9" i="21" a="1"/>
  <c r="C9" i="21" s="1"/>
  <c r="C8" i="21" a="1"/>
  <c r="C8" i="21" s="1"/>
  <c r="C7" i="21" a="1"/>
  <c r="C7" i="21" s="1"/>
  <c r="C20" i="21" a="1"/>
  <c r="C20" i="21" s="1"/>
  <c r="C18" i="21" a="1"/>
  <c r="C18" i="21" s="1"/>
  <c r="C16" i="21" a="1"/>
  <c r="C16" i="21" s="1"/>
  <c r="C15" i="21" a="1"/>
  <c r="C15" i="21"/>
  <c r="C10" i="21" a="1"/>
  <c r="C10" i="21" s="1"/>
  <c r="C6" i="21" a="1"/>
  <c r="C6" i="21" s="1"/>
  <c r="C14" i="21" a="1"/>
  <c r="C14" i="21" s="1"/>
  <c r="C13" i="21" a="1"/>
  <c r="C13" i="21"/>
  <c r="C5" i="21" a="1"/>
  <c r="C5" i="21"/>
  <c r="C19" i="21" a="1"/>
  <c r="C19" i="21" s="1"/>
  <c r="C34" i="20" a="1"/>
  <c r="C34" i="20" s="1"/>
  <c r="C24" i="20" a="1"/>
  <c r="C24" i="20" s="1"/>
  <c r="C22" i="20" a="1"/>
  <c r="C22" i="20"/>
  <c r="C20" i="20" a="1"/>
  <c r="C20" i="20" s="1"/>
  <c r="C30" i="20" a="1"/>
  <c r="C30" i="20" s="1"/>
  <c r="C28" i="20" a="1"/>
  <c r="C28" i="20" s="1"/>
  <c r="C26" i="20" a="1"/>
  <c r="C26" i="20" s="1"/>
  <c r="C25" i="20" a="1"/>
  <c r="C25" i="20" s="1"/>
  <c r="C23" i="20" a="1"/>
  <c r="C23" i="20" s="1"/>
  <c r="C18" i="20" a="1"/>
  <c r="C18" i="20"/>
  <c r="C21" i="20" a="1"/>
  <c r="C21" i="20" s="1"/>
  <c r="C32" i="20" a="1"/>
  <c r="C32" i="20" s="1"/>
  <c r="C19" i="20" a="1"/>
  <c r="C19" i="20" s="1"/>
  <c r="C36" i="20" a="1"/>
  <c r="C36" i="20"/>
  <c r="C33" i="20" a="1"/>
  <c r="C33" i="20"/>
  <c r="C39" i="20" a="1"/>
  <c r="C39" i="20" s="1"/>
  <c r="C37" i="20" a="1"/>
  <c r="C37" i="20" s="1"/>
  <c r="C35" i="20" a="1"/>
  <c r="C35" i="20" s="1"/>
  <c r="C27" i="20" a="1"/>
  <c r="C27" i="20" s="1"/>
  <c r="C31" i="20" a="1"/>
  <c r="C31" i="20" s="1"/>
  <c r="C29" i="20" a="1"/>
  <c r="C29" i="20" s="1"/>
  <c r="C38" i="20" a="1"/>
  <c r="C38" i="20"/>
  <c r="C15" i="20" a="1"/>
  <c r="C15" i="20" s="1"/>
  <c r="C14" i="20" a="1"/>
  <c r="C14" i="20" s="1"/>
  <c r="C13" i="20" a="1"/>
  <c r="C13" i="20" s="1"/>
  <c r="C7" i="20" a="1"/>
  <c r="C7" i="20"/>
  <c r="C12" i="20" a="1"/>
  <c r="C12" i="20"/>
  <c r="C5" i="20" a="1"/>
  <c r="C5" i="20" s="1"/>
  <c r="C10" i="20" a="1"/>
  <c r="C10" i="20" s="1"/>
  <c r="C8" i="20" a="1"/>
  <c r="C8" i="20"/>
  <c r="C6" i="20" a="1"/>
  <c r="C6" i="20" s="1"/>
  <c r="C9" i="20" a="1"/>
  <c r="C9" i="20" s="1"/>
  <c r="C16" i="20" a="1"/>
  <c r="C16" i="20" s="1"/>
  <c r="C19" i="19" a="1"/>
  <c r="C19" i="19"/>
  <c r="C5" i="19" a="1"/>
  <c r="C5" i="19"/>
  <c r="C15" i="19" a="1"/>
  <c r="C15" i="19" s="1"/>
  <c r="C8" i="19" a="1"/>
  <c r="C8" i="19" s="1"/>
  <c r="C22" i="19" a="1"/>
  <c r="C22" i="19" s="1"/>
  <c r="C14" i="19" a="1"/>
  <c r="C14" i="19"/>
  <c r="C13" i="19" a="1"/>
  <c r="C13" i="19" s="1"/>
  <c r="C16" i="19" a="1"/>
  <c r="C16" i="19" s="1"/>
  <c r="C23" i="19" a="1"/>
  <c r="C23" i="19" s="1"/>
  <c r="C18" i="19" a="1"/>
  <c r="C18" i="19" s="1"/>
  <c r="C20" i="19" a="1"/>
  <c r="C20" i="19" s="1"/>
  <c r="C21" i="19" a="1"/>
  <c r="C21" i="19" s="1"/>
  <c r="C10" i="19" a="1"/>
  <c r="C10" i="19"/>
  <c r="C9" i="19" a="1"/>
  <c r="C9" i="19" s="1"/>
  <c r="C7" i="19" a="1"/>
  <c r="C7" i="19" s="1"/>
  <c r="C6" i="19" a="1"/>
  <c r="C6" i="19" s="1"/>
  <c r="C12" i="19" a="1"/>
  <c r="C12" i="19" s="1"/>
  <c r="C26" i="18" a="1"/>
  <c r="C26" i="18"/>
  <c r="C21" i="18" a="1"/>
  <c r="C21" i="18" s="1"/>
  <c r="C6" i="18" a="1"/>
  <c r="C6" i="18" s="1"/>
  <c r="C12" i="18" a="1"/>
  <c r="C12" i="18" s="1"/>
  <c r="C29" i="18" a="1"/>
  <c r="C29" i="18" s="1"/>
  <c r="C22" i="18" a="1"/>
  <c r="C22" i="18" s="1"/>
  <c r="C27" i="18" a="1"/>
  <c r="C27" i="18" s="1"/>
  <c r="C10" i="18" a="1"/>
  <c r="C10" i="18"/>
  <c r="C14" i="18" a="1"/>
  <c r="C14" i="18" s="1"/>
  <c r="C24" i="18" a="1"/>
  <c r="C24" i="18" s="1"/>
  <c r="C39" i="18" a="1"/>
  <c r="C39" i="18" s="1"/>
  <c r="C38" i="18" a="1"/>
  <c r="C38" i="18" s="1"/>
  <c r="C9" i="18" a="1"/>
  <c r="C9" i="18" s="1"/>
  <c r="C37" i="18" a="1"/>
  <c r="C37" i="18" s="1"/>
  <c r="C36" i="18" a="1"/>
  <c r="C36" i="18" s="1"/>
  <c r="C35" i="18" a="1"/>
  <c r="C35" i="18"/>
  <c r="C34" i="18" a="1"/>
  <c r="C34" i="18" s="1"/>
  <c r="C33" i="18" a="1"/>
  <c r="C33" i="18" s="1"/>
  <c r="C32" i="18" a="1"/>
  <c r="C32" i="18" s="1"/>
  <c r="C28" i="18" a="1"/>
  <c r="C28" i="18"/>
  <c r="C15" i="18" a="1"/>
  <c r="C15" i="18"/>
  <c r="C31" i="18" a="1"/>
  <c r="C31" i="18" s="1"/>
  <c r="C30" i="18" a="1"/>
  <c r="C30" i="18" s="1"/>
  <c r="C20" i="18" a="1"/>
  <c r="C20" i="18" s="1"/>
  <c r="C18" i="18" a="1"/>
  <c r="C18" i="18"/>
  <c r="C25" i="18" a="1"/>
  <c r="C25" i="18" s="1"/>
  <c r="C23" i="18" a="1"/>
  <c r="C23" i="18" s="1"/>
  <c r="C19" i="18" a="1"/>
  <c r="C19" i="18" s="1"/>
  <c r="C13" i="18" a="1"/>
  <c r="C13" i="18" s="1"/>
  <c r="C5" i="18" a="1"/>
  <c r="C5" i="18"/>
  <c r="C16" i="18" a="1"/>
  <c r="C16" i="18" s="1"/>
  <c r="C8" i="18" a="1"/>
  <c r="C8" i="18"/>
  <c r="C7" i="18" a="1"/>
  <c r="C7" i="18"/>
  <c r="C15" i="17" a="1"/>
  <c r="C15" i="17" s="1"/>
  <c r="C23" i="17" a="1"/>
  <c r="C23" i="17" s="1"/>
  <c r="C21" i="17" a="1"/>
  <c r="C21" i="17" s="1"/>
  <c r="C36" i="17" a="1"/>
  <c r="C36" i="17"/>
  <c r="C26" i="17" a="1"/>
  <c r="C26" i="17" s="1"/>
  <c r="C10" i="17" a="1"/>
  <c r="C10" i="17" s="1"/>
  <c r="C35" i="17" a="1"/>
  <c r="C35" i="17" s="1"/>
  <c r="C34" i="17" a="1"/>
  <c r="C34" i="17" s="1"/>
  <c r="C28" i="17" a="1"/>
  <c r="C28" i="17"/>
  <c r="C24" i="17" a="1"/>
  <c r="C24" i="17" s="1"/>
  <c r="C18" i="17" a="1"/>
  <c r="C18" i="17" s="1"/>
  <c r="C30" i="17" a="1"/>
  <c r="C30" i="17"/>
  <c r="C37" i="17" a="1"/>
  <c r="C37" i="17"/>
  <c r="C32" i="17" a="1"/>
  <c r="C32" i="17" s="1"/>
  <c r="C31" i="17" a="1"/>
  <c r="C31" i="17"/>
  <c r="C12" i="17" a="1"/>
  <c r="C12" i="17" s="1"/>
  <c r="C33" i="17" a="1"/>
  <c r="C33" i="17" s="1"/>
  <c r="C39" i="17" a="1"/>
  <c r="C39" i="17" s="1"/>
  <c r="C16" i="17" a="1"/>
  <c r="C16" i="17"/>
  <c r="C29" i="17" a="1"/>
  <c r="C29" i="17"/>
  <c r="C20" i="17" a="1"/>
  <c r="C20" i="17" s="1"/>
  <c r="C14" i="17" a="1"/>
  <c r="C14" i="17" s="1"/>
  <c r="C19" i="17" a="1"/>
  <c r="C19" i="17" s="1"/>
  <c r="C25" i="17" a="1"/>
  <c r="C25" i="17"/>
  <c r="C13" i="17" a="1"/>
  <c r="C13" i="17" s="1"/>
  <c r="C38" i="17" a="1"/>
  <c r="C38" i="17" s="1"/>
  <c r="C27" i="17" a="1"/>
  <c r="C27" i="17" s="1"/>
  <c r="C22" i="17" a="1"/>
  <c r="C22" i="17" s="1"/>
  <c r="C8" i="17" a="1"/>
  <c r="C8" i="17"/>
  <c r="C7" i="17" a="1"/>
  <c r="C7" i="17" s="1"/>
  <c r="C9" i="17" a="1"/>
  <c r="C9" i="17" s="1"/>
  <c r="C6" i="17" a="1"/>
  <c r="C6" i="17"/>
  <c r="C5" i="17" a="1"/>
  <c r="C5" i="17" s="1"/>
  <c r="C6" i="16" a="1"/>
  <c r="C6" i="16" s="1"/>
  <c r="C9" i="16" a="1"/>
  <c r="C9" i="16" s="1"/>
  <c r="C8" i="16" a="1"/>
  <c r="C8" i="16" s="1"/>
  <c r="C7" i="16" a="1"/>
  <c r="C7" i="16" s="1"/>
  <c r="C10" i="16" a="1"/>
  <c r="C10" i="16" s="1"/>
  <c r="C5" i="16" a="1"/>
  <c r="C5" i="16"/>
  <c r="C11" i="16" a="1"/>
  <c r="C11" i="16" s="1"/>
  <c r="C35" i="16" a="1"/>
  <c r="C35" i="16" s="1"/>
  <c r="C22" i="16" a="1"/>
  <c r="C22" i="16" s="1"/>
  <c r="C34" i="16" a="1"/>
  <c r="C34" i="16"/>
  <c r="C33" i="16" a="1"/>
  <c r="C33" i="16"/>
  <c r="C15" i="16" a="1"/>
  <c r="C15" i="16" s="1"/>
  <c r="C26" i="16" a="1"/>
  <c r="C26" i="16" s="1"/>
  <c r="C17" i="16" a="1"/>
  <c r="C17" i="16" s="1"/>
  <c r="C20" i="16" a="1"/>
  <c r="C20" i="16" s="1"/>
  <c r="C23" i="16" a="1"/>
  <c r="C23" i="16" s="1"/>
  <c r="C32" i="16" a="1"/>
  <c r="C32" i="16" s="1"/>
  <c r="C25" i="16" a="1"/>
  <c r="C25" i="16" s="1"/>
  <c r="C13" i="16" a="1"/>
  <c r="C13" i="16" s="1"/>
  <c r="C28" i="16" a="1"/>
  <c r="C28" i="16" s="1"/>
  <c r="C27" i="16" a="1"/>
  <c r="C27" i="16" s="1"/>
  <c r="C31" i="16" a="1"/>
  <c r="C31" i="16" s="1"/>
  <c r="C24" i="16" a="1"/>
  <c r="C24" i="16"/>
  <c r="C16" i="16" a="1"/>
  <c r="C16" i="16" s="1"/>
  <c r="C30" i="16" a="1"/>
  <c r="C30" i="16" s="1"/>
  <c r="C21" i="16" a="1"/>
  <c r="C21" i="16" s="1"/>
  <c r="C18" i="16" a="1"/>
  <c r="C18" i="16" s="1"/>
  <c r="C14" i="16" a="1"/>
  <c r="C14" i="16"/>
  <c r="C38" i="16" a="1"/>
  <c r="C38" i="16" s="1"/>
  <c r="C29" i="16" a="1"/>
  <c r="C29" i="16" s="1"/>
  <c r="C37" i="16" a="1"/>
  <c r="C37" i="16" s="1"/>
  <c r="C36" i="16" a="1"/>
  <c r="C36" i="16" s="1"/>
  <c r="C41" i="16" a="1"/>
  <c r="C41" i="16" s="1"/>
  <c r="C39" i="16" a="1"/>
  <c r="C39" i="16" s="1"/>
  <c r="C40" i="16" a="1"/>
  <c r="C40" i="16" s="1"/>
  <c r="C36" i="15" a="1"/>
  <c r="C36" i="15" s="1"/>
  <c r="C28" i="15" a="1"/>
  <c r="C28" i="15" s="1"/>
  <c r="C33" i="15" a="1"/>
  <c r="C33" i="15" s="1"/>
  <c r="C41" i="15" a="1"/>
  <c r="C41" i="15"/>
  <c r="C37" i="15" a="1"/>
  <c r="C37" i="15" s="1"/>
  <c r="C26" i="15" a="1"/>
  <c r="C26" i="15"/>
  <c r="C24" i="15" a="1"/>
  <c r="C24" i="15" s="1"/>
  <c r="C34" i="15" a="1"/>
  <c r="C34" i="15"/>
  <c r="C27" i="15" a="1"/>
  <c r="C27" i="15" s="1"/>
  <c r="C31" i="15" a="1"/>
  <c r="C31" i="15"/>
  <c r="C23" i="15" a="1"/>
  <c r="C23" i="15" s="1"/>
  <c r="C25" i="15" a="1"/>
  <c r="C25" i="15" s="1"/>
  <c r="C40" i="15" a="1"/>
  <c r="C40" i="15" s="1"/>
  <c r="C20" i="15" a="1"/>
  <c r="C20" i="15" s="1"/>
  <c r="C32" i="15" a="1"/>
  <c r="C32" i="15" s="1"/>
  <c r="C21" i="15" a="1"/>
  <c r="C21" i="15" s="1"/>
  <c r="C39" i="15" a="1"/>
  <c r="C39" i="15" s="1"/>
  <c r="C38" i="15" a="1"/>
  <c r="C38" i="15" s="1"/>
  <c r="C30" i="15" a="1"/>
  <c r="C30" i="15" s="1"/>
  <c r="C29" i="15" a="1"/>
  <c r="C29" i="15"/>
  <c r="C35" i="15" a="1"/>
  <c r="C35" i="15" s="1"/>
  <c r="C22" i="15" a="1"/>
  <c r="C22" i="15"/>
  <c r="C13" i="15" a="1"/>
  <c r="C13" i="15" s="1"/>
  <c r="C11" i="15" a="1"/>
  <c r="C11" i="15"/>
  <c r="C10" i="15" a="1"/>
  <c r="C10" i="15" s="1"/>
  <c r="C9" i="15" a="1"/>
  <c r="C9" i="15"/>
  <c r="C18" i="15" a="1"/>
  <c r="C18" i="15" s="1"/>
  <c r="C8" i="15" a="1"/>
  <c r="C8" i="15" s="1"/>
  <c r="C7" i="15" a="1"/>
  <c r="C7" i="15" s="1"/>
  <c r="C6" i="15" a="1"/>
  <c r="C6" i="15" s="1"/>
  <c r="C5" i="15" a="1"/>
  <c r="C5" i="15" s="1"/>
  <c r="C17" i="15" a="1"/>
  <c r="C17" i="15" s="1"/>
  <c r="C16" i="15" a="1"/>
  <c r="C16" i="15" s="1"/>
  <c r="C15" i="15" a="1"/>
  <c r="C15" i="15" s="1"/>
  <c r="C14" i="15" a="1"/>
  <c r="C14" i="15" s="1"/>
  <c r="C27" i="14" a="1"/>
  <c r="C27" i="14"/>
  <c r="C21" i="14" a="1"/>
  <c r="C21" i="14" s="1"/>
  <c r="C11" i="14" a="1"/>
  <c r="C11" i="14"/>
  <c r="C14" i="14" a="1"/>
  <c r="C14" i="14" s="1"/>
  <c r="C13" i="14" a="1"/>
  <c r="C13" i="14"/>
  <c r="C9" i="14" a="1"/>
  <c r="C9" i="14" s="1"/>
  <c r="C8" i="14" a="1"/>
  <c r="C8" i="14"/>
  <c r="C5" i="14" a="1"/>
  <c r="C5" i="14" s="1"/>
  <c r="C6" i="14" a="1"/>
  <c r="C6" i="14" s="1"/>
  <c r="C41" i="14" a="1"/>
  <c r="C41" i="14" s="1"/>
  <c r="C17" i="14" a="1"/>
  <c r="C17" i="14" s="1"/>
  <c r="C10" i="14" a="1"/>
  <c r="C10" i="14" s="1"/>
  <c r="C32" i="14" a="1"/>
  <c r="C32" i="14" s="1"/>
  <c r="C26" i="14" a="1"/>
  <c r="C26" i="14" s="1"/>
  <c r="C20" i="14" a="1"/>
  <c r="C20" i="14" s="1"/>
  <c r="C30" i="14" a="1"/>
  <c r="C30" i="14" s="1"/>
  <c r="C38" i="14" a="1"/>
  <c r="C38" i="14"/>
  <c r="C35" i="14" a="1"/>
  <c r="C35" i="14" s="1"/>
  <c r="C37" i="14" a="1"/>
  <c r="C37" i="14"/>
  <c r="C36" i="14" a="1"/>
  <c r="C36" i="14" s="1"/>
  <c r="C23" i="14" a="1"/>
  <c r="C23" i="14"/>
  <c r="C16" i="14" a="1"/>
  <c r="C16" i="14" s="1"/>
  <c r="C7" i="14" a="1"/>
  <c r="C7" i="14"/>
  <c r="C15" i="14" a="1"/>
  <c r="C15" i="14" s="1"/>
  <c r="C40" i="14" a="1"/>
  <c r="C40" i="14" s="1"/>
  <c r="C25" i="14" a="1"/>
  <c r="C25" i="14" s="1"/>
  <c r="C34" i="14" a="1"/>
  <c r="C34" i="14" s="1"/>
  <c r="C33" i="14" a="1"/>
  <c r="C33" i="14" s="1"/>
  <c r="C22" i="14" a="1"/>
  <c r="C22" i="14" s="1"/>
  <c r="C18" i="14" a="1"/>
  <c r="C18" i="14" s="1"/>
  <c r="C39" i="14" a="1"/>
  <c r="C39" i="14" s="1"/>
  <c r="C31" i="14" a="1"/>
  <c r="C31" i="14" s="1"/>
  <c r="C29" i="14" a="1"/>
  <c r="C29" i="14"/>
  <c r="C28" i="14" a="1"/>
  <c r="C28" i="14" s="1"/>
  <c r="C24" i="14" a="1"/>
  <c r="C24" i="14"/>
  <c r="C40" i="13" a="1"/>
  <c r="C40" i="13" s="1"/>
  <c r="C35" i="13" a="1"/>
  <c r="C35" i="13"/>
  <c r="C46" i="13" a="1"/>
  <c r="C46" i="13" s="1"/>
  <c r="G44" i="13" a="1"/>
  <c r="G44" i="13"/>
  <c r="C36" i="13" a="1"/>
  <c r="C36" i="13" s="1"/>
  <c r="C49" i="13" a="1"/>
  <c r="C49" i="13" s="1"/>
  <c r="C38" i="13" a="1"/>
  <c r="C38" i="13" s="1"/>
  <c r="G43" i="13" a="1"/>
  <c r="G43" i="13" s="1"/>
  <c r="C39" i="13" a="1"/>
  <c r="C39" i="13" s="1"/>
  <c r="C48" i="13" a="1"/>
  <c r="C48" i="13" s="1"/>
  <c r="C47" i="13" a="1"/>
  <c r="C47" i="13" s="1"/>
  <c r="G36" i="13" a="1"/>
  <c r="G36" i="13" s="1"/>
  <c r="C45" i="13" a="1"/>
  <c r="C45" i="13" s="1"/>
  <c r="C42" i="13" a="1"/>
  <c r="C42" i="13"/>
  <c r="C37" i="13" a="1"/>
  <c r="C37" i="13" s="1"/>
  <c r="C41" i="13" a="1"/>
  <c r="C41" i="13"/>
  <c r="G35" i="13" a="1"/>
  <c r="G35" i="13" s="1"/>
  <c r="G11" i="13" a="1"/>
  <c r="G11" i="13"/>
  <c r="G28" i="13" a="1"/>
  <c r="G28" i="13" s="1"/>
  <c r="G34" i="13" a="1"/>
  <c r="G34" i="13"/>
  <c r="C34" i="13" a="1"/>
  <c r="C34" i="13" s="1"/>
  <c r="C31" i="13" a="1"/>
  <c r="C31" i="13" s="1"/>
  <c r="C33" i="13" a="1"/>
  <c r="C33" i="13" s="1"/>
  <c r="C32" i="13" a="1"/>
  <c r="C32" i="13" s="1"/>
  <c r="G31" i="13" a="1"/>
  <c r="G31" i="13" s="1"/>
  <c r="C10" i="13" a="1"/>
  <c r="C10" i="13" s="1"/>
  <c r="C24" i="13" a="1"/>
  <c r="C24" i="13" s="1"/>
  <c r="G30" i="13" a="1"/>
  <c r="G30" i="13" s="1"/>
  <c r="G23" i="13" a="1"/>
  <c r="G23" i="13" s="1"/>
  <c r="G15" i="13" a="1"/>
  <c r="G15" i="13"/>
  <c r="G7" i="13" a="1"/>
  <c r="G7" i="13" s="1"/>
  <c r="C25" i="13" a="1"/>
  <c r="C25" i="13"/>
  <c r="C30" i="13" a="1"/>
  <c r="C30" i="13" s="1"/>
  <c r="G25" i="13" a="1"/>
  <c r="G25" i="13"/>
  <c r="G16" i="13" a="1"/>
  <c r="G16" i="13" s="1"/>
  <c r="G17" i="13" a="1"/>
  <c r="G17" i="13"/>
  <c r="C22" i="13" a="1"/>
  <c r="C22" i="13" s="1"/>
  <c r="C29" i="13" a="1"/>
  <c r="C29" i="13" s="1"/>
  <c r="G27" i="13" a="1"/>
  <c r="G27" i="13" s="1"/>
  <c r="C26" i="13" a="1"/>
  <c r="C26" i="13" s="1"/>
  <c r="G9" i="13" a="1"/>
  <c r="G9" i="13" s="1"/>
  <c r="G20" i="13" a="1"/>
  <c r="G20" i="13" s="1"/>
  <c r="C20" i="13" a="1"/>
  <c r="C20" i="13" s="1"/>
  <c r="G18" i="13" a="1"/>
  <c r="G18" i="13"/>
  <c r="C8" i="13" a="1"/>
  <c r="C8" i="13" s="1"/>
  <c r="G19" i="13" a="1"/>
  <c r="G19" i="13"/>
  <c r="C28" i="13" a="1"/>
  <c r="C28" i="13" s="1"/>
  <c r="C23" i="13" a="1"/>
  <c r="C23" i="13"/>
  <c r="C27" i="13" a="1"/>
  <c r="C27" i="13" s="1"/>
  <c r="C7" i="13" a="1"/>
  <c r="C7" i="13" s="1"/>
  <c r="G12" i="13" a="1"/>
  <c r="G12" i="13" s="1"/>
  <c r="C12" i="13" a="1"/>
  <c r="C12" i="13"/>
  <c r="G8" i="13" a="1"/>
  <c r="G8" i="13" s="1"/>
  <c r="G26" i="13" a="1"/>
  <c r="G26" i="13" s="1"/>
  <c r="G10" i="13" a="1"/>
  <c r="G10" i="13" s="1"/>
  <c r="G24" i="13" a="1"/>
  <c r="G24" i="13" s="1"/>
  <c r="G21" i="13" a="1"/>
  <c r="G21" i="13" s="1"/>
  <c r="C14" i="13" a="1"/>
  <c r="C14" i="13" s="1"/>
  <c r="C19" i="13" a="1"/>
  <c r="C19" i="13" s="1"/>
  <c r="C15" i="13" a="1"/>
  <c r="C15" i="13"/>
  <c r="C13" i="13" a="1"/>
  <c r="C13" i="13" s="1"/>
  <c r="C9" i="13" a="1"/>
  <c r="C9" i="13"/>
  <c r="G22" i="13" a="1"/>
  <c r="G22" i="13" s="1"/>
  <c r="C18" i="13" a="1"/>
  <c r="C18" i="13"/>
  <c r="C16" i="13" a="1"/>
  <c r="C16" i="13" s="1"/>
  <c r="G14" i="13" a="1"/>
  <c r="G14" i="13" s="1"/>
  <c r="C17" i="13" a="1"/>
  <c r="C17" i="13" s="1"/>
  <c r="G13" i="13" a="1"/>
  <c r="G13" i="13"/>
  <c r="G29" i="13" a="1"/>
  <c r="G29" i="13" s="1"/>
  <c r="C21" i="13" a="1"/>
  <c r="C21" i="13" s="1"/>
  <c r="C11" i="13" a="1"/>
  <c r="C11" i="13" s="1"/>
  <c r="C7" i="11" a="1"/>
  <c r="C7" i="11" s="1"/>
  <c r="C6" i="11" a="1"/>
  <c r="C6" i="11" s="1"/>
  <c r="C21" i="10" a="1"/>
  <c r="C21" i="10" s="1"/>
  <c r="C33" i="10" a="1"/>
  <c r="C33" i="10" s="1"/>
  <c r="C30" i="10" a="1"/>
  <c r="C30" i="10"/>
  <c r="C19" i="10" a="1"/>
  <c r="C19" i="10" s="1"/>
  <c r="C35" i="10" a="1"/>
  <c r="C35" i="10"/>
  <c r="C28" i="10" a="1"/>
  <c r="C28" i="10" s="1"/>
  <c r="C12" i="10" a="1"/>
  <c r="C12" i="10"/>
  <c r="C16" i="10" a="1"/>
  <c r="C16" i="10" s="1"/>
  <c r="C11" i="10" a="1"/>
  <c r="C11" i="10" s="1"/>
  <c r="C24" i="10" a="1"/>
  <c r="C24" i="10" s="1"/>
  <c r="C14" i="10" a="1"/>
  <c r="C14" i="10"/>
  <c r="C15" i="10" a="1"/>
  <c r="C15" i="10" s="1"/>
  <c r="C9" i="10" a="1"/>
  <c r="C9" i="10" s="1"/>
  <c r="C13" i="10" a="1"/>
  <c r="C13" i="10" s="1"/>
  <c r="C29" i="10" a="1"/>
  <c r="C29" i="10" s="1"/>
  <c r="C26" i="10" a="1"/>
  <c r="C26" i="10" s="1"/>
  <c r="C27" i="10" a="1"/>
  <c r="C27" i="10" s="1"/>
  <c r="C23" i="10" a="1"/>
  <c r="C23" i="10" s="1"/>
  <c r="C8" i="10" a="1"/>
  <c r="C8" i="10"/>
  <c r="C25" i="10" a="1"/>
  <c r="C25" i="10" s="1"/>
  <c r="C20" i="10" a="1"/>
  <c r="C20" i="10"/>
  <c r="C18" i="10" a="1"/>
  <c r="C18" i="10" s="1"/>
  <c r="C10" i="10" a="1"/>
  <c r="C10" i="10"/>
  <c r="C34" i="10" a="1"/>
  <c r="C34" i="10" s="1"/>
  <c r="C22" i="10" a="1"/>
  <c r="C22" i="10" s="1"/>
  <c r="C6" i="10" a="1"/>
  <c r="C6" i="10" s="1"/>
  <c r="C7" i="10" a="1"/>
  <c r="C7" i="10"/>
  <c r="C17" i="10" a="1"/>
  <c r="C17" i="10" s="1"/>
  <c r="C41" i="9" a="1"/>
  <c r="C41" i="9" s="1"/>
  <c r="C47" i="9" a="1"/>
  <c r="C47" i="9" s="1"/>
  <c r="C44" i="9" a="1"/>
  <c r="C44" i="9" s="1"/>
  <c r="C46" i="9" a="1"/>
  <c r="C46" i="9" s="1"/>
  <c r="C48" i="9" a="1"/>
  <c r="C48" i="9" s="1"/>
  <c r="C45" i="9" a="1"/>
  <c r="C45" i="9" s="1"/>
  <c r="C24" i="9" a="1"/>
  <c r="C24" i="9"/>
  <c r="C16" i="9" a="1"/>
  <c r="C16" i="9" s="1"/>
  <c r="C39" i="9" a="1"/>
  <c r="C39" i="9"/>
  <c r="C18" i="9" a="1"/>
  <c r="C18" i="9" s="1"/>
  <c r="C34" i="9" a="1"/>
  <c r="C34" i="9"/>
  <c r="C38" i="9" a="1"/>
  <c r="C38" i="9" s="1"/>
  <c r="C37" i="9" a="1"/>
  <c r="C37" i="9" s="1"/>
  <c r="C26" i="9" a="1"/>
  <c r="C26" i="9" s="1"/>
  <c r="C7" i="9" a="1"/>
  <c r="C7" i="9"/>
  <c r="C10" i="9" a="1"/>
  <c r="C10" i="9" s="1"/>
  <c r="C36" i="9" a="1"/>
  <c r="C36" i="9" s="1"/>
  <c r="C35" i="9" a="1"/>
  <c r="C35" i="9" s="1"/>
  <c r="C33" i="9" a="1"/>
  <c r="C33" i="9" s="1"/>
  <c r="C32" i="9" a="1"/>
  <c r="C32" i="9" s="1"/>
  <c r="C31" i="9" a="1"/>
  <c r="C31" i="9" s="1"/>
  <c r="C30" i="9" a="1"/>
  <c r="C30" i="9" s="1"/>
  <c r="C27" i="9" a="1"/>
  <c r="C27" i="9"/>
  <c r="C29" i="9" a="1"/>
  <c r="C29" i="9" s="1"/>
  <c r="C25" i="9" a="1"/>
  <c r="C25" i="9" s="1"/>
  <c r="C23" i="9" a="1"/>
  <c r="C23" i="9" s="1"/>
  <c r="C9" i="9" a="1"/>
  <c r="C9" i="9"/>
  <c r="C8" i="9" a="1"/>
  <c r="C8" i="9" s="1"/>
  <c r="C22" i="9" a="1"/>
  <c r="C22" i="9" s="1"/>
  <c r="C12" i="9" a="1"/>
  <c r="C12" i="9" s="1"/>
  <c r="C14" i="9" a="1"/>
  <c r="C14" i="9"/>
  <c r="C11" i="9" a="1"/>
  <c r="C11" i="9" s="1"/>
  <c r="C21" i="9" a="1"/>
  <c r="C21" i="9" s="1"/>
  <c r="C20" i="9" a="1"/>
  <c r="C20" i="9" s="1"/>
  <c r="C19" i="9" a="1"/>
  <c r="C19" i="9" s="1"/>
  <c r="C15" i="9" a="1"/>
  <c r="C15" i="9" s="1"/>
  <c r="C13" i="9" a="1"/>
  <c r="C13" i="9" s="1"/>
  <c r="C17" i="9" a="1"/>
  <c r="C17" i="9" s="1"/>
  <c r="C6" i="9" a="1"/>
  <c r="C6" i="9"/>
  <c r="C40" i="9" a="1"/>
  <c r="C40" i="9" s="1"/>
  <c r="C28" i="9" a="1"/>
  <c r="C28" i="9" s="1"/>
  <c r="P54" i="95"/>
  <c r="P51" i="95"/>
  <c r="P50" i="95"/>
  <c r="P49" i="95"/>
  <c r="M48" i="95"/>
  <c r="N48" i="95" s="1"/>
  <c r="N43" i="95"/>
  <c r="O29" i="95"/>
  <c r="M29" i="95"/>
  <c r="N29" i="95" s="1"/>
  <c r="P28" i="95"/>
  <c r="M9" i="95"/>
  <c r="N9" i="95" s="1"/>
  <c r="D29" i="94"/>
  <c r="E28" i="94"/>
  <c r="D23" i="94"/>
  <c r="E23" i="94" s="1"/>
  <c r="E22" i="94"/>
  <c r="D19" i="94"/>
  <c r="E18" i="94"/>
  <c r="P82" i="93"/>
  <c r="P81" i="93"/>
  <c r="P80" i="93"/>
  <c r="P79" i="93"/>
  <c r="P78" i="93"/>
  <c r="P77" i="93"/>
  <c r="P76" i="93"/>
  <c r="P75" i="93"/>
  <c r="P74" i="93"/>
  <c r="P73" i="93"/>
  <c r="P72" i="93"/>
  <c r="P71" i="93"/>
  <c r="P70" i="93"/>
  <c r="P69" i="93"/>
  <c r="M68" i="93"/>
  <c r="N68" i="93" s="1"/>
  <c r="O49" i="93"/>
  <c r="M49" i="93"/>
  <c r="N49" i="93" s="1"/>
  <c r="P48" i="93"/>
  <c r="O29" i="93"/>
  <c r="O68" i="93" s="1"/>
  <c r="M29" i="93"/>
  <c r="N29" i="93" s="1"/>
  <c r="P28" i="93"/>
  <c r="P67" i="93" s="1"/>
  <c r="M9" i="93"/>
  <c r="N9" i="93" s="1"/>
  <c r="C24" i="45" l="1" a="1"/>
  <c r="C24" i="45" s="1"/>
  <c r="O30" i="93"/>
  <c r="O37" i="93"/>
  <c r="E20" i="94"/>
  <c r="C45" i="45" a="1"/>
  <c r="C45" i="45" s="1"/>
  <c r="C14" i="45" a="1"/>
  <c r="C14" i="45" s="1"/>
  <c r="C44" i="45" a="1"/>
  <c r="C44" i="45" s="1"/>
  <c r="C34" i="45" a="1"/>
  <c r="C34" i="45" s="1"/>
  <c r="E21" i="94"/>
  <c r="H31" i="82"/>
  <c r="H26" i="82"/>
  <c r="H58" i="82"/>
  <c r="H22" i="82"/>
  <c r="E62" i="82"/>
  <c r="F62" i="82"/>
  <c r="G62" i="82"/>
  <c r="D62" i="82"/>
  <c r="E59" i="82"/>
  <c r="F59" i="82"/>
  <c r="G59" i="82"/>
  <c r="D59" i="82"/>
  <c r="E35" i="80"/>
  <c r="F35" i="80"/>
  <c r="G35" i="80"/>
  <c r="D35" i="80"/>
  <c r="E32" i="80"/>
  <c r="F32" i="80"/>
  <c r="G32" i="80"/>
  <c r="H32" i="80"/>
  <c r="D32" i="80"/>
  <c r="D33" i="94" l="1"/>
  <c r="E71" i="4"/>
  <c r="E32" i="94" l="1"/>
  <c r="E33" i="94"/>
  <c r="E31" i="94"/>
  <c r="E30" i="94"/>
  <c r="E12" i="4" l="1"/>
  <c r="L10" i="69" l="1"/>
  <c r="J10" i="69"/>
  <c r="K10" i="69"/>
  <c r="I10" i="69"/>
  <c r="Q17" i="20" l="1"/>
  <c r="Q40" i="20"/>
  <c r="Q42" i="16" s="1"/>
  <c r="P40" i="20" l="1"/>
  <c r="O19" i="6"/>
  <c r="O27" i="5"/>
  <c r="P43" i="20" l="1"/>
  <c r="M17" i="20"/>
  <c r="P17" i="20" s="1"/>
  <c r="M40" i="20"/>
  <c r="N26" i="74" l="1"/>
  <c r="N4" i="74"/>
  <c r="C43" i="79" l="1"/>
  <c r="C43" i="78"/>
  <c r="D43" i="78" l="1"/>
  <c r="E43" i="78"/>
  <c r="F43" i="78"/>
  <c r="G43" i="78"/>
  <c r="H43" i="78"/>
  <c r="I43" i="78"/>
  <c r="J43" i="78"/>
  <c r="K43" i="78"/>
  <c r="L43" i="78"/>
  <c r="L43" i="79"/>
  <c r="K43" i="79"/>
  <c r="J43" i="79"/>
  <c r="I43" i="79"/>
  <c r="H43" i="79"/>
  <c r="G43" i="79"/>
  <c r="F43" i="79"/>
  <c r="E43" i="79"/>
  <c r="D43" i="79"/>
  <c r="N25" i="74"/>
  <c r="N22" i="74"/>
  <c r="N18" i="74"/>
  <c r="N17" i="74"/>
  <c r="N16" i="74"/>
  <c r="N15" i="74"/>
  <c r="N13" i="74"/>
  <c r="N10" i="74"/>
  <c r="N6" i="74"/>
  <c r="L17" i="69"/>
  <c r="K17" i="69"/>
  <c r="J17" i="69"/>
  <c r="I17" i="69"/>
  <c r="B30" i="39"/>
  <c r="B29" i="39"/>
  <c r="B28" i="39"/>
  <c r="B27" i="39"/>
  <c r="B26" i="39"/>
  <c r="B25" i="39"/>
  <c r="B24" i="39"/>
  <c r="B23" i="39"/>
  <c r="B22" i="39"/>
  <c r="B21" i="39"/>
  <c r="B20" i="39"/>
  <c r="B19" i="39"/>
  <c r="B18" i="39"/>
  <c r="B17" i="39"/>
  <c r="B16" i="39"/>
  <c r="B15" i="39"/>
  <c r="B14" i="39"/>
  <c r="B13" i="39"/>
  <c r="B12" i="39"/>
  <c r="B11" i="39"/>
  <c r="B10" i="39"/>
  <c r="B9" i="39"/>
  <c r="B8" i="39"/>
  <c r="B7" i="39"/>
  <c r="B6" i="39"/>
  <c r="Q36" i="35"/>
  <c r="P36" i="35"/>
  <c r="O36" i="35"/>
  <c r="N36" i="35"/>
  <c r="M36" i="35"/>
  <c r="L36" i="35"/>
  <c r="K36" i="35"/>
  <c r="J36" i="35"/>
  <c r="I36" i="35"/>
  <c r="H36" i="35"/>
  <c r="G36" i="35"/>
  <c r="F36" i="35"/>
  <c r="E36" i="35"/>
  <c r="D36" i="35"/>
  <c r="C36" i="35"/>
  <c r="Q31" i="35"/>
  <c r="P31" i="35"/>
  <c r="O31" i="35"/>
  <c r="N31" i="35"/>
  <c r="M31" i="35"/>
  <c r="L31" i="35"/>
  <c r="K31" i="35"/>
  <c r="J31" i="35"/>
  <c r="I31" i="35"/>
  <c r="H31" i="35"/>
  <c r="G31" i="35"/>
  <c r="F31" i="35"/>
  <c r="E31" i="35"/>
  <c r="D31" i="35"/>
  <c r="C31" i="35"/>
  <c r="Q36" i="34"/>
  <c r="P36" i="34"/>
  <c r="O36" i="34"/>
  <c r="N36" i="34"/>
  <c r="M36" i="34"/>
  <c r="L36" i="34"/>
  <c r="K36" i="34"/>
  <c r="J36" i="34"/>
  <c r="I36" i="34"/>
  <c r="H36" i="34"/>
  <c r="G36" i="34"/>
  <c r="F36" i="34"/>
  <c r="E36" i="34"/>
  <c r="D36" i="34"/>
  <c r="C36" i="34"/>
  <c r="Q31" i="34"/>
  <c r="P31" i="34"/>
  <c r="O31" i="34"/>
  <c r="N31" i="34"/>
  <c r="M31" i="34"/>
  <c r="L31" i="34"/>
  <c r="K31" i="34"/>
  <c r="J31" i="34"/>
  <c r="I31" i="34"/>
  <c r="H31" i="34"/>
  <c r="G31" i="34"/>
  <c r="F31" i="34"/>
  <c r="E31" i="34"/>
  <c r="D31" i="34"/>
  <c r="C31" i="34"/>
  <c r="Q36" i="33"/>
  <c r="P36" i="33"/>
  <c r="O36" i="33"/>
  <c r="N36" i="33"/>
  <c r="M36" i="33"/>
  <c r="L36" i="33"/>
  <c r="K36" i="33"/>
  <c r="J36" i="33"/>
  <c r="I36" i="33"/>
  <c r="H36" i="33"/>
  <c r="G36" i="33"/>
  <c r="F36" i="33"/>
  <c r="E36" i="33"/>
  <c r="D36" i="33"/>
  <c r="C36" i="33"/>
  <c r="Q31" i="33"/>
  <c r="P31" i="33"/>
  <c r="O31" i="33"/>
  <c r="N31" i="33"/>
  <c r="M31" i="33"/>
  <c r="L31" i="33"/>
  <c r="K31" i="33"/>
  <c r="J31" i="33"/>
  <c r="I31" i="33"/>
  <c r="H31" i="33"/>
  <c r="G31" i="33"/>
  <c r="F31" i="33"/>
  <c r="E31" i="33"/>
  <c r="D31" i="33"/>
  <c r="C31" i="33"/>
  <c r="Q36" i="32"/>
  <c r="P36" i="32"/>
  <c r="O36" i="32"/>
  <c r="N36" i="32"/>
  <c r="M36" i="32"/>
  <c r="L36" i="32"/>
  <c r="K36" i="32"/>
  <c r="J36" i="32"/>
  <c r="I36" i="32"/>
  <c r="H36" i="32"/>
  <c r="G36" i="32"/>
  <c r="F36" i="32"/>
  <c r="E36" i="32"/>
  <c r="D36" i="32"/>
  <c r="C36" i="32"/>
  <c r="Q31" i="32"/>
  <c r="P31" i="32"/>
  <c r="O31" i="32"/>
  <c r="N31" i="32"/>
  <c r="M31" i="32"/>
  <c r="L31" i="32"/>
  <c r="K31" i="32"/>
  <c r="J31" i="32"/>
  <c r="I31" i="32"/>
  <c r="H31" i="32"/>
  <c r="G31" i="32"/>
  <c r="F31" i="32"/>
  <c r="E31" i="32"/>
  <c r="D31" i="32"/>
  <c r="C31" i="32"/>
  <c r="K31" i="24"/>
  <c r="L19" i="24" s="1"/>
  <c r="Q44" i="20"/>
  <c r="P44" i="20"/>
  <c r="O44" i="20"/>
  <c r="N44" i="20"/>
  <c r="Q43" i="20"/>
  <c r="O42" i="16"/>
  <c r="O45" i="16" s="1"/>
  <c r="M42" i="16"/>
  <c r="M41" i="16"/>
  <c r="M40" i="16"/>
  <c r="M39" i="16"/>
  <c r="M38" i="16"/>
  <c r="M37" i="16"/>
  <c r="M36" i="16"/>
  <c r="M35" i="16"/>
  <c r="M34" i="16"/>
  <c r="M33" i="16"/>
  <c r="M32" i="16"/>
  <c r="M31" i="16"/>
  <c r="M30" i="16"/>
  <c r="M29" i="16"/>
  <c r="M28" i="16"/>
  <c r="M27" i="16"/>
  <c r="M26" i="16"/>
  <c r="M25" i="16"/>
  <c r="M24" i="16"/>
  <c r="M23" i="16"/>
  <c r="M22" i="16"/>
  <c r="M21" i="16"/>
  <c r="M20" i="16"/>
  <c r="O19" i="16"/>
  <c r="M19" i="16"/>
  <c r="M18" i="16"/>
  <c r="M17" i="16"/>
  <c r="M16" i="16"/>
  <c r="M15" i="16"/>
  <c r="M14" i="16"/>
  <c r="M13" i="16"/>
  <c r="O12" i="16"/>
  <c r="M12" i="16"/>
  <c r="M11" i="16"/>
  <c r="M10" i="16"/>
  <c r="M9" i="16"/>
  <c r="M8" i="16"/>
  <c r="M7" i="16"/>
  <c r="M6" i="16"/>
  <c r="M5" i="16"/>
  <c r="M19" i="6"/>
  <c r="N19" i="6" s="1"/>
  <c r="P18" i="6"/>
  <c r="M8" i="6"/>
  <c r="N8" i="6" s="1"/>
  <c r="M27" i="5"/>
  <c r="N27" i="5" s="1"/>
  <c r="L21" i="5"/>
  <c r="L12" i="5"/>
  <c r="K12" i="5"/>
  <c r="J12" i="5"/>
  <c r="I12" i="5"/>
  <c r="H12" i="5"/>
  <c r="K10" i="5"/>
  <c r="K21" i="5" s="1"/>
  <c r="J10" i="5"/>
  <c r="J21" i="5" s="1"/>
  <c r="I10" i="5"/>
  <c r="I21" i="5" s="1"/>
  <c r="H10" i="5"/>
  <c r="H21" i="5" s="1"/>
  <c r="M8" i="5"/>
  <c r="B3" i="82"/>
  <c r="E70" i="4"/>
  <c r="B3" i="80" s="1"/>
  <c r="E69" i="4"/>
  <c r="B3" i="79" s="1"/>
  <c r="E68" i="4"/>
  <c r="B3" i="78" s="1"/>
  <c r="E67" i="4"/>
  <c r="B2" i="74" s="1"/>
  <c r="E66" i="4"/>
  <c r="B3" i="73" s="1"/>
  <c r="E65" i="4"/>
  <c r="B3" i="72" s="1"/>
  <c r="E64" i="4"/>
  <c r="B3" i="71" s="1"/>
  <c r="E63" i="4"/>
  <c r="B3" i="69" s="1"/>
  <c r="E62" i="4"/>
  <c r="B3" i="68" s="1"/>
  <c r="E61" i="4"/>
  <c r="B3" i="67" s="1"/>
  <c r="E60" i="4"/>
  <c r="B3" i="66" s="1"/>
  <c r="E59" i="4"/>
  <c r="B3" i="65" s="1"/>
  <c r="E58" i="4"/>
  <c r="B3" i="64" s="1"/>
  <c r="E57" i="4"/>
  <c r="B3" i="63" s="1"/>
  <c r="E56" i="4"/>
  <c r="B3" i="62" s="1"/>
  <c r="E55" i="4"/>
  <c r="B3" i="61" s="1"/>
  <c r="E54" i="4"/>
  <c r="B3" i="60" s="1"/>
  <c r="E53" i="4"/>
  <c r="B3" i="59" s="1"/>
  <c r="E52" i="4"/>
  <c r="B3" i="57" s="1"/>
  <c r="E51" i="4"/>
  <c r="B3" i="56" s="1"/>
  <c r="E50" i="4"/>
  <c r="B3" i="55" s="1"/>
  <c r="E49" i="4"/>
  <c r="B3" i="54" s="1"/>
  <c r="E48" i="4"/>
  <c r="B3" i="53" s="1"/>
  <c r="E47" i="4"/>
  <c r="B3" i="52" s="1"/>
  <c r="E46" i="4"/>
  <c r="B3" i="51" s="1"/>
  <c r="E45" i="4"/>
  <c r="B3" i="50" s="1"/>
  <c r="E44" i="4"/>
  <c r="B3" i="49" s="1"/>
  <c r="E43" i="4"/>
  <c r="B3" i="48" s="1"/>
  <c r="E42" i="4"/>
  <c r="B3" i="47" s="1"/>
  <c r="E41" i="4"/>
  <c r="B3" i="46" s="1"/>
  <c r="E40" i="4"/>
  <c r="B3" i="45" s="1"/>
  <c r="E39" i="4"/>
  <c r="B3" i="42" s="1"/>
  <c r="E38" i="4"/>
  <c r="B3" i="41" s="1"/>
  <c r="E37" i="4"/>
  <c r="B3" i="40" s="1"/>
  <c r="E36" i="4"/>
  <c r="B3" i="39" s="1"/>
  <c r="E35" i="4"/>
  <c r="B3" i="38" s="1"/>
  <c r="E34" i="4"/>
  <c r="B3" i="37" s="1"/>
  <c r="E33" i="4"/>
  <c r="B3" i="36" s="1"/>
  <c r="E32" i="4"/>
  <c r="B3" i="30" s="1"/>
  <c r="E31" i="4"/>
  <c r="B3" i="29" s="1"/>
  <c r="E30" i="4"/>
  <c r="B3" i="28" s="1"/>
  <c r="E29" i="4"/>
  <c r="B3" i="27" s="1"/>
  <c r="E28" i="4"/>
  <c r="B3" i="26" s="1"/>
  <c r="E27" i="4"/>
  <c r="B3" i="25" s="1"/>
  <c r="E26" i="4"/>
  <c r="B3" i="24" s="1"/>
  <c r="E25" i="4"/>
  <c r="B3" i="23" s="1"/>
  <c r="E24" i="4"/>
  <c r="B3" i="21" s="1"/>
  <c r="E23" i="4"/>
  <c r="B3" i="20" s="1"/>
  <c r="E22" i="4"/>
  <c r="B3" i="19" s="1"/>
  <c r="E21" i="4"/>
  <c r="B3" i="18" s="1"/>
  <c r="E20" i="4"/>
  <c r="B3" i="17" s="1"/>
  <c r="E19" i="4"/>
  <c r="B3" i="16" s="1"/>
  <c r="E18" i="4"/>
  <c r="B3" i="15" s="1"/>
  <c r="E17" i="4"/>
  <c r="B3" i="14" s="1"/>
  <c r="E16" i="4"/>
  <c r="B3" i="13" s="1"/>
  <c r="E15" i="4"/>
  <c r="B3" i="11" s="1"/>
  <c r="E14" i="4"/>
  <c r="B3" i="10" s="1"/>
  <c r="E13" i="4"/>
  <c r="B3" i="9" s="1"/>
  <c r="E11" i="4"/>
  <c r="E10" i="4"/>
  <c r="E9" i="4"/>
  <c r="E8" i="4"/>
  <c r="L26" i="24" l="1"/>
  <c r="L30" i="24"/>
  <c r="L6" i="24"/>
  <c r="L7" i="24"/>
  <c r="L13" i="24"/>
  <c r="L14" i="24"/>
  <c r="L15" i="24"/>
  <c r="L17" i="24"/>
  <c r="L21" i="24"/>
  <c r="L20" i="24"/>
  <c r="L29" i="24"/>
  <c r="L22" i="24"/>
  <c r="L23" i="24"/>
  <c r="L9" i="24"/>
  <c r="L25" i="24"/>
  <c r="L11" i="24"/>
  <c r="L27" i="24"/>
  <c r="L12" i="24"/>
  <c r="L28" i="24"/>
  <c r="Q19" i="16"/>
  <c r="N9" i="74"/>
  <c r="N14" i="74"/>
  <c r="N20" i="74"/>
  <c r="N21" i="74"/>
  <c r="N8" i="74"/>
  <c r="N24" i="74"/>
  <c r="N7" i="74"/>
  <c r="N12" i="74"/>
  <c r="N11" i="74"/>
  <c r="N5" i="74"/>
  <c r="N23" i="74"/>
  <c r="N19" i="74"/>
  <c r="L8" i="24"/>
  <c r="L16" i="24"/>
  <c r="L24" i="24"/>
  <c r="L10" i="24"/>
  <c r="L18" i="24"/>
  <c r="O12" i="5" l="1"/>
  <c r="P15" i="95" l="1"/>
  <c r="N42" i="42"/>
  <c r="K17" i="25"/>
  <c r="K49" i="65"/>
  <c r="Q21" i="41"/>
  <c r="P19" i="93"/>
  <c r="P34" i="95"/>
  <c r="P30" i="93"/>
  <c r="M42" i="67"/>
  <c r="P42" i="95"/>
  <c r="P38" i="93"/>
  <c r="Q36" i="64"/>
  <c r="O43" i="93"/>
  <c r="P43" i="93"/>
  <c r="P61" i="93"/>
  <c r="P38" i="95"/>
  <c r="C31" i="40"/>
  <c r="P33" i="93"/>
  <c r="L36" i="10"/>
  <c r="G49" i="67"/>
  <c r="I49" i="67"/>
  <c r="K27" i="16"/>
  <c r="P32" i="95"/>
  <c r="P13" i="95"/>
  <c r="P33" i="95"/>
  <c r="O28" i="16"/>
  <c r="J42" i="46"/>
  <c r="C13" i="39"/>
  <c r="P58" i="93"/>
  <c r="C8" i="73"/>
  <c r="P40" i="93"/>
  <c r="P57" i="93"/>
  <c r="O33" i="39"/>
  <c r="J42" i="42"/>
  <c r="H42" i="64"/>
  <c r="P51" i="93"/>
  <c r="K38" i="16"/>
  <c r="P59" i="93"/>
  <c r="P35" i="95"/>
  <c r="H37" i="13"/>
  <c r="O40" i="16"/>
  <c r="K35" i="25"/>
  <c r="K17" i="23"/>
  <c r="K6" i="16"/>
  <c r="P20" i="95"/>
  <c r="Q32" i="20"/>
  <c r="F6" i="74"/>
  <c r="P40" i="95"/>
  <c r="P39" i="95"/>
  <c r="F42" i="46"/>
  <c r="P36" i="95"/>
  <c r="P14" i="93"/>
  <c r="P56" i="93"/>
  <c r="F13" i="74"/>
  <c r="H49" i="63"/>
  <c r="P54" i="93"/>
  <c r="P23" i="95"/>
  <c r="I33" i="31"/>
  <c r="D50" i="13"/>
  <c r="D51" i="13" s="1"/>
  <c r="P31" i="93"/>
  <c r="O6" i="16"/>
  <c r="P42" i="93"/>
  <c r="Q25" i="41"/>
  <c r="C33" i="39"/>
  <c r="O42" i="65"/>
  <c r="E31" i="26"/>
  <c r="O31" i="6" s="1"/>
  <c r="P37" i="93"/>
  <c r="O43" i="95"/>
  <c r="P43" i="95" s="1"/>
  <c r="P55" i="93"/>
  <c r="P13" i="93"/>
  <c r="P39" i="93"/>
  <c r="P21" i="95"/>
  <c r="P60" i="93"/>
  <c r="P21" i="93"/>
  <c r="D43" i="13"/>
  <c r="E8" i="73"/>
  <c r="G8" i="73"/>
  <c r="H8" i="73"/>
  <c r="D8" i="73"/>
  <c r="F8" i="73"/>
  <c r="P15" i="93"/>
  <c r="P36" i="93"/>
  <c r="E42" i="67"/>
  <c r="P11" i="95"/>
  <c r="P14" i="95"/>
  <c r="F42" i="41"/>
  <c r="C22" i="66"/>
  <c r="D42" i="42"/>
  <c r="P34" i="93"/>
  <c r="P52" i="93"/>
  <c r="D17" i="69"/>
  <c r="E17" i="69"/>
  <c r="O34" i="16"/>
  <c r="Q34" i="16"/>
  <c r="P30" i="95"/>
  <c r="Q19" i="41"/>
  <c r="K40" i="16"/>
  <c r="O12" i="95"/>
  <c r="P12" i="95" s="1"/>
  <c r="P12" i="93"/>
  <c r="P41" i="93"/>
  <c r="Q22" i="65"/>
  <c r="D13" i="94"/>
  <c r="E13" i="94" s="1"/>
  <c r="M42" i="42"/>
  <c r="P42" i="42"/>
  <c r="P35" i="93"/>
  <c r="O42" i="64"/>
  <c r="H49" i="9"/>
  <c r="P11" i="93"/>
  <c r="E49" i="67"/>
  <c r="P22" i="95"/>
  <c r="M42" i="64"/>
  <c r="G42" i="64"/>
  <c r="P20" i="93"/>
  <c r="K30" i="23"/>
  <c r="O49" i="67"/>
  <c r="C42" i="45"/>
  <c r="F16" i="74"/>
  <c r="C23" i="39"/>
  <c r="E31" i="30"/>
  <c r="O34" i="6" s="1"/>
  <c r="P34" i="6" s="1"/>
  <c r="N42" i="67"/>
  <c r="P33" i="39"/>
  <c r="E49" i="63"/>
  <c r="L42" i="67"/>
  <c r="I49" i="9"/>
  <c r="K18" i="16"/>
  <c r="K15" i="23"/>
  <c r="C28" i="31"/>
  <c r="C22" i="31"/>
  <c r="P18" i="95"/>
  <c r="K16" i="16"/>
  <c r="P50" i="93"/>
  <c r="P31" i="95"/>
  <c r="P10" i="93"/>
  <c r="H42" i="41"/>
  <c r="I49" i="63"/>
  <c r="K37" i="16"/>
  <c r="N37" i="16" s="1"/>
  <c r="F8" i="74"/>
  <c r="P16" i="95"/>
  <c r="C36" i="26"/>
  <c r="C42" i="46"/>
  <c r="P62" i="93"/>
  <c r="E42" i="41"/>
  <c r="F42" i="67"/>
  <c r="L27" i="74"/>
  <c r="L49" i="9"/>
  <c r="O35" i="16"/>
  <c r="L31" i="27"/>
  <c r="O42" i="6" s="1"/>
  <c r="P42" i="6" s="1"/>
  <c r="K24" i="23"/>
  <c r="E33" i="39"/>
  <c r="E49" i="46"/>
  <c r="I42" i="67"/>
  <c r="O19" i="95"/>
  <c r="P19" i="95" s="1"/>
  <c r="P18" i="93"/>
  <c r="O63" i="93"/>
  <c r="P63" i="93"/>
  <c r="O23" i="93"/>
  <c r="P23" i="93"/>
  <c r="K23" i="25"/>
  <c r="J42" i="65"/>
  <c r="O6" i="39"/>
  <c r="P53" i="93"/>
  <c r="L42" i="65"/>
  <c r="E37" i="10"/>
  <c r="E36" i="10"/>
  <c r="F29" i="69"/>
  <c r="K33" i="31"/>
  <c r="L49" i="46"/>
  <c r="D49" i="9"/>
  <c r="O6" i="31"/>
  <c r="O37" i="16"/>
  <c r="O20" i="16"/>
  <c r="Q24" i="41"/>
  <c r="O42" i="42"/>
  <c r="J42" i="64"/>
  <c r="D42" i="67"/>
  <c r="P16" i="93"/>
  <c r="P22" i="93"/>
  <c r="F14" i="74"/>
  <c r="I29" i="69"/>
  <c r="Q28" i="41"/>
  <c r="O42" i="46"/>
  <c r="Q46" i="63"/>
  <c r="P42" i="63"/>
  <c r="Q34" i="20"/>
  <c r="J36" i="10"/>
  <c r="Q24" i="20"/>
  <c r="K13" i="16"/>
  <c r="P17" i="93"/>
  <c r="P41" i="95"/>
  <c r="H42" i="65"/>
  <c r="P37" i="95"/>
  <c r="E33" i="31"/>
  <c r="K39" i="16"/>
  <c r="N39" i="16" s="1"/>
  <c r="M49" i="46"/>
  <c r="P6" i="39"/>
  <c r="K27" i="25"/>
  <c r="Q41" i="41"/>
  <c r="L49" i="42"/>
  <c r="O25" i="16"/>
  <c r="P42" i="41"/>
  <c r="N33" i="39"/>
  <c r="O11" i="16"/>
  <c r="D49" i="42"/>
  <c r="C42" i="52"/>
  <c r="O31" i="16"/>
  <c r="Q32" i="41"/>
  <c r="G6" i="31"/>
  <c r="R36" i="10"/>
  <c r="F49" i="63"/>
  <c r="C17" i="31"/>
  <c r="P49" i="42"/>
  <c r="G49" i="65"/>
  <c r="D49" i="65"/>
  <c r="D31" i="36"/>
  <c r="O26" i="6"/>
  <c r="P26" i="6" s="1"/>
  <c r="K34" i="16"/>
  <c r="N34" i="16"/>
  <c r="O42" i="67"/>
  <c r="Q6" i="45"/>
  <c r="M31" i="26"/>
  <c r="O51" i="6" s="1"/>
  <c r="P32" i="93"/>
  <c r="M22" i="31"/>
  <c r="E22" i="31"/>
  <c r="J22" i="31"/>
  <c r="D22" i="31"/>
  <c r="L22" i="31"/>
  <c r="O22" i="31"/>
  <c r="G22" i="31"/>
  <c r="I22" i="31"/>
  <c r="N22" i="31"/>
  <c r="H22" i="31"/>
  <c r="F22" i="31"/>
  <c r="Q22" i="31"/>
  <c r="K22" i="31"/>
  <c r="P22" i="31"/>
  <c r="M42" i="41"/>
  <c r="M42" i="65"/>
  <c r="C36" i="30"/>
  <c r="C11" i="31"/>
  <c r="F7" i="74"/>
  <c r="H49" i="42"/>
  <c r="M49" i="65"/>
  <c r="Q7" i="41"/>
  <c r="E49" i="42"/>
  <c r="H42" i="46"/>
  <c r="O30" i="16"/>
  <c r="K33" i="16"/>
  <c r="Q48" i="45"/>
  <c r="O36" i="30"/>
  <c r="K36" i="30"/>
  <c r="E36" i="30"/>
  <c r="M36" i="30"/>
  <c r="I36" i="30"/>
  <c r="H36" i="30"/>
  <c r="L36" i="30"/>
  <c r="J36" i="30"/>
  <c r="G36" i="30"/>
  <c r="D36" i="30"/>
  <c r="Q36" i="30"/>
  <c r="F36" i="30"/>
  <c r="P36" i="30"/>
  <c r="N36" i="30"/>
  <c r="N42" i="65"/>
  <c r="G42" i="41"/>
  <c r="I36" i="10"/>
  <c r="C27" i="31"/>
  <c r="K26" i="16"/>
  <c r="J49" i="67"/>
  <c r="K31" i="16"/>
  <c r="N31" i="16" s="1"/>
  <c r="Q40" i="46"/>
  <c r="D42" i="46"/>
  <c r="H49" i="46"/>
  <c r="C42" i="64"/>
  <c r="H33" i="39"/>
  <c r="M49" i="67"/>
  <c r="K14" i="16"/>
  <c r="K29" i="25"/>
  <c r="C43" i="13"/>
  <c r="D31" i="40"/>
  <c r="K27" i="74"/>
  <c r="P49" i="46"/>
  <c r="Q47" i="41"/>
  <c r="M33" i="31"/>
  <c r="P42" i="62"/>
  <c r="E6" i="31"/>
  <c r="O49" i="46"/>
  <c r="D49" i="67"/>
  <c r="K6" i="39"/>
  <c r="F49" i="67"/>
  <c r="I42" i="41"/>
  <c r="G37" i="13"/>
  <c r="D42" i="63"/>
  <c r="P49" i="67"/>
  <c r="F10" i="74"/>
  <c r="L42" i="41"/>
  <c r="P42" i="67"/>
  <c r="K11" i="16"/>
  <c r="N11" i="16" s="1"/>
  <c r="P33" i="31"/>
  <c r="K12" i="25"/>
  <c r="C49" i="63"/>
  <c r="C15" i="31"/>
  <c r="Q45" i="41"/>
  <c r="F26" i="74"/>
  <c r="C29" i="39"/>
  <c r="K36" i="16"/>
  <c r="N36" i="16" s="1"/>
  <c r="J6" i="39"/>
  <c r="H31" i="72"/>
  <c r="E31" i="72"/>
  <c r="F31" i="72"/>
  <c r="D31" i="72"/>
  <c r="Q34" i="41"/>
  <c r="H49" i="65"/>
  <c r="P42" i="52"/>
  <c r="M42" i="52"/>
  <c r="G42" i="52"/>
  <c r="K42" i="52"/>
  <c r="H42" i="52"/>
  <c r="I42" i="52"/>
  <c r="D42" i="52"/>
  <c r="L42" i="52"/>
  <c r="N42" i="52"/>
  <c r="E42" i="52"/>
  <c r="O42" i="52"/>
  <c r="J42" i="52"/>
  <c r="Q42" i="52"/>
  <c r="F42" i="52"/>
  <c r="K27" i="31"/>
  <c r="J27" i="31"/>
  <c r="H27" i="31"/>
  <c r="O27" i="31"/>
  <c r="I27" i="31"/>
  <c r="N27" i="31"/>
  <c r="G27" i="31"/>
  <c r="Q27" i="31"/>
  <c r="M27" i="31"/>
  <c r="E27" i="31"/>
  <c r="L27" i="31"/>
  <c r="D27" i="31"/>
  <c r="F27" i="31"/>
  <c r="P27" i="31"/>
  <c r="F4" i="74"/>
  <c r="K42" i="45"/>
  <c r="L42" i="45"/>
  <c r="E42" i="45"/>
  <c r="D42" i="45"/>
  <c r="O42" i="45"/>
  <c r="F42" i="45"/>
  <c r="M42" i="45"/>
  <c r="H42" i="45"/>
  <c r="J42" i="45"/>
  <c r="P42" i="45"/>
  <c r="I42" i="45"/>
  <c r="G42" i="45"/>
  <c r="N42" i="45"/>
  <c r="P8" i="68"/>
  <c r="G45" i="13"/>
  <c r="I49" i="45"/>
  <c r="P49" i="45"/>
  <c r="M49" i="45"/>
  <c r="J49" i="45"/>
  <c r="K49" i="45"/>
  <c r="L49" i="45"/>
  <c r="E49" i="45"/>
  <c r="G49" i="45"/>
  <c r="D49" i="45"/>
  <c r="O49" i="45"/>
  <c r="H49" i="45"/>
  <c r="F49" i="45"/>
  <c r="N49" i="45"/>
  <c r="D30" i="31"/>
  <c r="O30" i="31"/>
  <c r="F30" i="31"/>
  <c r="I30" i="31"/>
  <c r="M30" i="31"/>
  <c r="G30" i="31"/>
  <c r="P30" i="31"/>
  <c r="L30" i="31"/>
  <c r="Q30" i="31"/>
  <c r="H30" i="31"/>
  <c r="E30" i="31"/>
  <c r="K30" i="31"/>
  <c r="J30" i="31"/>
  <c r="N30" i="31"/>
  <c r="O28" i="31"/>
  <c r="G28" i="31"/>
  <c r="Q28" i="31"/>
  <c r="P28" i="31"/>
  <c r="F28" i="31"/>
  <c r="I28" i="31"/>
  <c r="J28" i="31"/>
  <c r="H28" i="31"/>
  <c r="D28" i="31"/>
  <c r="L28" i="31"/>
  <c r="N28" i="31"/>
  <c r="K28" i="31"/>
  <c r="E28" i="31"/>
  <c r="M28" i="31"/>
  <c r="D31" i="23"/>
  <c r="I31" i="23"/>
  <c r="H31" i="23"/>
  <c r="G31" i="23"/>
  <c r="F31" i="23"/>
  <c r="E31" i="23"/>
  <c r="J31" i="23"/>
  <c r="D36" i="27"/>
  <c r="E36" i="27"/>
  <c r="M36" i="27"/>
  <c r="I36" i="27"/>
  <c r="F36" i="27"/>
  <c r="N36" i="27"/>
  <c r="Q36" i="27"/>
  <c r="P36" i="27"/>
  <c r="G36" i="27"/>
  <c r="O36" i="27"/>
  <c r="H36" i="27"/>
  <c r="L36" i="27"/>
  <c r="J36" i="27"/>
  <c r="K36" i="27"/>
  <c r="D31" i="25"/>
  <c r="F31" i="25"/>
  <c r="G31" i="25"/>
  <c r="I31" i="25"/>
  <c r="J31" i="25"/>
  <c r="H31" i="25"/>
  <c r="E31" i="25"/>
  <c r="F49" i="42"/>
  <c r="D31" i="27"/>
  <c r="K30" i="16"/>
  <c r="N30" i="16" s="1"/>
  <c r="C49" i="51"/>
  <c r="E42" i="42"/>
  <c r="F18" i="74"/>
  <c r="C14" i="39"/>
  <c r="N36" i="10"/>
  <c r="C14" i="31"/>
  <c r="Q27" i="41"/>
  <c r="Q34" i="67"/>
  <c r="C36" i="10"/>
  <c r="L33" i="31"/>
  <c r="N49" i="63"/>
  <c r="M42" i="62"/>
  <c r="G6" i="39"/>
  <c r="N42" i="46"/>
  <c r="Q44" i="45"/>
  <c r="Q11" i="46"/>
  <c r="C30" i="39"/>
  <c r="F42" i="65"/>
  <c r="K41" i="16"/>
  <c r="Q33" i="39"/>
  <c r="G36" i="26"/>
  <c r="F6" i="39"/>
  <c r="C42" i="50"/>
  <c r="O33" i="31"/>
  <c r="P32" i="20"/>
  <c r="Q45" i="45"/>
  <c r="G42" i="9"/>
  <c r="J49" i="63"/>
  <c r="I42" i="64"/>
  <c r="O21" i="16"/>
  <c r="Q21" i="16"/>
  <c r="K23" i="23"/>
  <c r="O15" i="16"/>
  <c r="C24" i="69"/>
  <c r="K6" i="25"/>
  <c r="D31" i="26"/>
  <c r="O21" i="6"/>
  <c r="P21" i="6" s="1"/>
  <c r="K10" i="16"/>
  <c r="K35" i="16"/>
  <c r="N35" i="16" s="1"/>
  <c r="F42" i="42"/>
  <c r="O18" i="16"/>
  <c r="Q18" i="16" s="1"/>
  <c r="Q22" i="20"/>
  <c r="D19" i="16"/>
  <c r="D12" i="16"/>
  <c r="G49" i="42"/>
  <c r="E42" i="65"/>
  <c r="O17" i="16"/>
  <c r="C31" i="25"/>
  <c r="M42" i="46"/>
  <c r="F15" i="74"/>
  <c r="Q40" i="41"/>
  <c r="D33" i="39"/>
  <c r="K26" i="23"/>
  <c r="C17" i="39"/>
  <c r="F21" i="74"/>
  <c r="D42" i="9"/>
  <c r="F42" i="9"/>
  <c r="L42" i="9"/>
  <c r="R42" i="9"/>
  <c r="E42" i="9"/>
  <c r="H42" i="9"/>
  <c r="O42" i="9"/>
  <c r="I42" i="9"/>
  <c r="M42" i="9"/>
  <c r="P42" i="9"/>
  <c r="Q42" i="9"/>
  <c r="J42" i="9"/>
  <c r="K42" i="9"/>
  <c r="N42" i="9"/>
  <c r="I8" i="68"/>
  <c r="K8" i="68"/>
  <c r="D8" i="68"/>
  <c r="J8" i="68"/>
  <c r="F8" i="68"/>
  <c r="E8" i="68"/>
  <c r="Q8" i="68"/>
  <c r="M8" i="68"/>
  <c r="N8" i="68"/>
  <c r="G8" i="68"/>
  <c r="L8" i="68"/>
  <c r="H8" i="68"/>
  <c r="O8" i="68"/>
  <c r="O18" i="31"/>
  <c r="Q18" i="31"/>
  <c r="L18" i="31"/>
  <c r="E18" i="31"/>
  <c r="D18" i="31"/>
  <c r="M18" i="31"/>
  <c r="K18" i="31"/>
  <c r="P18" i="31"/>
  <c r="I18" i="31"/>
  <c r="G18" i="31"/>
  <c r="N18" i="31"/>
  <c r="F18" i="31"/>
  <c r="H18" i="31"/>
  <c r="J18" i="31"/>
  <c r="K24" i="31"/>
  <c r="Q24" i="31"/>
  <c r="E24" i="31"/>
  <c r="G24" i="31"/>
  <c r="P24" i="31"/>
  <c r="J24" i="31"/>
  <c r="H24" i="31"/>
  <c r="N24" i="31"/>
  <c r="I24" i="31"/>
  <c r="O24" i="31"/>
  <c r="L24" i="31"/>
  <c r="F24" i="31"/>
  <c r="D24" i="31"/>
  <c r="M24" i="31"/>
  <c r="G10" i="31"/>
  <c r="E10" i="31"/>
  <c r="I10" i="31"/>
  <c r="L10" i="31"/>
  <c r="F10" i="31"/>
  <c r="D10" i="31"/>
  <c r="J10" i="31"/>
  <c r="Q10" i="31"/>
  <c r="M10" i="31"/>
  <c r="O10" i="31"/>
  <c r="N10" i="31"/>
  <c r="P10" i="31"/>
  <c r="H10" i="31"/>
  <c r="K10" i="31"/>
  <c r="P49" i="48"/>
  <c r="K49" i="48"/>
  <c r="Q49" i="48"/>
  <c r="D49" i="48"/>
  <c r="O49" i="48"/>
  <c r="I49" i="48"/>
  <c r="H49" i="48"/>
  <c r="J49" i="48"/>
  <c r="M49" i="48"/>
  <c r="F49" i="48"/>
  <c r="G49" i="48"/>
  <c r="N49" i="48"/>
  <c r="E49" i="48"/>
  <c r="L49" i="48"/>
  <c r="J42" i="16"/>
  <c r="D42" i="16"/>
  <c r="G42" i="16"/>
  <c r="E42" i="16"/>
  <c r="I42" i="16"/>
  <c r="F42" i="16"/>
  <c r="H42" i="16"/>
  <c r="J31" i="10"/>
  <c r="H31" i="10"/>
  <c r="D31" i="10"/>
  <c r="I31" i="10"/>
  <c r="Q31" i="10"/>
  <c r="E31" i="10"/>
  <c r="L31" i="10"/>
  <c r="M31" i="10"/>
  <c r="O31" i="10"/>
  <c r="O37" i="10" s="1"/>
  <c r="F31" i="10"/>
  <c r="R31" i="10"/>
  <c r="K31" i="10"/>
  <c r="N31" i="10"/>
  <c r="N37" i="10" s="1"/>
  <c r="P31" i="10"/>
  <c r="P10" i="66"/>
  <c r="L10" i="66"/>
  <c r="G10" i="66"/>
  <c r="D10" i="66"/>
  <c r="N10" i="66"/>
  <c r="M10" i="66"/>
  <c r="E10" i="66"/>
  <c r="H10" i="66"/>
  <c r="K10" i="66"/>
  <c r="F10" i="66"/>
  <c r="I10" i="66"/>
  <c r="O10" i="66"/>
  <c r="J10" i="66"/>
  <c r="M11" i="31"/>
  <c r="E11" i="31"/>
  <c r="O11" i="31"/>
  <c r="Q11" i="31"/>
  <c r="N11" i="31"/>
  <c r="I11" i="31"/>
  <c r="H11" i="31"/>
  <c r="L11" i="31"/>
  <c r="P11" i="31"/>
  <c r="G11" i="31"/>
  <c r="D11" i="31"/>
  <c r="K11" i="31"/>
  <c r="F11" i="31"/>
  <c r="J11" i="31"/>
  <c r="I49" i="42"/>
  <c r="C8" i="11"/>
  <c r="L31" i="38"/>
  <c r="O48" i="6" s="1"/>
  <c r="P48" i="6" s="1"/>
  <c r="J42" i="41"/>
  <c r="Q47" i="65"/>
  <c r="O16" i="16"/>
  <c r="J49" i="46"/>
  <c r="K27" i="23"/>
  <c r="C35" i="31"/>
  <c r="O49" i="65"/>
  <c r="O13" i="31"/>
  <c r="G13" i="31"/>
  <c r="E13" i="31"/>
  <c r="L13" i="31"/>
  <c r="I13" i="31"/>
  <c r="F13" i="31"/>
  <c r="H13" i="31"/>
  <c r="J13" i="31"/>
  <c r="N13" i="31"/>
  <c r="Q13" i="31"/>
  <c r="P13" i="31"/>
  <c r="K13" i="31"/>
  <c r="D13" i="31"/>
  <c r="M13" i="31"/>
  <c r="K11" i="39"/>
  <c r="O11" i="39"/>
  <c r="Q11" i="39"/>
  <c r="F11" i="39"/>
  <c r="D11" i="39"/>
  <c r="J11" i="39"/>
  <c r="H11" i="39"/>
  <c r="M11" i="39"/>
  <c r="P11" i="39"/>
  <c r="G11" i="39"/>
  <c r="L11" i="39"/>
  <c r="I11" i="39"/>
  <c r="E11" i="39"/>
  <c r="N11" i="39"/>
  <c r="D14" i="31"/>
  <c r="O14" i="31"/>
  <c r="G14" i="31"/>
  <c r="M14" i="31"/>
  <c r="H14" i="31"/>
  <c r="L14" i="31"/>
  <c r="J14" i="31"/>
  <c r="Q14" i="31"/>
  <c r="F14" i="31"/>
  <c r="K14" i="31"/>
  <c r="E14" i="31"/>
  <c r="N14" i="31"/>
  <c r="P14" i="31"/>
  <c r="I14" i="31"/>
  <c r="E15" i="31"/>
  <c r="F15" i="31"/>
  <c r="N15" i="31"/>
  <c r="O15" i="31"/>
  <c r="D15" i="31"/>
  <c r="G15" i="31"/>
  <c r="L15" i="31"/>
  <c r="M15" i="31"/>
  <c r="K15" i="31"/>
  <c r="I15" i="31"/>
  <c r="J15" i="31"/>
  <c r="P15" i="31"/>
  <c r="H15" i="31"/>
  <c r="Q15" i="31"/>
  <c r="O16" i="31"/>
  <c r="K16" i="31"/>
  <c r="M16" i="31"/>
  <c r="G16" i="31"/>
  <c r="L16" i="31"/>
  <c r="I16" i="31"/>
  <c r="N16" i="31"/>
  <c r="Q16" i="31"/>
  <c r="F16" i="31"/>
  <c r="P16" i="31"/>
  <c r="H16" i="31"/>
  <c r="J16" i="31"/>
  <c r="E16" i="31"/>
  <c r="D16" i="31"/>
  <c r="N17" i="31"/>
  <c r="M17" i="31"/>
  <c r="K17" i="31"/>
  <c r="I17" i="31"/>
  <c r="O17" i="31"/>
  <c r="H17" i="31"/>
  <c r="D17" i="31"/>
  <c r="E17" i="31"/>
  <c r="P17" i="31"/>
  <c r="F17" i="31"/>
  <c r="L17" i="31"/>
  <c r="J17" i="31"/>
  <c r="Q17" i="31"/>
  <c r="G17" i="31"/>
  <c r="N19" i="31"/>
  <c r="H19" i="31"/>
  <c r="G19" i="31"/>
  <c r="D19" i="31"/>
  <c r="J19" i="31"/>
  <c r="Q19" i="31"/>
  <c r="I19" i="31"/>
  <c r="P19" i="31"/>
  <c r="E19" i="31"/>
  <c r="O19" i="31"/>
  <c r="L19" i="31"/>
  <c r="K19" i="31"/>
  <c r="F19" i="31"/>
  <c r="M19" i="31"/>
  <c r="M21" i="31"/>
  <c r="G21" i="31"/>
  <c r="K21" i="31"/>
  <c r="H21" i="31"/>
  <c r="Q21" i="31"/>
  <c r="P21" i="31"/>
  <c r="D21" i="31"/>
  <c r="L21" i="31"/>
  <c r="N21" i="31"/>
  <c r="F21" i="31"/>
  <c r="J21" i="31"/>
  <c r="I21" i="31"/>
  <c r="O21" i="31"/>
  <c r="E21" i="31"/>
  <c r="C36" i="29"/>
  <c r="H31" i="40"/>
  <c r="C47" i="66"/>
  <c r="Q6" i="41"/>
  <c r="O29" i="16"/>
  <c r="Q29" i="16"/>
  <c r="O38" i="16"/>
  <c r="N38" i="16" s="1"/>
  <c r="K22" i="25"/>
  <c r="H33" i="31"/>
  <c r="K26" i="31"/>
  <c r="F26" i="31"/>
  <c r="N26" i="31"/>
  <c r="G26" i="31"/>
  <c r="I26" i="31"/>
  <c r="O26" i="31"/>
  <c r="J26" i="31"/>
  <c r="D26" i="31"/>
  <c r="Q26" i="31"/>
  <c r="H26" i="31"/>
  <c r="L26" i="31"/>
  <c r="E26" i="31"/>
  <c r="M26" i="31"/>
  <c r="P26" i="31"/>
  <c r="P29" i="31"/>
  <c r="F29" i="31"/>
  <c r="H29" i="31"/>
  <c r="E29" i="31"/>
  <c r="M29" i="31"/>
  <c r="I29" i="31"/>
  <c r="G29" i="31"/>
  <c r="Q29" i="31"/>
  <c r="O29" i="31"/>
  <c r="D29" i="31"/>
  <c r="J29" i="31"/>
  <c r="K29" i="31"/>
  <c r="L29" i="31"/>
  <c r="N29" i="31"/>
  <c r="F34" i="31"/>
  <c r="E34" i="31"/>
  <c r="P34" i="31"/>
  <c r="P36" i="31" s="1"/>
  <c r="G34" i="31"/>
  <c r="I34" i="31"/>
  <c r="I36" i="31" s="1"/>
  <c r="J34" i="31"/>
  <c r="O34" i="31"/>
  <c r="O36" i="31" s="1"/>
  <c r="H34" i="31"/>
  <c r="H36" i="31" s="1"/>
  <c r="L34" i="31"/>
  <c r="M34" i="31"/>
  <c r="N34" i="31"/>
  <c r="D34" i="31"/>
  <c r="K34" i="31"/>
  <c r="Q34" i="31"/>
  <c r="K36" i="10"/>
  <c r="C33" i="31"/>
  <c r="F35" i="31"/>
  <c r="N35" i="31"/>
  <c r="H35" i="31"/>
  <c r="M35" i="31"/>
  <c r="J35" i="31"/>
  <c r="P35" i="31"/>
  <c r="G35" i="31"/>
  <c r="K35" i="31"/>
  <c r="E35" i="31"/>
  <c r="Q35" i="31"/>
  <c r="O35" i="31"/>
  <c r="I35" i="31"/>
  <c r="D35" i="31"/>
  <c r="L35" i="31"/>
  <c r="F36" i="36"/>
  <c r="O36" i="36"/>
  <c r="K36" i="36"/>
  <c r="D36" i="36"/>
  <c r="J36" i="36"/>
  <c r="L36" i="36"/>
  <c r="E36" i="36"/>
  <c r="G36" i="36"/>
  <c r="Q36" i="36"/>
  <c r="N36" i="36"/>
  <c r="H36" i="36"/>
  <c r="I36" i="36"/>
  <c r="M36" i="36"/>
  <c r="P36" i="36"/>
  <c r="N36" i="37"/>
  <c r="I36" i="37"/>
  <c r="O36" i="37"/>
  <c r="P36" i="37"/>
  <c r="D36" i="37"/>
  <c r="M36" i="37"/>
  <c r="Q36" i="37"/>
  <c r="L36" i="37"/>
  <c r="G36" i="37"/>
  <c r="F36" i="37"/>
  <c r="E36" i="37"/>
  <c r="H36" i="37"/>
  <c r="J36" i="37"/>
  <c r="K36" i="37"/>
  <c r="E36" i="38"/>
  <c r="J36" i="38"/>
  <c r="K36" i="38"/>
  <c r="O36" i="38"/>
  <c r="I36" i="38"/>
  <c r="D36" i="38"/>
  <c r="P36" i="38"/>
  <c r="F36" i="38"/>
  <c r="M36" i="38"/>
  <c r="N36" i="38"/>
  <c r="Q36" i="38"/>
  <c r="H36" i="38"/>
  <c r="G36" i="38"/>
  <c r="L36" i="38"/>
  <c r="K49" i="57"/>
  <c r="I49" i="57"/>
  <c r="H49" i="57"/>
  <c r="Q49" i="57"/>
  <c r="P49" i="57"/>
  <c r="N49" i="57"/>
  <c r="L49" i="57"/>
  <c r="O49" i="57"/>
  <c r="F49" i="57"/>
  <c r="E49" i="57"/>
  <c r="M49" i="57"/>
  <c r="J49" i="57"/>
  <c r="G49" i="57"/>
  <c r="D49" i="57"/>
  <c r="L14" i="66"/>
  <c r="P14" i="66"/>
  <c r="O14" i="66"/>
  <c r="J14" i="66"/>
  <c r="K14" i="66"/>
  <c r="N14" i="66"/>
  <c r="H14" i="66"/>
  <c r="D14" i="66"/>
  <c r="G14" i="66"/>
  <c r="E14" i="66"/>
  <c r="F14" i="66"/>
  <c r="M14" i="66"/>
  <c r="I14" i="66"/>
  <c r="M10" i="39"/>
  <c r="F10" i="39"/>
  <c r="G10" i="39"/>
  <c r="D10" i="39"/>
  <c r="K10" i="39"/>
  <c r="P10" i="39"/>
  <c r="H10" i="39"/>
  <c r="I10" i="39"/>
  <c r="E10" i="39"/>
  <c r="J10" i="39"/>
  <c r="Q10" i="39"/>
  <c r="O10" i="39"/>
  <c r="N10" i="39"/>
  <c r="L10" i="39"/>
  <c r="K12" i="39"/>
  <c r="I12" i="39"/>
  <c r="Q12" i="39"/>
  <c r="J12" i="39"/>
  <c r="L12" i="39"/>
  <c r="P12" i="39"/>
  <c r="F12" i="39"/>
  <c r="M12" i="39"/>
  <c r="O12" i="39"/>
  <c r="E12" i="39"/>
  <c r="D12" i="39"/>
  <c r="G12" i="39"/>
  <c r="N12" i="39"/>
  <c r="H12" i="39"/>
  <c r="M13" i="39"/>
  <c r="O13" i="39"/>
  <c r="G13" i="39"/>
  <c r="Q13" i="39"/>
  <c r="F13" i="39"/>
  <c r="P13" i="39"/>
  <c r="D13" i="39"/>
  <c r="I13" i="39"/>
  <c r="N13" i="39"/>
  <c r="J13" i="39"/>
  <c r="E13" i="39"/>
  <c r="K13" i="39"/>
  <c r="L13" i="39"/>
  <c r="H13" i="39"/>
  <c r="P19" i="39"/>
  <c r="O19" i="39"/>
  <c r="I19" i="39"/>
  <c r="N19" i="39"/>
  <c r="M19" i="39"/>
  <c r="J19" i="39"/>
  <c r="Q19" i="39"/>
  <c r="F19" i="39"/>
  <c r="G19" i="39"/>
  <c r="E19" i="39"/>
  <c r="D19" i="39"/>
  <c r="H19" i="39"/>
  <c r="K19" i="39"/>
  <c r="L19" i="39"/>
  <c r="K21" i="39"/>
  <c r="H21" i="39"/>
  <c r="G21" i="39"/>
  <c r="L21" i="39"/>
  <c r="J21" i="39"/>
  <c r="P21" i="39"/>
  <c r="F21" i="39"/>
  <c r="O21" i="39"/>
  <c r="Q21" i="39"/>
  <c r="I21" i="39"/>
  <c r="D21" i="39"/>
  <c r="M21" i="39"/>
  <c r="N21" i="39"/>
  <c r="E21" i="39"/>
  <c r="F22" i="39"/>
  <c r="I22" i="39"/>
  <c r="L22" i="39"/>
  <c r="M22" i="39"/>
  <c r="O22" i="39"/>
  <c r="N22" i="39"/>
  <c r="P22" i="39"/>
  <c r="D22" i="39"/>
  <c r="Q22" i="39"/>
  <c r="E22" i="39"/>
  <c r="G22" i="39"/>
  <c r="H22" i="39"/>
  <c r="K22" i="39"/>
  <c r="J22" i="39"/>
  <c r="E23" i="39"/>
  <c r="K23" i="39"/>
  <c r="L23" i="39"/>
  <c r="H23" i="39"/>
  <c r="M23" i="39"/>
  <c r="F23" i="39"/>
  <c r="N23" i="39"/>
  <c r="O23" i="39"/>
  <c r="Q23" i="39"/>
  <c r="P23" i="39"/>
  <c r="G23" i="39"/>
  <c r="I23" i="39"/>
  <c r="J23" i="39"/>
  <c r="D23" i="39"/>
  <c r="I49" i="65"/>
  <c r="I49" i="66"/>
  <c r="G42" i="65"/>
  <c r="C17" i="69"/>
  <c r="D42" i="65"/>
  <c r="D42" i="66" s="1"/>
  <c r="M49" i="42"/>
  <c r="I31" i="29"/>
  <c r="N49" i="42"/>
  <c r="E49" i="65"/>
  <c r="L31" i="29"/>
  <c r="O43" i="6" s="1"/>
  <c r="P43" i="6" s="1"/>
  <c r="M33" i="39"/>
  <c r="Q39" i="64"/>
  <c r="Q39" i="46"/>
  <c r="Q13" i="67"/>
  <c r="G49" i="46"/>
  <c r="Q21" i="63"/>
  <c r="C42" i="53"/>
  <c r="K13" i="23"/>
  <c r="C49" i="62"/>
  <c r="C36" i="28"/>
  <c r="Q13" i="41"/>
  <c r="K11" i="23"/>
  <c r="I33" i="39"/>
  <c r="Q6" i="39"/>
  <c r="H6" i="31"/>
  <c r="N6" i="39"/>
  <c r="K19" i="23"/>
  <c r="Q22" i="46"/>
  <c r="Q18" i="41"/>
  <c r="Q13" i="65"/>
  <c r="Q27" i="20"/>
  <c r="K9" i="16"/>
  <c r="C8" i="39"/>
  <c r="C42" i="63"/>
  <c r="G49" i="63"/>
  <c r="G49" i="66" s="1"/>
  <c r="Q46" i="46"/>
  <c r="Q31" i="20"/>
  <c r="P31" i="20" s="1"/>
  <c r="C31" i="28"/>
  <c r="F12" i="74"/>
  <c r="H42" i="67"/>
  <c r="Q32" i="45"/>
  <c r="D10" i="69"/>
  <c r="E10" i="69"/>
  <c r="Q17" i="65"/>
  <c r="K21" i="25"/>
  <c r="C49" i="45"/>
  <c r="F24" i="74"/>
  <c r="C24" i="31"/>
  <c r="D42" i="64"/>
  <c r="D31" i="28"/>
  <c r="Q27" i="64"/>
  <c r="F17" i="74"/>
  <c r="Q26" i="46"/>
  <c r="C46" i="66"/>
  <c r="G36" i="28"/>
  <c r="Q28" i="67"/>
  <c r="O36" i="10"/>
  <c r="Q14" i="67"/>
  <c r="N49" i="65"/>
  <c r="N49" i="66" s="1"/>
  <c r="J49" i="42"/>
  <c r="C42" i="16"/>
  <c r="J33" i="39"/>
  <c r="Q14" i="65"/>
  <c r="H42" i="63"/>
  <c r="C36" i="37"/>
  <c r="C19" i="39"/>
  <c r="Q46" i="65"/>
  <c r="Q46" i="66"/>
  <c r="K7" i="25"/>
  <c r="G42" i="67"/>
  <c r="Q11" i="65"/>
  <c r="C6" i="31"/>
  <c r="Q39" i="41"/>
  <c r="C25" i="31"/>
  <c r="E31" i="38"/>
  <c r="O38" i="6" s="1"/>
  <c r="P38" i="6" s="1"/>
  <c r="Q7" i="63"/>
  <c r="G42" i="42"/>
  <c r="F11" i="74"/>
  <c r="Q48" i="65"/>
  <c r="C42" i="57"/>
  <c r="H49" i="67"/>
  <c r="O13" i="16"/>
  <c r="N13" i="16" s="1"/>
  <c r="P13" i="16" s="1"/>
  <c r="K13" i="25"/>
  <c r="G33" i="39"/>
  <c r="C14" i="66"/>
  <c r="C42" i="55"/>
  <c r="G31" i="10"/>
  <c r="Q38" i="41"/>
  <c r="K49" i="42"/>
  <c r="Q49" i="42"/>
  <c r="Q30" i="63"/>
  <c r="Q20" i="46"/>
  <c r="G42" i="63"/>
  <c r="C49" i="50"/>
  <c r="C13" i="31"/>
  <c r="C36" i="36"/>
  <c r="F33" i="31"/>
  <c r="F36" i="31" s="1"/>
  <c r="F49" i="65"/>
  <c r="K23" i="16"/>
  <c r="O41" i="16"/>
  <c r="Q23" i="67"/>
  <c r="L6" i="31"/>
  <c r="O49" i="42"/>
  <c r="K9" i="25"/>
  <c r="F42" i="64"/>
  <c r="O8" i="16"/>
  <c r="Q8" i="16" s="1"/>
  <c r="E31" i="29"/>
  <c r="O33" i="6" s="1"/>
  <c r="P33" i="6" s="1"/>
  <c r="Q17" i="41"/>
  <c r="H45" i="13"/>
  <c r="G8" i="11"/>
  <c r="Q36" i="41"/>
  <c r="D42" i="41"/>
  <c r="H42" i="71"/>
  <c r="G42" i="71"/>
  <c r="E42" i="71"/>
  <c r="D42" i="71"/>
  <c r="F25" i="39"/>
  <c r="H25" i="39"/>
  <c r="J25" i="39"/>
  <c r="P25" i="39"/>
  <c r="O25" i="39"/>
  <c r="M25" i="39"/>
  <c r="D25" i="39"/>
  <c r="Q25" i="39"/>
  <c r="E25" i="39"/>
  <c r="N25" i="39"/>
  <c r="I25" i="39"/>
  <c r="K25" i="39"/>
  <c r="G25" i="39"/>
  <c r="L25" i="39"/>
  <c r="D27" i="39"/>
  <c r="G27" i="39"/>
  <c r="P27" i="39"/>
  <c r="F27" i="39"/>
  <c r="K27" i="39"/>
  <c r="L27" i="39"/>
  <c r="H27" i="39"/>
  <c r="M27" i="39"/>
  <c r="Q27" i="39"/>
  <c r="I27" i="39"/>
  <c r="O27" i="39"/>
  <c r="E27" i="39"/>
  <c r="J27" i="39"/>
  <c r="N27" i="39"/>
  <c r="M28" i="39"/>
  <c r="H28" i="39"/>
  <c r="N28" i="39"/>
  <c r="F28" i="39"/>
  <c r="K28" i="39"/>
  <c r="E28" i="39"/>
  <c r="J28" i="39"/>
  <c r="P28" i="39"/>
  <c r="G28" i="39"/>
  <c r="Q28" i="39"/>
  <c r="I28" i="39"/>
  <c r="O28" i="39"/>
  <c r="L28" i="39"/>
  <c r="D28" i="39"/>
  <c r="H8" i="11"/>
  <c r="N8" i="11"/>
  <c r="K8" i="11"/>
  <c r="L8" i="11"/>
  <c r="M8" i="11"/>
  <c r="I8" i="11"/>
  <c r="F8" i="11"/>
  <c r="D8" i="11"/>
  <c r="R8" i="11"/>
  <c r="P8" i="11"/>
  <c r="O8" i="11"/>
  <c r="Q8" i="11"/>
  <c r="J8" i="11"/>
  <c r="E8" i="11"/>
  <c r="D49" i="41"/>
  <c r="O49" i="41"/>
  <c r="E49" i="41"/>
  <c r="H49" i="41"/>
  <c r="P49" i="41"/>
  <c r="I49" i="41"/>
  <c r="L49" i="41"/>
  <c r="J49" i="41"/>
  <c r="M49" i="41"/>
  <c r="K49" i="41"/>
  <c r="G49" i="41"/>
  <c r="N49" i="41"/>
  <c r="F49" i="41"/>
  <c r="H17" i="39"/>
  <c r="G17" i="39"/>
  <c r="O17" i="39"/>
  <c r="D17" i="39"/>
  <c r="E17" i="39"/>
  <c r="I17" i="39"/>
  <c r="L17" i="39"/>
  <c r="N17" i="39"/>
  <c r="Q17" i="39"/>
  <c r="F17" i="39"/>
  <c r="K17" i="39"/>
  <c r="J17" i="39"/>
  <c r="P17" i="39"/>
  <c r="M17" i="39"/>
  <c r="J14" i="39"/>
  <c r="I14" i="39"/>
  <c r="Q14" i="39"/>
  <c r="G14" i="39"/>
  <c r="P14" i="39"/>
  <c r="L14" i="39"/>
  <c r="F14" i="39"/>
  <c r="K14" i="39"/>
  <c r="O14" i="39"/>
  <c r="N14" i="39"/>
  <c r="M14" i="39"/>
  <c r="D14" i="39"/>
  <c r="H14" i="39"/>
  <c r="E14" i="39"/>
  <c r="G35" i="39"/>
  <c r="J35" i="39"/>
  <c r="I35" i="39"/>
  <c r="E35" i="39"/>
  <c r="L35" i="39"/>
  <c r="L36" i="39" s="1"/>
  <c r="N35" i="39"/>
  <c r="D35" i="39"/>
  <c r="O35" i="39"/>
  <c r="K35" i="39"/>
  <c r="H35" i="39"/>
  <c r="F35" i="39"/>
  <c r="M35" i="39"/>
  <c r="Q35" i="39"/>
  <c r="P35" i="39"/>
  <c r="M29" i="39"/>
  <c r="K29" i="39"/>
  <c r="Q29" i="39"/>
  <c r="O29" i="39"/>
  <c r="J29" i="39"/>
  <c r="I29" i="39"/>
  <c r="G29" i="39"/>
  <c r="N29" i="39"/>
  <c r="P29" i="39"/>
  <c r="L29" i="39"/>
  <c r="F29" i="39"/>
  <c r="D29" i="39"/>
  <c r="H29" i="39"/>
  <c r="E29" i="39"/>
  <c r="P34" i="39"/>
  <c r="Q34" i="39"/>
  <c r="K34" i="39"/>
  <c r="M34" i="39"/>
  <c r="M36" i="39" s="1"/>
  <c r="I34" i="39"/>
  <c r="I36" i="39" s="1"/>
  <c r="D34" i="39"/>
  <c r="J34" i="39"/>
  <c r="E34" i="39"/>
  <c r="F34" i="39"/>
  <c r="O34" i="39"/>
  <c r="N34" i="39"/>
  <c r="L34" i="39"/>
  <c r="H34" i="39"/>
  <c r="G34" i="39"/>
  <c r="Q9" i="39"/>
  <c r="D9" i="39"/>
  <c r="L9" i="39"/>
  <c r="J9" i="39"/>
  <c r="P9" i="39"/>
  <c r="F9" i="39"/>
  <c r="G9" i="39"/>
  <c r="K9" i="39"/>
  <c r="O9" i="39"/>
  <c r="E9" i="39"/>
  <c r="N9" i="39"/>
  <c r="I9" i="39"/>
  <c r="H9" i="39"/>
  <c r="M9" i="39"/>
  <c r="O7" i="31"/>
  <c r="D7" i="31"/>
  <c r="E7" i="31"/>
  <c r="M7" i="31"/>
  <c r="L7" i="31"/>
  <c r="K7" i="31"/>
  <c r="G7" i="31"/>
  <c r="Q7" i="31"/>
  <c r="I7" i="31"/>
  <c r="H7" i="31"/>
  <c r="N7" i="31"/>
  <c r="P7" i="31"/>
  <c r="J7" i="31"/>
  <c r="F7" i="31"/>
  <c r="P42" i="48"/>
  <c r="H42" i="48"/>
  <c r="Q42" i="48"/>
  <c r="I42" i="48"/>
  <c r="M42" i="48"/>
  <c r="G42" i="48"/>
  <c r="L42" i="48"/>
  <c r="E42" i="48"/>
  <c r="D42" i="48"/>
  <c r="O42" i="48"/>
  <c r="K42" i="48"/>
  <c r="N42" i="48"/>
  <c r="J42" i="48"/>
  <c r="F42" i="48"/>
  <c r="O42" i="57"/>
  <c r="H42" i="57"/>
  <c r="N42" i="57"/>
  <c r="K42" i="57"/>
  <c r="I42" i="57"/>
  <c r="F42" i="57"/>
  <c r="M42" i="57"/>
  <c r="J42" i="57"/>
  <c r="G42" i="57"/>
  <c r="D42" i="57"/>
  <c r="Q42" i="57"/>
  <c r="P42" i="57"/>
  <c r="E42" i="57"/>
  <c r="L42" i="57"/>
  <c r="Q42" i="56"/>
  <c r="J42" i="56"/>
  <c r="D42" i="56"/>
  <c r="L42" i="56"/>
  <c r="E42" i="56"/>
  <c r="P42" i="56"/>
  <c r="K42" i="56"/>
  <c r="H42" i="56"/>
  <c r="M42" i="56"/>
  <c r="I42" i="56"/>
  <c r="N42" i="56"/>
  <c r="G42" i="56"/>
  <c r="F42" i="56"/>
  <c r="O42" i="56"/>
  <c r="E9" i="31"/>
  <c r="L9" i="31"/>
  <c r="O9" i="31"/>
  <c r="J9" i="31"/>
  <c r="N9" i="31"/>
  <c r="M9" i="31"/>
  <c r="Q9" i="31"/>
  <c r="D9" i="31"/>
  <c r="H9" i="31"/>
  <c r="G9" i="31"/>
  <c r="P9" i="31"/>
  <c r="I9" i="31"/>
  <c r="F9" i="31"/>
  <c r="K9" i="31"/>
  <c r="F42" i="47"/>
  <c r="L42" i="47"/>
  <c r="O42" i="47"/>
  <c r="H42" i="47"/>
  <c r="Q42" i="47"/>
  <c r="K42" i="47"/>
  <c r="G42" i="47"/>
  <c r="I42" i="47"/>
  <c r="D42" i="47"/>
  <c r="P42" i="47"/>
  <c r="E42" i="47"/>
  <c r="M42" i="47"/>
  <c r="N42" i="47"/>
  <c r="J42" i="47"/>
  <c r="J42" i="50"/>
  <c r="I42" i="50"/>
  <c r="E42" i="50"/>
  <c r="Q42" i="50"/>
  <c r="H42" i="50"/>
  <c r="G42" i="50"/>
  <c r="D42" i="50"/>
  <c r="F42" i="50"/>
  <c r="M42" i="50"/>
  <c r="O42" i="50"/>
  <c r="P42" i="50"/>
  <c r="N42" i="50"/>
  <c r="K42" i="50"/>
  <c r="L42" i="50"/>
  <c r="G49" i="50"/>
  <c r="D49" i="50"/>
  <c r="H49" i="50"/>
  <c r="L49" i="50"/>
  <c r="Q49" i="50"/>
  <c r="F49" i="50"/>
  <c r="E49" i="50"/>
  <c r="P49" i="50"/>
  <c r="N49" i="50"/>
  <c r="I49" i="50"/>
  <c r="K49" i="50"/>
  <c r="M49" i="50"/>
  <c r="O49" i="50"/>
  <c r="J49" i="50"/>
  <c r="J42" i="53"/>
  <c r="E42" i="53"/>
  <c r="N42" i="53"/>
  <c r="H42" i="53"/>
  <c r="I42" i="53"/>
  <c r="G42" i="53"/>
  <c r="F42" i="53"/>
  <c r="Q42" i="53"/>
  <c r="P42" i="53"/>
  <c r="M42" i="53"/>
  <c r="K42" i="53"/>
  <c r="D42" i="53"/>
  <c r="O42" i="53"/>
  <c r="L42" i="53"/>
  <c r="G15" i="39"/>
  <c r="L15" i="39"/>
  <c r="Q15" i="39"/>
  <c r="K15" i="39"/>
  <c r="J15" i="39"/>
  <c r="O15" i="39"/>
  <c r="M15" i="39"/>
  <c r="F15" i="39"/>
  <c r="P15" i="39"/>
  <c r="I15" i="39"/>
  <c r="E15" i="39"/>
  <c r="D15" i="39"/>
  <c r="H15" i="39"/>
  <c r="N15" i="39"/>
  <c r="O49" i="51"/>
  <c r="G49" i="51"/>
  <c r="D49" i="51"/>
  <c r="N49" i="51"/>
  <c r="K49" i="51"/>
  <c r="I49" i="51"/>
  <c r="L49" i="51"/>
  <c r="F49" i="51"/>
  <c r="E49" i="51"/>
  <c r="P49" i="51"/>
  <c r="Q49" i="51"/>
  <c r="M49" i="51"/>
  <c r="J49" i="51"/>
  <c r="H49" i="51"/>
  <c r="I42" i="55"/>
  <c r="P42" i="55"/>
  <c r="H42" i="55"/>
  <c r="M42" i="55"/>
  <c r="D42" i="55"/>
  <c r="F42" i="55"/>
  <c r="L42" i="55"/>
  <c r="Q42" i="55"/>
  <c r="O42" i="55"/>
  <c r="N42" i="55"/>
  <c r="J42" i="55"/>
  <c r="G42" i="55"/>
  <c r="E42" i="55"/>
  <c r="K42" i="55"/>
  <c r="D49" i="56"/>
  <c r="N49" i="56"/>
  <c r="F49" i="56"/>
  <c r="M49" i="56"/>
  <c r="P49" i="56"/>
  <c r="L49" i="56"/>
  <c r="O49" i="56"/>
  <c r="G49" i="56"/>
  <c r="K49" i="56"/>
  <c r="Q49" i="56"/>
  <c r="I49" i="56"/>
  <c r="J49" i="56"/>
  <c r="E49" i="56"/>
  <c r="H49" i="56"/>
  <c r="P42" i="59"/>
  <c r="G42" i="59"/>
  <c r="F42" i="59"/>
  <c r="J42" i="59"/>
  <c r="H42" i="59"/>
  <c r="N42" i="59"/>
  <c r="M42" i="59"/>
  <c r="E42" i="59"/>
  <c r="Q42" i="59"/>
  <c r="O42" i="59"/>
  <c r="L42" i="59"/>
  <c r="K42" i="59"/>
  <c r="I42" i="59"/>
  <c r="D42" i="59"/>
  <c r="H49" i="59"/>
  <c r="L49" i="59"/>
  <c r="K49" i="59"/>
  <c r="J49" i="59"/>
  <c r="D49" i="59"/>
  <c r="Q49" i="59"/>
  <c r="I49" i="59"/>
  <c r="O49" i="59"/>
  <c r="N49" i="59"/>
  <c r="M49" i="59"/>
  <c r="P49" i="59"/>
  <c r="E49" i="59"/>
  <c r="F49" i="59"/>
  <c r="G49" i="59"/>
  <c r="K42" i="54"/>
  <c r="Q42" i="54"/>
  <c r="O42" i="54"/>
  <c r="P42" i="54"/>
  <c r="E42" i="54"/>
  <c r="J42" i="54"/>
  <c r="H42" i="54"/>
  <c r="G42" i="54"/>
  <c r="D42" i="54"/>
  <c r="I42" i="54"/>
  <c r="N42" i="54"/>
  <c r="L42" i="54"/>
  <c r="F42" i="54"/>
  <c r="M42" i="54"/>
  <c r="N25" i="31"/>
  <c r="O25" i="31"/>
  <c r="M25" i="31"/>
  <c r="D25" i="31"/>
  <c r="L25" i="31"/>
  <c r="J25" i="31"/>
  <c r="H25" i="31"/>
  <c r="F25" i="31"/>
  <c r="Q25" i="31"/>
  <c r="E25" i="31"/>
  <c r="G25" i="31"/>
  <c r="I25" i="31"/>
  <c r="P25" i="31"/>
  <c r="K25" i="31"/>
  <c r="K8" i="39"/>
  <c r="Q8" i="39"/>
  <c r="L8" i="39"/>
  <c r="H8" i="39"/>
  <c r="F8" i="39"/>
  <c r="D8" i="39"/>
  <c r="G8" i="39"/>
  <c r="O8" i="39"/>
  <c r="I8" i="39"/>
  <c r="M8" i="39"/>
  <c r="N8" i="39"/>
  <c r="P8" i="39"/>
  <c r="E8" i="39"/>
  <c r="J8" i="39"/>
  <c r="P30" i="39"/>
  <c r="M30" i="39"/>
  <c r="O30" i="39"/>
  <c r="N30" i="39"/>
  <c r="E30" i="39"/>
  <c r="Q30" i="39"/>
  <c r="L30" i="39"/>
  <c r="F30" i="39"/>
  <c r="H30" i="39"/>
  <c r="J30" i="39"/>
  <c r="I30" i="39"/>
  <c r="G30" i="39"/>
  <c r="K30" i="39"/>
  <c r="D30" i="39"/>
  <c r="D49" i="62"/>
  <c r="P49" i="62"/>
  <c r="J49" i="62"/>
  <c r="N49" i="62"/>
  <c r="Q49" i="62"/>
  <c r="I49" i="62"/>
  <c r="F49" i="62"/>
  <c r="G49" i="62"/>
  <c r="M49" i="62"/>
  <c r="H49" i="62"/>
  <c r="L49" i="62"/>
  <c r="E49" i="62"/>
  <c r="K49" i="62"/>
  <c r="O49" i="62"/>
  <c r="Q9" i="41"/>
  <c r="C48" i="66"/>
  <c r="C49" i="56"/>
  <c r="C17" i="66"/>
  <c r="I42" i="65"/>
  <c r="I42" i="66" s="1"/>
  <c r="Q47" i="45"/>
  <c r="K35" i="24"/>
  <c r="C42" i="71"/>
  <c r="O36" i="16"/>
  <c r="O36" i="28"/>
  <c r="F36" i="28"/>
  <c r="H36" i="28"/>
  <c r="E36" i="28"/>
  <c r="D36" i="28"/>
  <c r="M36" i="28"/>
  <c r="J36" i="28"/>
  <c r="P36" i="28"/>
  <c r="L36" i="28"/>
  <c r="Q36" i="28"/>
  <c r="N36" i="28"/>
  <c r="K36" i="28"/>
  <c r="I36" i="28"/>
  <c r="C31" i="27"/>
  <c r="N7" i="66"/>
  <c r="M7" i="66"/>
  <c r="I7" i="66"/>
  <c r="O7" i="66"/>
  <c r="D7" i="66"/>
  <c r="G7" i="66"/>
  <c r="P7" i="66"/>
  <c r="J7" i="66"/>
  <c r="F7" i="66"/>
  <c r="L7" i="66"/>
  <c r="K7" i="66"/>
  <c r="H7" i="66"/>
  <c r="E7" i="66"/>
  <c r="I8" i="66"/>
  <c r="K8" i="66"/>
  <c r="F8" i="66"/>
  <c r="E8" i="66"/>
  <c r="H8" i="66"/>
  <c r="O8" i="66"/>
  <c r="M8" i="66"/>
  <c r="J8" i="66"/>
  <c r="N8" i="66"/>
  <c r="L8" i="66"/>
  <c r="G8" i="66"/>
  <c r="D8" i="66"/>
  <c r="P8" i="66"/>
  <c r="E12" i="66"/>
  <c r="L12" i="66"/>
  <c r="J12" i="66"/>
  <c r="O12" i="66"/>
  <c r="I12" i="66"/>
  <c r="N12" i="66"/>
  <c r="F12" i="66"/>
  <c r="H12" i="66"/>
  <c r="D12" i="66"/>
  <c r="M12" i="66"/>
  <c r="G12" i="66"/>
  <c r="K12" i="66"/>
  <c r="P12" i="66"/>
  <c r="N13" i="66"/>
  <c r="K13" i="66"/>
  <c r="O13" i="66"/>
  <c r="D13" i="66"/>
  <c r="F13" i="66"/>
  <c r="G13" i="66"/>
  <c r="J13" i="66"/>
  <c r="I13" i="66"/>
  <c r="P13" i="66"/>
  <c r="E13" i="66"/>
  <c r="H13" i="66"/>
  <c r="L13" i="66"/>
  <c r="M13" i="66"/>
  <c r="E15" i="66"/>
  <c r="K15" i="66"/>
  <c r="P15" i="66"/>
  <c r="I15" i="66"/>
  <c r="L15" i="66"/>
  <c r="D15" i="66"/>
  <c r="G15" i="66"/>
  <c r="J15" i="66"/>
  <c r="N15" i="66"/>
  <c r="H15" i="66"/>
  <c r="M15" i="66"/>
  <c r="F15" i="66"/>
  <c r="O15" i="66"/>
  <c r="O16" i="39"/>
  <c r="D16" i="39"/>
  <c r="J16" i="39"/>
  <c r="E16" i="39"/>
  <c r="N16" i="39"/>
  <c r="I16" i="39"/>
  <c r="H16" i="39"/>
  <c r="G16" i="39"/>
  <c r="L16" i="39"/>
  <c r="P16" i="39"/>
  <c r="Q16" i="39"/>
  <c r="F16" i="39"/>
  <c r="M16" i="39"/>
  <c r="K16" i="39"/>
  <c r="Q20" i="41"/>
  <c r="I42" i="63"/>
  <c r="C20" i="39"/>
  <c r="Q15" i="45"/>
  <c r="Q30" i="64"/>
  <c r="J49" i="65"/>
  <c r="J49" i="66" s="1"/>
  <c r="Q18" i="46"/>
  <c r="O39" i="16"/>
  <c r="C29" i="31"/>
  <c r="C15" i="39"/>
  <c r="Q41" i="65"/>
  <c r="K50" i="9"/>
  <c r="K49" i="9"/>
  <c r="K14" i="25"/>
  <c r="Q47" i="67"/>
  <c r="Q11" i="64"/>
  <c r="C42" i="67"/>
  <c r="C31" i="30"/>
  <c r="C30" i="31"/>
  <c r="C27" i="66"/>
  <c r="Q26" i="41"/>
  <c r="Q6" i="63"/>
  <c r="Q23" i="41"/>
  <c r="I6" i="31"/>
  <c r="Q37" i="41"/>
  <c r="C42" i="49"/>
  <c r="K19" i="25"/>
  <c r="C20" i="31"/>
  <c r="F6" i="31"/>
  <c r="K9" i="23"/>
  <c r="C41" i="66"/>
  <c r="P49" i="63"/>
  <c r="C16" i="39"/>
  <c r="I42" i="46"/>
  <c r="G36" i="31"/>
  <c r="G33" i="31"/>
  <c r="C49" i="55"/>
  <c r="K31" i="69"/>
  <c r="E31" i="69"/>
  <c r="Q27" i="65"/>
  <c r="O49" i="9"/>
  <c r="O50" i="9" s="1"/>
  <c r="Q32" i="46"/>
  <c r="L42" i="64"/>
  <c r="D49" i="63"/>
  <c r="F23" i="69"/>
  <c r="M31" i="29"/>
  <c r="O53" i="6" s="1"/>
  <c r="P53" i="6" s="1"/>
  <c r="K14" i="23"/>
  <c r="K42" i="62"/>
  <c r="K33" i="25"/>
  <c r="L16" i="66"/>
  <c r="I16" i="66"/>
  <c r="J16" i="66"/>
  <c r="O16" i="66"/>
  <c r="P16" i="66"/>
  <c r="D16" i="66"/>
  <c r="H16" i="66"/>
  <c r="N16" i="66"/>
  <c r="E16" i="66"/>
  <c r="F16" i="66"/>
  <c r="G16" i="66"/>
  <c r="M16" i="66"/>
  <c r="K16" i="66"/>
  <c r="Q35" i="63"/>
  <c r="G42" i="46"/>
  <c r="C49" i="57"/>
  <c r="C13" i="66"/>
  <c r="N42" i="64"/>
  <c r="K34" i="25"/>
  <c r="K36" i="25" s="1"/>
  <c r="M31" i="30"/>
  <c r="O54" i="6" s="1"/>
  <c r="P54" i="6"/>
  <c r="C9" i="39"/>
  <c r="Q30" i="20"/>
  <c r="C31" i="26"/>
  <c r="R49" i="9"/>
  <c r="R50" i="9"/>
  <c r="C11" i="66"/>
  <c r="C18" i="31"/>
  <c r="Q20" i="64"/>
  <c r="C49" i="61"/>
  <c r="Q10" i="41"/>
  <c r="K29" i="23"/>
  <c r="Q28" i="20"/>
  <c r="P28" i="20" s="1"/>
  <c r="M6" i="39"/>
  <c r="F27" i="74"/>
  <c r="Q20" i="20"/>
  <c r="P20" i="20" s="1"/>
  <c r="Q33" i="64"/>
  <c r="C36" i="40"/>
  <c r="Q19" i="20"/>
  <c r="P19" i="20" s="1"/>
  <c r="C6" i="39"/>
  <c r="Q9" i="65"/>
  <c r="Q7" i="67"/>
  <c r="C31" i="23"/>
  <c r="C11" i="39"/>
  <c r="Q33" i="45"/>
  <c r="P22" i="20"/>
  <c r="Q46" i="45"/>
  <c r="K22" i="16"/>
  <c r="F22" i="74"/>
  <c r="I6" i="39"/>
  <c r="Q6" i="65"/>
  <c r="K24" i="69"/>
  <c r="J24" i="69"/>
  <c r="N49" i="46"/>
  <c r="E31" i="40"/>
  <c r="C39" i="66"/>
  <c r="E42" i="64"/>
  <c r="Q19" i="63"/>
  <c r="Q31" i="41"/>
  <c r="D31" i="38"/>
  <c r="Q6" i="46"/>
  <c r="Q23" i="20"/>
  <c r="Q25" i="16" s="1"/>
  <c r="Q21" i="20"/>
  <c r="Q20" i="45"/>
  <c r="M31" i="27"/>
  <c r="O52" i="6" s="1"/>
  <c r="P52" i="6" s="1"/>
  <c r="Q39" i="65"/>
  <c r="Q39" i="66" s="1"/>
  <c r="Q12" i="41"/>
  <c r="C31" i="10"/>
  <c r="C37" i="10" s="1"/>
  <c r="J18" i="39"/>
  <c r="M18" i="39"/>
  <c r="P18" i="39"/>
  <c r="D18" i="39"/>
  <c r="I18" i="39"/>
  <c r="E18" i="39"/>
  <c r="K18" i="39"/>
  <c r="Q18" i="39"/>
  <c r="O18" i="39"/>
  <c r="L18" i="39"/>
  <c r="H18" i="39"/>
  <c r="N18" i="39"/>
  <c r="G18" i="39"/>
  <c r="F18" i="39"/>
  <c r="G18" i="66"/>
  <c r="I18" i="66"/>
  <c r="N18" i="66"/>
  <c r="K18" i="66"/>
  <c r="J18" i="66"/>
  <c r="O18" i="66"/>
  <c r="H18" i="66"/>
  <c r="M18" i="66"/>
  <c r="L18" i="66"/>
  <c r="F18" i="66"/>
  <c r="E18" i="66"/>
  <c r="D18" i="66"/>
  <c r="P18" i="66"/>
  <c r="M20" i="66"/>
  <c r="N20" i="66"/>
  <c r="I20" i="66"/>
  <c r="P20" i="66"/>
  <c r="L20" i="66"/>
  <c r="O20" i="66"/>
  <c r="H20" i="66"/>
  <c r="D20" i="66"/>
  <c r="E20" i="66"/>
  <c r="K20" i="66"/>
  <c r="F20" i="66"/>
  <c r="J20" i="66"/>
  <c r="G20" i="66"/>
  <c r="M22" i="66"/>
  <c r="L22" i="66"/>
  <c r="O22" i="66"/>
  <c r="G22" i="66"/>
  <c r="H22" i="66"/>
  <c r="F22" i="66"/>
  <c r="K22" i="66"/>
  <c r="J22" i="66"/>
  <c r="D22" i="66"/>
  <c r="N22" i="66"/>
  <c r="E22" i="66"/>
  <c r="P22" i="66"/>
  <c r="I22" i="66"/>
  <c r="E24" i="66"/>
  <c r="G24" i="66"/>
  <c r="I24" i="66"/>
  <c r="J24" i="66"/>
  <c r="H24" i="66"/>
  <c r="L24" i="66"/>
  <c r="N24" i="66"/>
  <c r="M24" i="66"/>
  <c r="P24" i="66"/>
  <c r="D24" i="66"/>
  <c r="F24" i="66"/>
  <c r="K24" i="66"/>
  <c r="O24" i="66"/>
  <c r="E25" i="66"/>
  <c r="N25" i="66"/>
  <c r="I25" i="66"/>
  <c r="J25" i="66"/>
  <c r="M25" i="66"/>
  <c r="G25" i="66"/>
  <c r="D25" i="66"/>
  <c r="P25" i="66"/>
  <c r="F25" i="66"/>
  <c r="K25" i="66"/>
  <c r="H25" i="66"/>
  <c r="O25" i="66"/>
  <c r="L25" i="66"/>
  <c r="P26" i="66"/>
  <c r="D26" i="66"/>
  <c r="H26" i="66"/>
  <c r="G26" i="66"/>
  <c r="L26" i="66"/>
  <c r="K26" i="66"/>
  <c r="N26" i="66"/>
  <c r="M26" i="66"/>
  <c r="I26" i="66"/>
  <c r="E26" i="66"/>
  <c r="O26" i="66"/>
  <c r="F26" i="66"/>
  <c r="J26" i="66"/>
  <c r="K11" i="66"/>
  <c r="F11" i="66"/>
  <c r="J11" i="66"/>
  <c r="D11" i="66"/>
  <c r="I11" i="66"/>
  <c r="O11" i="66"/>
  <c r="G11" i="66"/>
  <c r="E11" i="66"/>
  <c r="P11" i="66"/>
  <c r="L11" i="66"/>
  <c r="H11" i="66"/>
  <c r="M11" i="66"/>
  <c r="N11" i="66"/>
  <c r="M17" i="66"/>
  <c r="D17" i="66"/>
  <c r="I17" i="66"/>
  <c r="F17" i="66"/>
  <c r="E17" i="66"/>
  <c r="K17" i="66"/>
  <c r="O17" i="66"/>
  <c r="H17" i="66"/>
  <c r="P17" i="66"/>
  <c r="N17" i="66"/>
  <c r="L17" i="66"/>
  <c r="J17" i="66"/>
  <c r="G17" i="66"/>
  <c r="O42" i="51"/>
  <c r="Q42" i="51"/>
  <c r="N42" i="51"/>
  <c r="I42" i="51"/>
  <c r="M42" i="51"/>
  <c r="F42" i="51"/>
  <c r="H42" i="51"/>
  <c r="D42" i="51"/>
  <c r="K42" i="51"/>
  <c r="G42" i="51"/>
  <c r="J42" i="51"/>
  <c r="L42" i="51"/>
  <c r="P42" i="51"/>
  <c r="E42" i="51"/>
  <c r="D36" i="66"/>
  <c r="I36" i="66"/>
  <c r="P36" i="66"/>
  <c r="O36" i="66"/>
  <c r="L36" i="66"/>
  <c r="E36" i="66"/>
  <c r="J36" i="66"/>
  <c r="G36" i="66"/>
  <c r="M36" i="66"/>
  <c r="F36" i="66"/>
  <c r="H36" i="66"/>
  <c r="K36" i="66"/>
  <c r="N36" i="66"/>
  <c r="E27" i="66"/>
  <c r="M27" i="66"/>
  <c r="G27" i="66"/>
  <c r="O27" i="66"/>
  <c r="J27" i="66"/>
  <c r="P27" i="66"/>
  <c r="I27" i="66"/>
  <c r="K27" i="66"/>
  <c r="L27" i="66"/>
  <c r="N27" i="66"/>
  <c r="H27" i="66"/>
  <c r="D27" i="66"/>
  <c r="F27" i="66"/>
  <c r="E20" i="39"/>
  <c r="M20" i="39"/>
  <c r="D20" i="39"/>
  <c r="L20" i="39"/>
  <c r="F20" i="39"/>
  <c r="O20" i="39"/>
  <c r="K20" i="39"/>
  <c r="P20" i="39"/>
  <c r="J20" i="39"/>
  <c r="Q20" i="39"/>
  <c r="I20" i="39"/>
  <c r="N20" i="39"/>
  <c r="H20" i="39"/>
  <c r="G20" i="39"/>
  <c r="Q30" i="41"/>
  <c r="I36" i="40"/>
  <c r="G36" i="40"/>
  <c r="D36" i="40"/>
  <c r="H36" i="40"/>
  <c r="H37" i="40" s="1"/>
  <c r="F36" i="40"/>
  <c r="E36" i="40"/>
  <c r="Q49" i="47"/>
  <c r="K49" i="47"/>
  <c r="D49" i="47"/>
  <c r="N49" i="47"/>
  <c r="P49" i="47"/>
  <c r="L49" i="47"/>
  <c r="E49" i="47"/>
  <c r="J49" i="47"/>
  <c r="M49" i="47"/>
  <c r="O49" i="47"/>
  <c r="I49" i="47"/>
  <c r="G49" i="47"/>
  <c r="H49" i="47"/>
  <c r="F49" i="47"/>
  <c r="L28" i="66"/>
  <c r="H28" i="66"/>
  <c r="G28" i="66"/>
  <c r="E28" i="66"/>
  <c r="K28" i="66"/>
  <c r="O28" i="66"/>
  <c r="J28" i="66"/>
  <c r="N28" i="66"/>
  <c r="I28" i="66"/>
  <c r="M28" i="66"/>
  <c r="D28" i="66"/>
  <c r="F28" i="66"/>
  <c r="P28" i="66"/>
  <c r="Q32" i="67"/>
  <c r="C31" i="29"/>
  <c r="N49" i="67"/>
  <c r="Q33" i="41"/>
  <c r="J42" i="63"/>
  <c r="I49" i="46"/>
  <c r="O42" i="41"/>
  <c r="H36" i="10"/>
  <c r="H37" i="10" s="1"/>
  <c r="Q8" i="63"/>
  <c r="L49" i="65"/>
  <c r="E29" i="66"/>
  <c r="O29" i="66"/>
  <c r="I29" i="66"/>
  <c r="K29" i="66"/>
  <c r="M29" i="66"/>
  <c r="G29" i="66"/>
  <c r="J29" i="66"/>
  <c r="H29" i="66"/>
  <c r="P29" i="66"/>
  <c r="F29" i="66"/>
  <c r="L29" i="66"/>
  <c r="N29" i="66"/>
  <c r="D29" i="66"/>
  <c r="N31" i="66"/>
  <c r="M31" i="66"/>
  <c r="E31" i="66"/>
  <c r="D31" i="66"/>
  <c r="O31" i="66"/>
  <c r="F31" i="66"/>
  <c r="G31" i="66"/>
  <c r="L31" i="66"/>
  <c r="I31" i="66"/>
  <c r="J31" i="66"/>
  <c r="H31" i="66"/>
  <c r="P31" i="66"/>
  <c r="K31" i="66"/>
  <c r="E32" i="66"/>
  <c r="D32" i="66"/>
  <c r="O32" i="66"/>
  <c r="P32" i="66"/>
  <c r="K32" i="66"/>
  <c r="J32" i="66"/>
  <c r="G32" i="66"/>
  <c r="F32" i="66"/>
  <c r="I32" i="66"/>
  <c r="L32" i="66"/>
  <c r="M32" i="66"/>
  <c r="N32" i="66"/>
  <c r="H32" i="66"/>
  <c r="G33" i="66"/>
  <c r="P33" i="66"/>
  <c r="F33" i="66"/>
  <c r="I33" i="66"/>
  <c r="H33" i="66"/>
  <c r="D33" i="66"/>
  <c r="K33" i="66"/>
  <c r="M33" i="66"/>
  <c r="J33" i="66"/>
  <c r="L33" i="66"/>
  <c r="O33" i="66"/>
  <c r="N33" i="66"/>
  <c r="E33" i="66"/>
  <c r="F37" i="66"/>
  <c r="L37" i="66"/>
  <c r="E37" i="66"/>
  <c r="J37" i="66"/>
  <c r="P37" i="66"/>
  <c r="K37" i="66"/>
  <c r="N37" i="66"/>
  <c r="I37" i="66"/>
  <c r="D37" i="66"/>
  <c r="M37" i="66"/>
  <c r="H37" i="66"/>
  <c r="G37" i="66"/>
  <c r="O37" i="66"/>
  <c r="H38" i="66"/>
  <c r="L38" i="66"/>
  <c r="K38" i="66"/>
  <c r="I38" i="66"/>
  <c r="P38" i="66"/>
  <c r="D38" i="66"/>
  <c r="O38" i="66"/>
  <c r="N38" i="66"/>
  <c r="F38" i="66"/>
  <c r="E38" i="66"/>
  <c r="G38" i="66"/>
  <c r="J38" i="66"/>
  <c r="M38" i="66"/>
  <c r="E39" i="66"/>
  <c r="G39" i="66"/>
  <c r="O39" i="66"/>
  <c r="H39" i="66"/>
  <c r="M39" i="66"/>
  <c r="P39" i="66"/>
  <c r="J39" i="66"/>
  <c r="N39" i="66"/>
  <c r="K39" i="66"/>
  <c r="L39" i="66"/>
  <c r="I39" i="66"/>
  <c r="F39" i="66"/>
  <c r="D39" i="66"/>
  <c r="J40" i="66"/>
  <c r="G40" i="66"/>
  <c r="D40" i="66"/>
  <c r="H40" i="66"/>
  <c r="P40" i="66"/>
  <c r="E40" i="66"/>
  <c r="I40" i="66"/>
  <c r="K40" i="66"/>
  <c r="L40" i="66"/>
  <c r="F40" i="66"/>
  <c r="M40" i="66"/>
  <c r="O40" i="66"/>
  <c r="N40" i="66"/>
  <c r="H49" i="64"/>
  <c r="M49" i="64"/>
  <c r="K49" i="64"/>
  <c r="G49" i="64"/>
  <c r="E49" i="64"/>
  <c r="O49" i="64"/>
  <c r="N49" i="64"/>
  <c r="P49" i="64"/>
  <c r="I49" i="64"/>
  <c r="D49" i="64"/>
  <c r="F49" i="64"/>
  <c r="J49" i="64"/>
  <c r="L49" i="64"/>
  <c r="N41" i="66"/>
  <c r="I41" i="66"/>
  <c r="L41" i="66"/>
  <c r="F41" i="66"/>
  <c r="P41" i="66"/>
  <c r="H41" i="66"/>
  <c r="O41" i="66"/>
  <c r="J41" i="66"/>
  <c r="G41" i="66"/>
  <c r="E41" i="66"/>
  <c r="K41" i="66"/>
  <c r="D41" i="66"/>
  <c r="M41" i="66"/>
  <c r="I23" i="66"/>
  <c r="P23" i="66"/>
  <c r="M23" i="66"/>
  <c r="L23" i="66"/>
  <c r="F23" i="66"/>
  <c r="K23" i="66"/>
  <c r="E23" i="66"/>
  <c r="O23" i="66"/>
  <c r="N23" i="66"/>
  <c r="G23" i="66"/>
  <c r="H23" i="66"/>
  <c r="D23" i="66"/>
  <c r="J23" i="66"/>
  <c r="M48" i="66"/>
  <c r="P48" i="66"/>
  <c r="N48" i="66"/>
  <c r="E48" i="66"/>
  <c r="K48" i="66"/>
  <c r="F48" i="66"/>
  <c r="L48" i="66"/>
  <c r="H48" i="66"/>
  <c r="O48" i="66"/>
  <c r="J48" i="66"/>
  <c r="I48" i="66"/>
  <c r="D48" i="66"/>
  <c r="G48" i="66"/>
  <c r="O27" i="16"/>
  <c r="Q27" i="16" s="1"/>
  <c r="D45" i="66"/>
  <c r="J45" i="66"/>
  <c r="K45" i="66"/>
  <c r="G45" i="66"/>
  <c r="N45" i="66"/>
  <c r="I45" i="66"/>
  <c r="H45" i="66"/>
  <c r="L45" i="66"/>
  <c r="P45" i="66"/>
  <c r="E45" i="66"/>
  <c r="F45" i="66"/>
  <c r="M45" i="66"/>
  <c r="O45" i="66"/>
  <c r="P46" i="66"/>
  <c r="E46" i="66"/>
  <c r="O46" i="66"/>
  <c r="M46" i="66"/>
  <c r="L46" i="66"/>
  <c r="F46" i="66"/>
  <c r="G46" i="66"/>
  <c r="N46" i="66"/>
  <c r="I46" i="66"/>
  <c r="K46" i="66"/>
  <c r="J46" i="66"/>
  <c r="H46" i="66"/>
  <c r="D46" i="66"/>
  <c r="E9" i="66"/>
  <c r="D9" i="66"/>
  <c r="N9" i="66"/>
  <c r="J9" i="66"/>
  <c r="M9" i="66"/>
  <c r="O9" i="66"/>
  <c r="H9" i="66"/>
  <c r="K9" i="66"/>
  <c r="P9" i="66"/>
  <c r="F9" i="66"/>
  <c r="L9" i="66"/>
  <c r="I9" i="66"/>
  <c r="G9" i="66"/>
  <c r="I36" i="24"/>
  <c r="F36" i="24"/>
  <c r="E36" i="24"/>
  <c r="D36" i="24"/>
  <c r="G36" i="24"/>
  <c r="H36" i="24"/>
  <c r="J36" i="24"/>
  <c r="P35" i="66"/>
  <c r="O35" i="66"/>
  <c r="N35" i="66"/>
  <c r="F35" i="66"/>
  <c r="K35" i="66"/>
  <c r="M35" i="66"/>
  <c r="I35" i="66"/>
  <c r="G35" i="66"/>
  <c r="H35" i="66"/>
  <c r="E35" i="66"/>
  <c r="L35" i="66"/>
  <c r="J35" i="66"/>
  <c r="D35" i="66"/>
  <c r="M26" i="39"/>
  <c r="J26" i="39"/>
  <c r="P26" i="39"/>
  <c r="F26" i="39"/>
  <c r="D26" i="39"/>
  <c r="E26" i="39"/>
  <c r="K26" i="39"/>
  <c r="I26" i="39"/>
  <c r="H26" i="39"/>
  <c r="G26" i="39"/>
  <c r="L26" i="39"/>
  <c r="Q26" i="39"/>
  <c r="N26" i="39"/>
  <c r="O26" i="39"/>
  <c r="L49" i="61"/>
  <c r="F49" i="61"/>
  <c r="J49" i="61"/>
  <c r="P49" i="61"/>
  <c r="G49" i="61"/>
  <c r="Q49" i="61"/>
  <c r="K49" i="61"/>
  <c r="N49" i="61"/>
  <c r="D49" i="61"/>
  <c r="I49" i="61"/>
  <c r="O49" i="61"/>
  <c r="M49" i="61"/>
  <c r="E49" i="61"/>
  <c r="H49" i="61"/>
  <c r="E42" i="46"/>
  <c r="Q10" i="20"/>
  <c r="Q11" i="16" s="1"/>
  <c r="C26" i="39"/>
  <c r="Q35" i="20"/>
  <c r="Q37" i="16" s="1"/>
  <c r="Q18" i="63"/>
  <c r="F44" i="66"/>
  <c r="N44" i="66"/>
  <c r="P44" i="66"/>
  <c r="L44" i="66"/>
  <c r="I44" i="66"/>
  <c r="K44" i="66"/>
  <c r="O44" i="66"/>
  <c r="J44" i="66"/>
  <c r="G44" i="66"/>
  <c r="M44" i="66"/>
  <c r="H44" i="66"/>
  <c r="E44" i="66"/>
  <c r="D44" i="66"/>
  <c r="Q8" i="41"/>
  <c r="Q31" i="46"/>
  <c r="C24" i="39"/>
  <c r="M37" i="10"/>
  <c r="M36" i="10"/>
  <c r="Q31" i="65"/>
  <c r="C8" i="68"/>
  <c r="O42" i="63"/>
  <c r="O42" i="66" s="1"/>
  <c r="Q48" i="41"/>
  <c r="K42" i="63"/>
  <c r="Q48" i="46"/>
  <c r="K16" i="25"/>
  <c r="E42" i="63"/>
  <c r="K29" i="69"/>
  <c r="J29" i="69"/>
  <c r="Q41" i="45"/>
  <c r="M49" i="9"/>
  <c r="M50" i="9" s="1"/>
  <c r="Q39" i="67"/>
  <c r="G31" i="24"/>
  <c r="J31" i="24"/>
  <c r="F31" i="24"/>
  <c r="H31" i="24"/>
  <c r="D31" i="24"/>
  <c r="I31" i="24"/>
  <c r="Q23" i="45"/>
  <c r="Q31" i="64"/>
  <c r="O14" i="16"/>
  <c r="N14" i="16" s="1"/>
  <c r="Q15" i="41"/>
  <c r="J42" i="67"/>
  <c r="Q6" i="67"/>
  <c r="Q21" i="46"/>
  <c r="C49" i="48"/>
  <c r="F8" i="69"/>
  <c r="C16" i="66"/>
  <c r="D6" i="31"/>
  <c r="Q37" i="20"/>
  <c r="Q39" i="16" s="1"/>
  <c r="Q24" i="65"/>
  <c r="Q29" i="64"/>
  <c r="Q12" i="45"/>
  <c r="C31" i="24"/>
  <c r="Q33" i="67"/>
  <c r="F19" i="74"/>
  <c r="K11" i="18"/>
  <c r="J11" i="18"/>
  <c r="F11" i="18"/>
  <c r="E11" i="18"/>
  <c r="I11" i="18"/>
  <c r="D11" i="18"/>
  <c r="G11" i="18"/>
  <c r="L11" i="18"/>
  <c r="Q39" i="63"/>
  <c r="L33" i="39"/>
  <c r="K28" i="25"/>
  <c r="Q18" i="45"/>
  <c r="Q28" i="63"/>
  <c r="C42" i="59"/>
  <c r="K16" i="23"/>
  <c r="Q25" i="20"/>
  <c r="Q36" i="46"/>
  <c r="C7" i="31"/>
  <c r="C36" i="27"/>
  <c r="Q17" i="45"/>
  <c r="Q32" i="64"/>
  <c r="F15" i="69"/>
  <c r="K7" i="23"/>
  <c r="Q16" i="65"/>
  <c r="Q21" i="45"/>
  <c r="J36" i="25"/>
  <c r="D36" i="25"/>
  <c r="I36" i="25"/>
  <c r="G36" i="25"/>
  <c r="H36" i="25"/>
  <c r="F36" i="25"/>
  <c r="E36" i="25"/>
  <c r="C16" i="31"/>
  <c r="Q15" i="20"/>
  <c r="P15" i="20" s="1"/>
  <c r="Q9" i="63"/>
  <c r="C24" i="66"/>
  <c r="Q5" i="20"/>
  <c r="P5" i="20" s="1"/>
  <c r="F36" i="39"/>
  <c r="F33" i="39"/>
  <c r="Q28" i="65"/>
  <c r="L49" i="63"/>
  <c r="K42" i="41"/>
  <c r="J33" i="31"/>
  <c r="J36" i="31" s="1"/>
  <c r="P25" i="20"/>
  <c r="P42" i="65"/>
  <c r="P42" i="66" s="1"/>
  <c r="Q27" i="46"/>
  <c r="Q10" i="64"/>
  <c r="Q25" i="64"/>
  <c r="Q24" i="64"/>
  <c r="Q33" i="31"/>
  <c r="Q36" i="31" s="1"/>
  <c r="K32" i="16"/>
  <c r="C36" i="38"/>
  <c r="P30" i="20"/>
  <c r="C36" i="25"/>
  <c r="Q8" i="67"/>
  <c r="C28" i="66"/>
  <c r="Q17" i="64"/>
  <c r="F20" i="74"/>
  <c r="Q44" i="46"/>
  <c r="G31" i="72"/>
  <c r="Q16" i="20"/>
  <c r="P16" i="20" s="1"/>
  <c r="Q8" i="45"/>
  <c r="Q40" i="65"/>
  <c r="H11" i="18"/>
  <c r="Q11" i="20"/>
  <c r="Q12" i="16"/>
  <c r="K8" i="16"/>
  <c r="N8" i="16" s="1"/>
  <c r="P8" i="16" s="1"/>
  <c r="R8" i="16" s="1"/>
  <c r="Q28" i="45"/>
  <c r="K25" i="16"/>
  <c r="N25" i="16" s="1"/>
  <c r="O33" i="16"/>
  <c r="N33" i="16" s="1"/>
  <c r="P33" i="16" s="1"/>
  <c r="R33" i="16" s="1"/>
  <c r="Q33" i="16"/>
  <c r="Q16" i="45"/>
  <c r="F9" i="74"/>
  <c r="Q20" i="67"/>
  <c r="J6" i="31"/>
  <c r="Q26" i="63"/>
  <c r="C49" i="41"/>
  <c r="K28" i="16"/>
  <c r="N28" i="16"/>
  <c r="P28" i="16" s="1"/>
  <c r="C31" i="37"/>
  <c r="K25" i="25"/>
  <c r="D31" i="37"/>
  <c r="Q35" i="41"/>
  <c r="Q25" i="63"/>
  <c r="Q25" i="66" s="1"/>
  <c r="C45" i="66"/>
  <c r="Q41" i="64"/>
  <c r="Q11" i="67"/>
  <c r="Q34" i="46"/>
  <c r="Q44" i="67"/>
  <c r="P21" i="20"/>
  <c r="Q14" i="41"/>
  <c r="C21" i="66"/>
  <c r="Q41" i="63"/>
  <c r="Q41" i="66" s="1"/>
  <c r="Q22" i="16"/>
  <c r="O22" i="16"/>
  <c r="Q31" i="63"/>
  <c r="Q31" i="66" s="1"/>
  <c r="L6" i="39"/>
  <c r="C33" i="66"/>
  <c r="C42" i="54"/>
  <c r="E31" i="36"/>
  <c r="O36" i="6"/>
  <c r="P36" i="6" s="1"/>
  <c r="N6" i="31"/>
  <c r="Q32" i="63"/>
  <c r="C6" i="66"/>
  <c r="K15" i="16"/>
  <c r="N15" i="16" s="1"/>
  <c r="Q44" i="65"/>
  <c r="C37" i="66"/>
  <c r="Q35" i="46"/>
  <c r="C50" i="13"/>
  <c r="C51" i="13" s="1"/>
  <c r="Q34" i="63"/>
  <c r="Q27" i="45"/>
  <c r="Q45" i="65"/>
  <c r="J30" i="69"/>
  <c r="K30" i="69"/>
  <c r="C42" i="61"/>
  <c r="Q47" i="63"/>
  <c r="Q47" i="66" s="1"/>
  <c r="Q26" i="64"/>
  <c r="P6" i="31"/>
  <c r="Q48" i="67"/>
  <c r="G31" i="40"/>
  <c r="G37" i="40" s="1"/>
  <c r="O23" i="16"/>
  <c r="Q23" i="16"/>
  <c r="Q38" i="63"/>
  <c r="K17" i="16"/>
  <c r="N17" i="16" s="1"/>
  <c r="P17" i="16" s="1"/>
  <c r="D31" i="29"/>
  <c r="O23" i="6"/>
  <c r="P23" i="6" s="1"/>
  <c r="K28" i="23"/>
  <c r="C10" i="31"/>
  <c r="L42" i="46"/>
  <c r="Q25" i="65"/>
  <c r="Q37" i="64"/>
  <c r="C21" i="39"/>
  <c r="Q21" i="65"/>
  <c r="Q21" i="66" s="1"/>
  <c r="C10" i="39"/>
  <c r="Q27" i="67"/>
  <c r="C25" i="66"/>
  <c r="C9" i="66"/>
  <c r="D33" i="31"/>
  <c r="D36" i="31" s="1"/>
  <c r="P49" i="65"/>
  <c r="C31" i="72"/>
  <c r="I42" i="42"/>
  <c r="Q33" i="65"/>
  <c r="Q8" i="20"/>
  <c r="O5" i="16"/>
  <c r="Q5" i="16" s="1"/>
  <c r="E31" i="37"/>
  <c r="O37" i="6" s="1"/>
  <c r="P37" i="6" s="1"/>
  <c r="Q41" i="67"/>
  <c r="H49" i="55"/>
  <c r="G49" i="55"/>
  <c r="L49" i="55"/>
  <c r="P49" i="55"/>
  <c r="D49" i="55"/>
  <c r="N49" i="55"/>
  <c r="Q49" i="55"/>
  <c r="F49" i="55"/>
  <c r="M49" i="55"/>
  <c r="I49" i="55"/>
  <c r="O49" i="55"/>
  <c r="K49" i="55"/>
  <c r="E49" i="55"/>
  <c r="J49" i="55"/>
  <c r="Q14" i="20"/>
  <c r="D24" i="69"/>
  <c r="E24" i="69"/>
  <c r="I30" i="66"/>
  <c r="G30" i="66"/>
  <c r="P30" i="66"/>
  <c r="O30" i="66"/>
  <c r="J30" i="66"/>
  <c r="K30" i="66"/>
  <c r="L30" i="66"/>
  <c r="D30" i="66"/>
  <c r="M30" i="66"/>
  <c r="E30" i="66"/>
  <c r="H30" i="66"/>
  <c r="N30" i="66"/>
  <c r="F30" i="66"/>
  <c r="E21" i="66"/>
  <c r="O21" i="66"/>
  <c r="J21" i="66"/>
  <c r="P21" i="66"/>
  <c r="G21" i="66"/>
  <c r="K21" i="66"/>
  <c r="L21" i="66"/>
  <c r="D21" i="66"/>
  <c r="N21" i="66"/>
  <c r="I21" i="66"/>
  <c r="H21" i="66"/>
  <c r="F21" i="66"/>
  <c r="M21" i="66"/>
  <c r="C44" i="66"/>
  <c r="F42" i="63"/>
  <c r="O34" i="66"/>
  <c r="E34" i="66"/>
  <c r="G34" i="66"/>
  <c r="J34" i="66"/>
  <c r="L34" i="66"/>
  <c r="D34" i="66"/>
  <c r="M34" i="66"/>
  <c r="N34" i="66"/>
  <c r="H34" i="66"/>
  <c r="P34" i="66"/>
  <c r="I34" i="66"/>
  <c r="F34" i="66"/>
  <c r="K34" i="66"/>
  <c r="I31" i="26"/>
  <c r="P42" i="61"/>
  <c r="O42" i="61"/>
  <c r="E42" i="61"/>
  <c r="I42" i="61"/>
  <c r="Q42" i="61"/>
  <c r="G42" i="61"/>
  <c r="N42" i="61"/>
  <c r="M42" i="61"/>
  <c r="J42" i="61"/>
  <c r="D42" i="61"/>
  <c r="H42" i="61"/>
  <c r="F42" i="61"/>
  <c r="L42" i="61"/>
  <c r="K42" i="61"/>
  <c r="D47" i="66"/>
  <c r="H47" i="66"/>
  <c r="J47" i="66"/>
  <c r="F47" i="66"/>
  <c r="N47" i="66"/>
  <c r="L47" i="66"/>
  <c r="I47" i="66"/>
  <c r="M47" i="66"/>
  <c r="O47" i="66"/>
  <c r="E47" i="66"/>
  <c r="P47" i="66"/>
  <c r="K47" i="66"/>
  <c r="G47" i="66"/>
  <c r="I20" i="31"/>
  <c r="L20" i="31"/>
  <c r="M20" i="31"/>
  <c r="F20" i="31"/>
  <c r="H20" i="31"/>
  <c r="G20" i="31"/>
  <c r="O20" i="31"/>
  <c r="Q20" i="31"/>
  <c r="D20" i="31"/>
  <c r="J20" i="31"/>
  <c r="E20" i="31"/>
  <c r="K20" i="31"/>
  <c r="N20" i="31"/>
  <c r="P20" i="31"/>
  <c r="G42" i="60"/>
  <c r="P42" i="60"/>
  <c r="O42" i="60"/>
  <c r="J42" i="60"/>
  <c r="Q42" i="60"/>
  <c r="L42" i="60"/>
  <c r="M42" i="60"/>
  <c r="I42" i="60"/>
  <c r="K42" i="60"/>
  <c r="N42" i="60"/>
  <c r="D42" i="60"/>
  <c r="E42" i="60"/>
  <c r="H42" i="60"/>
  <c r="F42" i="60"/>
  <c r="D42" i="49"/>
  <c r="F42" i="49"/>
  <c r="J42" i="49"/>
  <c r="P42" i="49"/>
  <c r="G42" i="49"/>
  <c r="K42" i="49"/>
  <c r="Q42" i="49"/>
  <c r="M42" i="49"/>
  <c r="O42" i="49"/>
  <c r="H42" i="49"/>
  <c r="I42" i="49"/>
  <c r="L42" i="49"/>
  <c r="E42" i="49"/>
  <c r="N42" i="49"/>
  <c r="O49" i="53"/>
  <c r="J49" i="53"/>
  <c r="E49" i="53"/>
  <c r="G49" i="53"/>
  <c r="P49" i="53"/>
  <c r="F49" i="53"/>
  <c r="Q49" i="53"/>
  <c r="L49" i="53"/>
  <c r="K49" i="53"/>
  <c r="H49" i="53"/>
  <c r="I49" i="53"/>
  <c r="M49" i="53"/>
  <c r="D49" i="53"/>
  <c r="N49" i="53"/>
  <c r="Q37" i="65"/>
  <c r="C31" i="69"/>
  <c r="I31" i="69" s="1"/>
  <c r="M31" i="36"/>
  <c r="O56" i="6" s="1"/>
  <c r="P56" i="6" s="1"/>
  <c r="Q44" i="41"/>
  <c r="H42" i="42"/>
  <c r="K42" i="67"/>
  <c r="Q9" i="20"/>
  <c r="P9" i="20" s="1"/>
  <c r="K29" i="16"/>
  <c r="N29" i="16" s="1"/>
  <c r="Q7" i="20"/>
  <c r="P7" i="20" s="1"/>
  <c r="J31" i="26"/>
  <c r="F31" i="26"/>
  <c r="Q31" i="26"/>
  <c r="P31" i="26"/>
  <c r="G31" i="26"/>
  <c r="K31" i="26"/>
  <c r="O31" i="26"/>
  <c r="N31" i="26"/>
  <c r="H31" i="26"/>
  <c r="C21" i="31"/>
  <c r="N49" i="9"/>
  <c r="M31" i="28"/>
  <c r="O55" i="6" s="1"/>
  <c r="P55" i="6" s="1"/>
  <c r="C31" i="38"/>
  <c r="Q14" i="63"/>
  <c r="Q14" i="66" s="1"/>
  <c r="C27" i="39"/>
  <c r="Q25" i="46"/>
  <c r="E31" i="28"/>
  <c r="O35" i="6" s="1"/>
  <c r="P35" i="6" s="1"/>
  <c r="G36" i="10"/>
  <c r="K22" i="23"/>
  <c r="N33" i="31"/>
  <c r="N36" i="31" s="1"/>
  <c r="Q38" i="64"/>
  <c r="C36" i="23"/>
  <c r="Q46" i="41"/>
  <c r="C10" i="69"/>
  <c r="Q35" i="65"/>
  <c r="Q35" i="66" s="1"/>
  <c r="Q12" i="31"/>
  <c r="P12" i="31"/>
  <c r="K12" i="31"/>
  <c r="N12" i="31"/>
  <c r="G12" i="31"/>
  <c r="D12" i="31"/>
  <c r="J12" i="31"/>
  <c r="L12" i="31"/>
  <c r="H12" i="31"/>
  <c r="M12" i="31"/>
  <c r="E12" i="31"/>
  <c r="I12" i="31"/>
  <c r="O12" i="31"/>
  <c r="F12" i="31"/>
  <c r="Q29" i="63"/>
  <c r="K24" i="25"/>
  <c r="Q26" i="67"/>
  <c r="D36" i="10"/>
  <c r="D37" i="10" s="1"/>
  <c r="K15" i="25"/>
  <c r="Q40" i="64"/>
  <c r="Q36" i="63"/>
  <c r="Q26" i="45"/>
  <c r="C49" i="64"/>
  <c r="C34" i="31"/>
  <c r="C36" i="31" s="1"/>
  <c r="C42" i="48"/>
  <c r="O24" i="16"/>
  <c r="Q24" i="16" s="1"/>
  <c r="L42" i="42"/>
  <c r="C49" i="54"/>
  <c r="M49" i="63"/>
  <c r="M49" i="66" s="1"/>
  <c r="K8" i="23"/>
  <c r="Q29" i="41"/>
  <c r="Q31" i="45"/>
  <c r="Q35" i="67"/>
  <c r="Q38" i="20"/>
  <c r="P38" i="20" s="1"/>
  <c r="K49" i="67"/>
  <c r="Q8" i="65"/>
  <c r="Q8" i="66" s="1"/>
  <c r="D31" i="69"/>
  <c r="J31" i="69"/>
  <c r="Q39" i="20"/>
  <c r="P39" i="20" s="1"/>
  <c r="C36" i="24"/>
  <c r="Q42" i="42"/>
  <c r="K42" i="42"/>
  <c r="Q47" i="64"/>
  <c r="F36" i="10"/>
  <c r="F37" i="10" s="1"/>
  <c r="Q9" i="46"/>
  <c r="Q22" i="64"/>
  <c r="E12" i="16"/>
  <c r="E19" i="16" s="1"/>
  <c r="Q10" i="46"/>
  <c r="Q25" i="67"/>
  <c r="L49" i="67"/>
  <c r="C31" i="36"/>
  <c r="C25" i="39"/>
  <c r="K33" i="24"/>
  <c r="K36" i="24" s="1"/>
  <c r="L33" i="24" s="1"/>
  <c r="Q19" i="45"/>
  <c r="Q6" i="64"/>
  <c r="O9" i="16"/>
  <c r="Q9" i="16" s="1"/>
  <c r="C12" i="39"/>
  <c r="Q36" i="45"/>
  <c r="Q24" i="46"/>
  <c r="Q31" i="67"/>
  <c r="O58" i="6"/>
  <c r="P58" i="6" s="1"/>
  <c r="M31" i="38"/>
  <c r="N42" i="63"/>
  <c r="Q23" i="46"/>
  <c r="K42" i="65"/>
  <c r="K42" i="66" s="1"/>
  <c r="Q45" i="64"/>
  <c r="Q9" i="64"/>
  <c r="Q12" i="64"/>
  <c r="Q15" i="64"/>
  <c r="L7" i="39"/>
  <c r="D7" i="39"/>
  <c r="K7" i="39"/>
  <c r="O7" i="39"/>
  <c r="I7" i="39"/>
  <c r="G7" i="39"/>
  <c r="F7" i="39"/>
  <c r="N7" i="39"/>
  <c r="J7" i="39"/>
  <c r="P7" i="39"/>
  <c r="M7" i="39"/>
  <c r="H7" i="39"/>
  <c r="E7" i="39"/>
  <c r="Q7" i="39"/>
  <c r="F49" i="60"/>
  <c r="D49" i="60"/>
  <c r="K49" i="60"/>
  <c r="N49" i="60"/>
  <c r="I49" i="60"/>
  <c r="P49" i="60"/>
  <c r="G49" i="60"/>
  <c r="M49" i="60"/>
  <c r="E49" i="60"/>
  <c r="J49" i="60"/>
  <c r="H49" i="60"/>
  <c r="O49" i="60"/>
  <c r="Q49" i="60"/>
  <c r="L49" i="60"/>
  <c r="H24" i="39"/>
  <c r="K24" i="39"/>
  <c r="G24" i="39"/>
  <c r="Q24" i="39"/>
  <c r="D24" i="39"/>
  <c r="I24" i="39"/>
  <c r="F24" i="39"/>
  <c r="O24" i="39"/>
  <c r="E24" i="39"/>
  <c r="J24" i="39"/>
  <c r="P24" i="39"/>
  <c r="L24" i="39"/>
  <c r="N24" i="39"/>
  <c r="M24" i="39"/>
  <c r="K49" i="52"/>
  <c r="Q49" i="52"/>
  <c r="H49" i="52"/>
  <c r="M49" i="52"/>
  <c r="F49" i="52"/>
  <c r="N49" i="52"/>
  <c r="I49" i="52"/>
  <c r="D49" i="52"/>
  <c r="E49" i="52"/>
  <c r="G49" i="52"/>
  <c r="L49" i="52"/>
  <c r="J49" i="52"/>
  <c r="P49" i="52"/>
  <c r="O49" i="52"/>
  <c r="P27" i="20"/>
  <c r="G32" i="13"/>
  <c r="E49" i="49"/>
  <c r="M49" i="49"/>
  <c r="L49" i="49"/>
  <c r="J49" i="49"/>
  <c r="I49" i="49"/>
  <c r="F49" i="49"/>
  <c r="P49" i="49"/>
  <c r="H49" i="49"/>
  <c r="O49" i="49"/>
  <c r="D49" i="49"/>
  <c r="N49" i="49"/>
  <c r="G49" i="49"/>
  <c r="K49" i="49"/>
  <c r="Q49" i="49"/>
  <c r="Q15" i="67"/>
  <c r="L31" i="26"/>
  <c r="O41" i="6" s="1"/>
  <c r="P41" i="6" s="1"/>
  <c r="Q32" i="65"/>
  <c r="Q32" i="66" s="1"/>
  <c r="Q33" i="20"/>
  <c r="Q25" i="45"/>
  <c r="K42" i="46"/>
  <c r="K10" i="23"/>
  <c r="K20" i="16"/>
  <c r="N20" i="16" s="1"/>
  <c r="D31" i="30"/>
  <c r="O49" i="54"/>
  <c r="J49" i="54"/>
  <c r="H49" i="54"/>
  <c r="K49" i="54"/>
  <c r="L49" i="54"/>
  <c r="E49" i="54"/>
  <c r="F49" i="54"/>
  <c r="N49" i="54"/>
  <c r="G49" i="54"/>
  <c r="D49" i="54"/>
  <c r="I49" i="54"/>
  <c r="Q49" i="54"/>
  <c r="M49" i="54"/>
  <c r="P49" i="54"/>
  <c r="Q7" i="46"/>
  <c r="Q13" i="20"/>
  <c r="P13" i="20" s="1"/>
  <c r="C9" i="31"/>
  <c r="Q24" i="67"/>
  <c r="F50" i="9"/>
  <c r="F49" i="9"/>
  <c r="Q10" i="67"/>
  <c r="Q33" i="46"/>
  <c r="M6" i="31"/>
  <c r="M31" i="31" s="1"/>
  <c r="C8" i="66"/>
  <c r="K7" i="16"/>
  <c r="Q34" i="64"/>
  <c r="Q22" i="67"/>
  <c r="C12" i="31"/>
  <c r="K12" i="23"/>
  <c r="O7" i="16"/>
  <c r="C49" i="67"/>
  <c r="N36" i="29"/>
  <c r="E36" i="29"/>
  <c r="G36" i="29"/>
  <c r="H36" i="29"/>
  <c r="J36" i="29"/>
  <c r="M36" i="29"/>
  <c r="L36" i="29"/>
  <c r="P36" i="29"/>
  <c r="F36" i="29"/>
  <c r="O36" i="29"/>
  <c r="Q36" i="29"/>
  <c r="D36" i="29"/>
  <c r="K36" i="29"/>
  <c r="I36" i="29"/>
  <c r="Q14" i="64"/>
  <c r="F42" i="71"/>
  <c r="O17" i="5" s="1"/>
  <c r="K8" i="31"/>
  <c r="F8" i="31"/>
  <c r="G8" i="31"/>
  <c r="P8" i="31"/>
  <c r="M8" i="31"/>
  <c r="E8" i="31"/>
  <c r="J8" i="31"/>
  <c r="H8" i="31"/>
  <c r="N8" i="31"/>
  <c r="L8" i="31"/>
  <c r="Q8" i="31"/>
  <c r="I8" i="31"/>
  <c r="D8" i="31"/>
  <c r="O8" i="31"/>
  <c r="H36" i="23"/>
  <c r="K36" i="23"/>
  <c r="L36" i="23"/>
  <c r="E36" i="23"/>
  <c r="F36" i="23"/>
  <c r="G36" i="23"/>
  <c r="D36" i="23"/>
  <c r="I36" i="23"/>
  <c r="J36" i="23"/>
  <c r="C28" i="39"/>
  <c r="Q47" i="46"/>
  <c r="C31" i="66"/>
  <c r="C40" i="66"/>
  <c r="Q16" i="64"/>
  <c r="I12" i="16"/>
  <c r="I19" i="16" s="1"/>
  <c r="Q19" i="67"/>
  <c r="C35" i="66"/>
  <c r="I31" i="40"/>
  <c r="Q6" i="20"/>
  <c r="G49" i="9"/>
  <c r="G50" i="9" s="1"/>
  <c r="Q24" i="45"/>
  <c r="Q44" i="63"/>
  <c r="Q14" i="45"/>
  <c r="Q40" i="63"/>
  <c r="Q40" i="66" s="1"/>
  <c r="I24" i="69"/>
  <c r="C42" i="62"/>
  <c r="Q18" i="65"/>
  <c r="Q18" i="66" s="1"/>
  <c r="J49" i="9"/>
  <c r="J50" i="9" s="1"/>
  <c r="C49" i="52"/>
  <c r="L31" i="37"/>
  <c r="O47" i="6" s="1"/>
  <c r="P47" i="6" s="1"/>
  <c r="Q34" i="45"/>
  <c r="G12" i="16"/>
  <c r="G19" i="16" s="1"/>
  <c r="Q37" i="45"/>
  <c r="N31" i="38"/>
  <c r="F31" i="38"/>
  <c r="P31" i="38"/>
  <c r="H31" i="38"/>
  <c r="I31" i="38"/>
  <c r="G31" i="38"/>
  <c r="O31" i="38"/>
  <c r="K31" i="38"/>
  <c r="Q31" i="38"/>
  <c r="J31" i="38"/>
  <c r="Q46" i="67"/>
  <c r="Q8" i="46"/>
  <c r="O26" i="16"/>
  <c r="N26" i="16" s="1"/>
  <c r="K31" i="30"/>
  <c r="Q31" i="30"/>
  <c r="I31" i="30"/>
  <c r="G31" i="30"/>
  <c r="O31" i="30"/>
  <c r="J31" i="30"/>
  <c r="N31" i="30"/>
  <c r="F31" i="30"/>
  <c r="P31" i="30"/>
  <c r="H31" i="30"/>
  <c r="Q26" i="20"/>
  <c r="P26" i="20" s="1"/>
  <c r="C18" i="66"/>
  <c r="Q17" i="67"/>
  <c r="Q10" i="45"/>
  <c r="C19" i="31"/>
  <c r="C49" i="53"/>
  <c r="K25" i="23"/>
  <c r="C49" i="47"/>
  <c r="C42" i="56"/>
  <c r="C36" i="66"/>
  <c r="Q13" i="63"/>
  <c r="Q23" i="63"/>
  <c r="K10" i="25"/>
  <c r="P14" i="20"/>
  <c r="K30" i="25"/>
  <c r="Q48" i="63"/>
  <c r="Q48" i="66" s="1"/>
  <c r="C32" i="66"/>
  <c r="Q22" i="41"/>
  <c r="F25" i="74"/>
  <c r="Q44" i="64"/>
  <c r="Q49" i="64" s="1"/>
  <c r="E6" i="39"/>
  <c r="E31" i="39" s="1"/>
  <c r="Q45" i="46"/>
  <c r="Q26" i="65"/>
  <c r="Q26" i="66" s="1"/>
  <c r="K8" i="25"/>
  <c r="Q48" i="64"/>
  <c r="J31" i="36"/>
  <c r="G31" i="36"/>
  <c r="F31" i="36"/>
  <c r="O31" i="36"/>
  <c r="H31" i="36"/>
  <c r="P31" i="36"/>
  <c r="I31" i="36"/>
  <c r="N31" i="36"/>
  <c r="Q31" i="36"/>
  <c r="K31" i="36"/>
  <c r="C42" i="51"/>
  <c r="I30" i="69"/>
  <c r="P23" i="20"/>
  <c r="L42" i="63"/>
  <c r="L22" i="69"/>
  <c r="L24" i="69" s="1"/>
  <c r="Q16" i="63"/>
  <c r="Q29" i="20"/>
  <c r="Q31" i="16" s="1"/>
  <c r="Q17" i="63"/>
  <c r="Q17" i="66" s="1"/>
  <c r="C7" i="66"/>
  <c r="Q13" i="46"/>
  <c r="L31" i="30"/>
  <c r="O44" i="6" s="1"/>
  <c r="P44" i="6" s="1"/>
  <c r="E50" i="9"/>
  <c r="E49" i="9"/>
  <c r="Q18" i="20"/>
  <c r="Q20" i="16" s="1"/>
  <c r="Q6" i="31"/>
  <c r="L31" i="36"/>
  <c r="O46" i="6" s="1"/>
  <c r="P46" i="6" s="1"/>
  <c r="C34" i="66"/>
  <c r="Q23" i="66"/>
  <c r="Q23" i="65"/>
  <c r="C18" i="39"/>
  <c r="K6" i="66"/>
  <c r="J6" i="66"/>
  <c r="O6" i="66"/>
  <c r="N6" i="66"/>
  <c r="E6" i="66"/>
  <c r="L6" i="66"/>
  <c r="D6" i="66"/>
  <c r="M6" i="66"/>
  <c r="F6" i="66"/>
  <c r="G6" i="66"/>
  <c r="I6" i="66"/>
  <c r="H6" i="66"/>
  <c r="P6" i="66"/>
  <c r="C42" i="41"/>
  <c r="C49" i="46"/>
  <c r="C49" i="49"/>
  <c r="F30" i="69"/>
  <c r="L30" i="69"/>
  <c r="P8" i="20"/>
  <c r="Q36" i="10"/>
  <c r="Q37" i="10" s="1"/>
  <c r="M42" i="63"/>
  <c r="Q12" i="67"/>
  <c r="Q36" i="20"/>
  <c r="Q38" i="16" s="1"/>
  <c r="Q16" i="41"/>
  <c r="Q37" i="46"/>
  <c r="Q7" i="65"/>
  <c r="Q7" i="66" s="1"/>
  <c r="K6" i="31"/>
  <c r="C26" i="31"/>
  <c r="K21" i="23"/>
  <c r="Q12" i="63"/>
  <c r="Q38" i="46"/>
  <c r="Q28" i="64"/>
  <c r="Q9" i="67"/>
  <c r="Q21" i="64"/>
  <c r="Q11" i="63"/>
  <c r="Q11" i="66" s="1"/>
  <c r="C49" i="60"/>
  <c r="Q34" i="65"/>
  <c r="Q34" i="66" s="1"/>
  <c r="O32" i="16"/>
  <c r="Q32" i="16" s="1"/>
  <c r="Q13" i="64"/>
  <c r="F9" i="69"/>
  <c r="Q15" i="63"/>
  <c r="Q45" i="67"/>
  <c r="C7" i="39"/>
  <c r="F24" i="69"/>
  <c r="F22" i="69"/>
  <c r="C20" i="66"/>
  <c r="F31" i="40"/>
  <c r="F49" i="46"/>
  <c r="C42" i="65"/>
  <c r="Q12" i="46"/>
  <c r="C12" i="16"/>
  <c r="C19" i="16" s="1"/>
  <c r="K11" i="25"/>
  <c r="Q18" i="67"/>
  <c r="G31" i="29"/>
  <c r="J31" i="29"/>
  <c r="N31" i="29"/>
  <c r="P31" i="29"/>
  <c r="K31" i="29"/>
  <c r="O31" i="29"/>
  <c r="Q31" i="29"/>
  <c r="H31" i="29"/>
  <c r="F31" i="29"/>
  <c r="C42" i="47"/>
  <c r="C26" i="66"/>
  <c r="F16" i="69"/>
  <c r="Q29" i="45"/>
  <c r="Q36" i="65"/>
  <c r="Q36" i="66" s="1"/>
  <c r="C42" i="42"/>
  <c r="P36" i="10"/>
  <c r="P37" i="10" s="1"/>
  <c r="Q20" i="65"/>
  <c r="Q20" i="66" s="1"/>
  <c r="P42" i="46"/>
  <c r="Q19" i="46"/>
  <c r="Q22" i="45"/>
  <c r="Q37" i="63"/>
  <c r="P18" i="20"/>
  <c r="D49" i="46"/>
  <c r="C10" i="66"/>
  <c r="Q38" i="65"/>
  <c r="Q38" i="66" s="1"/>
  <c r="Q45" i="63"/>
  <c r="K6" i="23"/>
  <c r="E31" i="27"/>
  <c r="O32" i="6" s="1"/>
  <c r="P32" i="6" s="1"/>
  <c r="C34" i="39"/>
  <c r="C23" i="66"/>
  <c r="H32" i="13"/>
  <c r="H38" i="13" s="1"/>
  <c r="Q18" i="64"/>
  <c r="K5" i="16"/>
  <c r="Q13" i="45"/>
  <c r="Q46" i="64"/>
  <c r="Q30" i="65"/>
  <c r="Q30" i="66" s="1"/>
  <c r="Q19" i="65"/>
  <c r="Q19" i="66" s="1"/>
  <c r="H12" i="16"/>
  <c r="H19" i="16" s="1"/>
  <c r="Q36" i="67"/>
  <c r="F23" i="74"/>
  <c r="Q49" i="9"/>
  <c r="M19" i="66"/>
  <c r="K19" i="66"/>
  <c r="J19" i="66"/>
  <c r="E19" i="66"/>
  <c r="O19" i="66"/>
  <c r="P19" i="66"/>
  <c r="G19" i="66"/>
  <c r="F19" i="66"/>
  <c r="D19" i="66"/>
  <c r="N19" i="66"/>
  <c r="H19" i="66"/>
  <c r="L19" i="66"/>
  <c r="I19" i="66"/>
  <c r="C49" i="65"/>
  <c r="C49" i="66" s="1"/>
  <c r="C12" i="66"/>
  <c r="Q8" i="64"/>
  <c r="K49" i="63"/>
  <c r="Q20" i="63"/>
  <c r="Q12" i="65"/>
  <c r="Q12" i="66" s="1"/>
  <c r="C49" i="42"/>
  <c r="Q30" i="46"/>
  <c r="Q30" i="45"/>
  <c r="Q35" i="64"/>
  <c r="O49" i="63"/>
  <c r="O49" i="66" s="1"/>
  <c r="Q39" i="45"/>
  <c r="N23" i="31"/>
  <c r="Q23" i="31"/>
  <c r="F23" i="31"/>
  <c r="D23" i="31"/>
  <c r="I23" i="31"/>
  <c r="L23" i="31"/>
  <c r="P23" i="31"/>
  <c r="H23" i="31"/>
  <c r="G23" i="31"/>
  <c r="E23" i="31"/>
  <c r="J23" i="31"/>
  <c r="M23" i="31"/>
  <c r="K23" i="31"/>
  <c r="O23" i="31"/>
  <c r="K49" i="46"/>
  <c r="Q12" i="20"/>
  <c r="Q14" i="16" s="1"/>
  <c r="K42" i="64"/>
  <c r="J12" i="16"/>
  <c r="J19" i="16" s="1"/>
  <c r="D6" i="39"/>
  <c r="Q23" i="64"/>
  <c r="Q17" i="46"/>
  <c r="P42" i="64"/>
  <c r="Q10" i="65"/>
  <c r="Q16" i="67"/>
  <c r="K24" i="16"/>
  <c r="N24" i="16"/>
  <c r="P24" i="16" s="1"/>
  <c r="R24" i="16" s="1"/>
  <c r="F12" i="16"/>
  <c r="F19" i="16" s="1"/>
  <c r="Q15" i="66"/>
  <c r="Q15" i="65"/>
  <c r="C42" i="60"/>
  <c r="Q7" i="64"/>
  <c r="Q42" i="64" s="1"/>
  <c r="Q38" i="45"/>
  <c r="O42" i="62"/>
  <c r="O33" i="5"/>
  <c r="P33" i="5" s="1"/>
  <c r="O10" i="16"/>
  <c r="Q38" i="67"/>
  <c r="Q15" i="46"/>
  <c r="C23" i="31"/>
  <c r="K34" i="24"/>
  <c r="Q27" i="63"/>
  <c r="F5" i="74"/>
  <c r="Q9" i="45"/>
  <c r="C15" i="66"/>
  <c r="C19" i="66"/>
  <c r="Q30" i="67"/>
  <c r="C35" i="39"/>
  <c r="C30" i="66"/>
  <c r="I36" i="26"/>
  <c r="H36" i="26"/>
  <c r="F36" i="26"/>
  <c r="E36" i="26"/>
  <c r="K36" i="26"/>
  <c r="P36" i="26"/>
  <c r="D36" i="26"/>
  <c r="L36" i="26"/>
  <c r="Q36" i="26"/>
  <c r="O36" i="26"/>
  <c r="N36" i="26"/>
  <c r="M36" i="26"/>
  <c r="J36" i="26"/>
  <c r="J31" i="27"/>
  <c r="N31" i="27"/>
  <c r="I31" i="27"/>
  <c r="G31" i="27"/>
  <c r="Q31" i="27"/>
  <c r="O31" i="27"/>
  <c r="P31" i="27"/>
  <c r="H31" i="27"/>
  <c r="K31" i="27"/>
  <c r="F31" i="27"/>
  <c r="P49" i="9"/>
  <c r="P50" i="9" s="1"/>
  <c r="C29" i="66"/>
  <c r="C8" i="31"/>
  <c r="K33" i="39"/>
  <c r="C38" i="66"/>
  <c r="Q28" i="46"/>
  <c r="Q40" i="45"/>
  <c r="Q29" i="65"/>
  <c r="Q29" i="66" s="1"/>
  <c r="Q35" i="45"/>
  <c r="Q24" i="63"/>
  <c r="K26" i="25"/>
  <c r="C49" i="9"/>
  <c r="K18" i="23"/>
  <c r="Q11" i="45"/>
  <c r="Q16" i="46"/>
  <c r="Q19" i="64"/>
  <c r="Q33" i="63"/>
  <c r="Q29" i="46"/>
  <c r="Q40" i="67"/>
  <c r="L31" i="28"/>
  <c r="O45" i="6" s="1"/>
  <c r="P45" i="6" s="1"/>
  <c r="K31" i="37"/>
  <c r="J31" i="37"/>
  <c r="N31" i="37"/>
  <c r="F31" i="37"/>
  <c r="O31" i="37"/>
  <c r="I31" i="37"/>
  <c r="P31" i="37"/>
  <c r="G31" i="37"/>
  <c r="H31" i="37"/>
  <c r="Q31" i="37"/>
  <c r="C11" i="18"/>
  <c r="M11" i="20" s="1"/>
  <c r="P11" i="20" s="1"/>
  <c r="Q11" i="41"/>
  <c r="M31" i="37"/>
  <c r="O57" i="6" s="1"/>
  <c r="P57" i="6" s="1"/>
  <c r="Q41" i="46"/>
  <c r="Q22" i="63"/>
  <c r="Q22" i="66" s="1"/>
  <c r="N42" i="41"/>
  <c r="K18" i="25"/>
  <c r="Q21" i="67"/>
  <c r="Q14" i="46"/>
  <c r="Q29" i="67"/>
  <c r="O31" i="28"/>
  <c r="G31" i="28"/>
  <c r="H31" i="28"/>
  <c r="I31" i="28"/>
  <c r="N31" i="28"/>
  <c r="J31" i="28"/>
  <c r="Q31" i="28"/>
  <c r="K31" i="28"/>
  <c r="F31" i="28"/>
  <c r="P31" i="28"/>
  <c r="C42" i="9"/>
  <c r="Q37" i="67"/>
  <c r="Q10" i="63"/>
  <c r="L23" i="69"/>
  <c r="D42" i="62"/>
  <c r="F42" i="62"/>
  <c r="I42" i="62"/>
  <c r="L42" i="62"/>
  <c r="Q42" i="62"/>
  <c r="H42" i="62"/>
  <c r="E42" i="62"/>
  <c r="J42" i="62"/>
  <c r="G42" i="62"/>
  <c r="Q7" i="45"/>
  <c r="C49" i="59"/>
  <c r="C22" i="39"/>
  <c r="H6" i="39"/>
  <c r="K21" i="16"/>
  <c r="N21" i="16" s="1"/>
  <c r="P21" i="16" s="1"/>
  <c r="R21" i="16" s="1"/>
  <c r="N42" i="62"/>
  <c r="O19" i="5" l="1"/>
  <c r="O35" i="5"/>
  <c r="P35" i="5" s="1"/>
  <c r="Q49" i="63"/>
  <c r="Q49" i="66" s="1"/>
  <c r="F42" i="66"/>
  <c r="Q28" i="66"/>
  <c r="L49" i="66"/>
  <c r="Q6" i="66"/>
  <c r="R37" i="10"/>
  <c r="P31" i="31"/>
  <c r="N7" i="16"/>
  <c r="P7" i="16" s="1"/>
  <c r="Q42" i="46"/>
  <c r="K42" i="16"/>
  <c r="Q16" i="66"/>
  <c r="Q49" i="67"/>
  <c r="P20" i="16"/>
  <c r="R20" i="16" s="1"/>
  <c r="Q49" i="65"/>
  <c r="L36" i="31"/>
  <c r="E11" i="94"/>
  <c r="C37" i="40"/>
  <c r="G42" i="66"/>
  <c r="Q10" i="66"/>
  <c r="K31" i="31"/>
  <c r="Q50" i="9"/>
  <c r="P37" i="20"/>
  <c r="Q13" i="66"/>
  <c r="M31" i="39"/>
  <c r="O32" i="5" s="1"/>
  <c r="P32" i="5" s="1"/>
  <c r="P33" i="20"/>
  <c r="Q33" i="66"/>
  <c r="E37" i="40"/>
  <c r="K36" i="31"/>
  <c r="H49" i="66"/>
  <c r="E12" i="94"/>
  <c r="K31" i="23"/>
  <c r="L13" i="23" s="1"/>
  <c r="L31" i="31"/>
  <c r="O27" i="6"/>
  <c r="P27" i="6" s="1"/>
  <c r="C31" i="31"/>
  <c r="Q24" i="66"/>
  <c r="Q9" i="66"/>
  <c r="Q31" i="39"/>
  <c r="O14" i="6" s="1"/>
  <c r="P14" i="6" s="1"/>
  <c r="I31" i="31"/>
  <c r="O31" i="31"/>
  <c r="H36" i="39"/>
  <c r="K36" i="39"/>
  <c r="G36" i="39"/>
  <c r="H31" i="39"/>
  <c r="J36" i="39"/>
  <c r="N6" i="16"/>
  <c r="N10" i="16"/>
  <c r="P10" i="16" s="1"/>
  <c r="C31" i="39"/>
  <c r="L21" i="23"/>
  <c r="P35" i="20"/>
  <c r="N31" i="31"/>
  <c r="L31" i="39"/>
  <c r="P29" i="16"/>
  <c r="R29" i="16" s="1"/>
  <c r="Q13" i="16"/>
  <c r="N50" i="9"/>
  <c r="N40" i="16"/>
  <c r="D31" i="39"/>
  <c r="Q49" i="46"/>
  <c r="D31" i="31"/>
  <c r="R13" i="16"/>
  <c r="M36" i="31"/>
  <c r="D36" i="39"/>
  <c r="E10" i="94"/>
  <c r="P53" i="95"/>
  <c r="Q31" i="31"/>
  <c r="K12" i="16"/>
  <c r="O38" i="5" s="1"/>
  <c r="P38" i="5" s="1"/>
  <c r="P29" i="20"/>
  <c r="L25" i="23"/>
  <c r="J31" i="31"/>
  <c r="F31" i="39"/>
  <c r="Q37" i="66"/>
  <c r="P49" i="66"/>
  <c r="F37" i="40"/>
  <c r="F31" i="31"/>
  <c r="Q36" i="39"/>
  <c r="O22" i="6"/>
  <c r="P22" i="6" s="1"/>
  <c r="L12" i="23"/>
  <c r="P15" i="16"/>
  <c r="P25" i="16"/>
  <c r="R25" i="16" s="1"/>
  <c r="L34" i="24"/>
  <c r="O12" i="6"/>
  <c r="P12" i="6" s="1"/>
  <c r="O49" i="6"/>
  <c r="P49" i="6" s="1"/>
  <c r="L17" i="23"/>
  <c r="L24" i="23"/>
  <c r="L23" i="23"/>
  <c r="L15" i="23"/>
  <c r="L29" i="23"/>
  <c r="L26" i="23"/>
  <c r="L9" i="23"/>
  <c r="L8" i="23"/>
  <c r="L14" i="23"/>
  <c r="L20" i="23"/>
  <c r="L27" i="23"/>
  <c r="L11" i="23"/>
  <c r="L7" i="23"/>
  <c r="L16" i="23"/>
  <c r="O31" i="5"/>
  <c r="O13" i="6"/>
  <c r="P13" i="6" s="1"/>
  <c r="O9" i="6"/>
  <c r="K19" i="16"/>
  <c r="N19" i="16" s="1"/>
  <c r="P19" i="16" s="1"/>
  <c r="R19" i="16" s="1"/>
  <c r="N12" i="16"/>
  <c r="P12" i="16" s="1"/>
  <c r="R12" i="16" s="1"/>
  <c r="L28" i="23"/>
  <c r="Q42" i="67"/>
  <c r="N5" i="16"/>
  <c r="P5" i="16" s="1"/>
  <c r="R5" i="16" s="1"/>
  <c r="O29" i="5"/>
  <c r="P29" i="5" s="1"/>
  <c r="Q49" i="41"/>
  <c r="R46" i="41" s="1"/>
  <c r="I31" i="39"/>
  <c r="N23" i="16"/>
  <c r="P23" i="16" s="1"/>
  <c r="R23" i="16" s="1"/>
  <c r="Q17" i="16"/>
  <c r="R17" i="16" s="1"/>
  <c r="P30" i="16"/>
  <c r="P31" i="39"/>
  <c r="N42" i="66"/>
  <c r="Q41" i="16"/>
  <c r="K31" i="25"/>
  <c r="J31" i="39"/>
  <c r="C36" i="39"/>
  <c r="O24" i="6"/>
  <c r="P24" i="6" s="1"/>
  <c r="P12" i="20"/>
  <c r="P14" i="16" s="1"/>
  <c r="R14" i="16" s="1"/>
  <c r="F10" i="69"/>
  <c r="O28" i="5" s="1"/>
  <c r="Q27" i="66"/>
  <c r="Q42" i="63"/>
  <c r="G31" i="31"/>
  <c r="O25" i="6"/>
  <c r="P25" i="6" s="1"/>
  <c r="P31" i="16"/>
  <c r="R31" i="16" s="1"/>
  <c r="I37" i="10"/>
  <c r="P51" i="6"/>
  <c r="O59" i="6"/>
  <c r="P59" i="6" s="1"/>
  <c r="P40" i="16"/>
  <c r="C50" i="9"/>
  <c r="G31" i="39"/>
  <c r="Q44" i="66"/>
  <c r="F49" i="66"/>
  <c r="N9" i="16"/>
  <c r="P9" i="16" s="1"/>
  <c r="R9" i="16" s="1"/>
  <c r="Q16" i="16"/>
  <c r="P35" i="16"/>
  <c r="Q15" i="16"/>
  <c r="Q49" i="45"/>
  <c r="E31" i="31"/>
  <c r="R47" i="41"/>
  <c r="Q42" i="45"/>
  <c r="P39" i="16"/>
  <c r="R39" i="16" s="1"/>
  <c r="L30" i="23"/>
  <c r="O28" i="6"/>
  <c r="P28" i="6" s="1"/>
  <c r="Q7" i="16"/>
  <c r="C42" i="66"/>
  <c r="O30" i="5"/>
  <c r="P30" i="5" s="1"/>
  <c r="Q6" i="16"/>
  <c r="P6" i="20"/>
  <c r="P6" i="16" s="1"/>
  <c r="G37" i="10"/>
  <c r="O34" i="5" s="1"/>
  <c r="P34" i="5" s="1"/>
  <c r="P10" i="20"/>
  <c r="L19" i="23"/>
  <c r="K37" i="10"/>
  <c r="E42" i="66"/>
  <c r="N41" i="16"/>
  <c r="P41" i="16" s="1"/>
  <c r="K31" i="39"/>
  <c r="O39" i="6"/>
  <c r="P39" i="6" s="1"/>
  <c r="P31" i="6"/>
  <c r="Q28" i="16"/>
  <c r="R28" i="16" s="1"/>
  <c r="Q10" i="16"/>
  <c r="R10" i="16" s="1"/>
  <c r="L6" i="23"/>
  <c r="I37" i="40"/>
  <c r="O46" i="16"/>
  <c r="O16" i="5"/>
  <c r="O18" i="5" s="1"/>
  <c r="F17" i="69"/>
  <c r="P36" i="20"/>
  <c r="P38" i="16" s="1"/>
  <c r="R38" i="16" s="1"/>
  <c r="R48" i="41"/>
  <c r="N31" i="39"/>
  <c r="P11" i="16"/>
  <c r="R11" i="16" s="1"/>
  <c r="N42" i="16"/>
  <c r="O37" i="5"/>
  <c r="P37" i="5" s="1"/>
  <c r="N27" i="74"/>
  <c r="G4" i="74" s="1"/>
  <c r="H42" i="66"/>
  <c r="Q45" i="66"/>
  <c r="Q26" i="16"/>
  <c r="N32" i="16"/>
  <c r="P32" i="16" s="1"/>
  <c r="R32" i="16" s="1"/>
  <c r="Q42" i="65"/>
  <c r="N22" i="16"/>
  <c r="H31" i="31"/>
  <c r="R27" i="41"/>
  <c r="G38" i="13"/>
  <c r="P34" i="16"/>
  <c r="R34" i="16" s="1"/>
  <c r="O11" i="6"/>
  <c r="P11" i="6" s="1"/>
  <c r="L35" i="24"/>
  <c r="Q42" i="41"/>
  <c r="R8" i="41" s="1"/>
  <c r="Q36" i="16"/>
  <c r="P34" i="20"/>
  <c r="P36" i="39"/>
  <c r="N36" i="39"/>
  <c r="R41" i="41"/>
  <c r="L42" i="66"/>
  <c r="I50" i="9"/>
  <c r="O36" i="39"/>
  <c r="N27" i="16"/>
  <c r="P27" i="16" s="1"/>
  <c r="R27" i="16" s="1"/>
  <c r="L37" i="10"/>
  <c r="J42" i="66"/>
  <c r="P37" i="16"/>
  <c r="R37" i="16" s="1"/>
  <c r="H50" i="9"/>
  <c r="Q40" i="16"/>
  <c r="E49" i="66"/>
  <c r="E36" i="31"/>
  <c r="Q35" i="16"/>
  <c r="M42" i="66"/>
  <c r="D49" i="66"/>
  <c r="R24" i="41"/>
  <c r="E36" i="39"/>
  <c r="L50" i="9"/>
  <c r="N16" i="16"/>
  <c r="P16" i="16" s="1"/>
  <c r="R28" i="41"/>
  <c r="F31" i="69"/>
  <c r="L29" i="69"/>
  <c r="O31" i="39"/>
  <c r="D37" i="40"/>
  <c r="Q30" i="16"/>
  <c r="J37" i="10"/>
  <c r="D50" i="9"/>
  <c r="N18" i="16"/>
  <c r="P18" i="16" s="1"/>
  <c r="R18" i="16" s="1"/>
  <c r="K49" i="66"/>
  <c r="P24" i="20"/>
  <c r="L36" i="24" l="1"/>
  <c r="L18" i="23"/>
  <c r="R6" i="16"/>
  <c r="L10" i="23"/>
  <c r="R15" i="16"/>
  <c r="R7" i="16"/>
  <c r="G13" i="74"/>
  <c r="R16" i="16"/>
  <c r="L22" i="23"/>
  <c r="R44" i="41"/>
  <c r="P28" i="5"/>
  <c r="R33" i="41"/>
  <c r="R17" i="41"/>
  <c r="G9" i="74"/>
  <c r="P26" i="16"/>
  <c r="R26" i="16" s="1"/>
  <c r="R39" i="41"/>
  <c r="R22" i="41"/>
  <c r="R21" i="41"/>
  <c r="N45" i="16"/>
  <c r="P42" i="16"/>
  <c r="R42" i="16" s="1"/>
  <c r="R41" i="16"/>
  <c r="G27" i="74"/>
  <c r="G22" i="74"/>
  <c r="P31" i="5"/>
  <c r="R9" i="41"/>
  <c r="O29" i="6"/>
  <c r="P29" i="6" s="1"/>
  <c r="R30" i="16"/>
  <c r="R31" i="41"/>
  <c r="Q42" i="66"/>
  <c r="G7" i="74"/>
  <c r="L31" i="69"/>
  <c r="G16" i="74"/>
  <c r="R26" i="41"/>
  <c r="R45" i="41"/>
  <c r="R49" i="41"/>
  <c r="R6" i="41"/>
  <c r="R35" i="16"/>
  <c r="G19" i="74"/>
  <c r="R34" i="41"/>
  <c r="R11" i="41"/>
  <c r="R16" i="41"/>
  <c r="G6" i="74"/>
  <c r="O7" i="74"/>
  <c r="O23" i="74"/>
  <c r="O18" i="74"/>
  <c r="G18" i="74"/>
  <c r="G21" i="74"/>
  <c r="O5" i="74"/>
  <c r="O16" i="74"/>
  <c r="O11" i="74"/>
  <c r="O26" i="74"/>
  <c r="O20" i="74"/>
  <c r="O17" i="74"/>
  <c r="O6" i="74"/>
  <c r="G17" i="74"/>
  <c r="G11" i="74"/>
  <c r="O15" i="74"/>
  <c r="O22" i="74"/>
  <c r="O10" i="74"/>
  <c r="G14" i="74"/>
  <c r="G26" i="74"/>
  <c r="O12" i="74"/>
  <c r="O14" i="74"/>
  <c r="O19" i="74"/>
  <c r="O21" i="74"/>
  <c r="O8" i="74"/>
  <c r="O9" i="74"/>
  <c r="O27" i="74"/>
  <c r="O4" i="74"/>
  <c r="G15" i="74"/>
  <c r="G25" i="74"/>
  <c r="G5" i="74"/>
  <c r="O24" i="74"/>
  <c r="O13" i="74"/>
  <c r="O25" i="74"/>
  <c r="G20" i="74"/>
  <c r="L31" i="23"/>
  <c r="G10" i="74"/>
  <c r="R40" i="16"/>
  <c r="R40" i="41"/>
  <c r="P9" i="6"/>
  <c r="O10" i="6"/>
  <c r="P10" i="6" s="1"/>
  <c r="R7" i="41"/>
  <c r="R20" i="41"/>
  <c r="R13" i="41"/>
  <c r="R12" i="41"/>
  <c r="R18" i="41"/>
  <c r="R36" i="41"/>
  <c r="R32" i="41"/>
  <c r="R37" i="41"/>
  <c r="R10" i="41"/>
  <c r="R15" i="41"/>
  <c r="R19" i="41"/>
  <c r="R29" i="41"/>
  <c r="R23" i="41"/>
  <c r="R42" i="41"/>
  <c r="R38" i="41"/>
  <c r="R30" i="41"/>
  <c r="R35" i="41"/>
  <c r="G24" i="74"/>
  <c r="N46" i="16"/>
  <c r="O36" i="5" s="1"/>
  <c r="P36" i="5" s="1"/>
  <c r="P22" i="16"/>
  <c r="R22" i="16" s="1"/>
  <c r="G12" i="74"/>
  <c r="R25" i="41"/>
  <c r="P36" i="16"/>
  <c r="R36" i="16" s="1"/>
  <c r="G8" i="74"/>
  <c r="O9" i="5"/>
  <c r="R14" i="41"/>
  <c r="O10" i="5" l="1"/>
  <c r="O21" i="5" s="1"/>
  <c r="O13" i="5"/>
  <c r="O1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Janet K. Jomo</author>
  </authors>
  <commentList>
    <comment ref="D48" authorId="0" shapeId="0" xr:uid="{DBC57E3C-5428-4283-A5B1-9E2CB689E373}">
      <text>
        <r>
          <rPr>
            <b/>
            <sz val="9"/>
            <color indexed="81"/>
            <rFont val="Tahoma"/>
            <family val="2"/>
          </rPr>
          <t>Janet K. Jomo:</t>
        </r>
        <r>
          <rPr>
            <sz val="9"/>
            <color indexed="81"/>
            <rFont val="Tahoma"/>
            <family val="2"/>
          </rPr>
          <t xml:space="preserve">
MGT EXPENSES DOWNWARDS NOT UPDATED UPTO 2019</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<sst xmlns="http://schemas.openxmlformats.org/spreadsheetml/2006/main" count="3933" uniqueCount="573">
  <si>
    <t>Company</t>
  </si>
  <si>
    <t>Investment Income</t>
  </si>
  <si>
    <t>Other Income</t>
  </si>
  <si>
    <t>Management Expenses</t>
  </si>
  <si>
    <t>INSURERS</t>
  </si>
  <si>
    <t>AAR INSURANCE KENYA</t>
  </si>
  <si>
    <t xml:space="preserve">AFRICA MERCHANT ASSURANCE </t>
  </si>
  <si>
    <t>CIC GENERAL INSURANCE COMPANY</t>
  </si>
  <si>
    <t>CORPORATE INSURANCE COMPANY</t>
  </si>
  <si>
    <t>DIRECTLINE ASSURANCE COMPANY</t>
  </si>
  <si>
    <t xml:space="preserve">FIDELITY SHIELD INSURANCE  </t>
  </si>
  <si>
    <t>FIRST ASSURANCE COMPANY</t>
  </si>
  <si>
    <t>GA INSURANCE COMPANY</t>
  </si>
  <si>
    <t xml:space="preserve">GEMINIA INSURANCE COMPANY </t>
  </si>
  <si>
    <t>ICEA LION GENERAL INSURANCE</t>
  </si>
  <si>
    <t xml:space="preserve">INVESCO ASSURANCE COMPANY </t>
  </si>
  <si>
    <t xml:space="preserve">KENINDIA ASSURANCE COMPANY </t>
  </si>
  <si>
    <t>KENYA ORIENT INSURANCE</t>
  </si>
  <si>
    <t>MADISON INSURANCE COMPANY</t>
  </si>
  <si>
    <t>MAYFAIR INSURANCE COMPANY</t>
  </si>
  <si>
    <t xml:space="preserve">OCCIDENTAL INSURANCE COMPANY </t>
  </si>
  <si>
    <t>TAKAFUL INSURANCE OF AFRICA</t>
  </si>
  <si>
    <t>TAUSI ASSURANCE COMPANY</t>
  </si>
  <si>
    <t xml:space="preserve">THE KENYAN ALLIANCE INSURANCE </t>
  </si>
  <si>
    <t xml:space="preserve">THE MONARCH INSURANCE </t>
  </si>
  <si>
    <t xml:space="preserve">TRIDENT INSURANCE COMPANY </t>
  </si>
  <si>
    <t>TOTAL</t>
  </si>
  <si>
    <t>REINSURERS</t>
  </si>
  <si>
    <t>CONTINENTAL REINSURANCE</t>
  </si>
  <si>
    <t xml:space="preserve">EAST AFRICA REINSURANCE </t>
  </si>
  <si>
    <t>KENYA REINSURANCE CORPORATION</t>
  </si>
  <si>
    <t>GRAND TOTAL</t>
  </si>
  <si>
    <t>Amounts in Thousand Shillings</t>
  </si>
  <si>
    <t>INSURANCE REGULATORY AUTHORITY</t>
  </si>
  <si>
    <t>Quarterly</t>
  </si>
  <si>
    <t>Annual</t>
  </si>
  <si>
    <t>TYPE OF INDUSTRY STATISTICS</t>
  </si>
  <si>
    <t>ANNUAL AUDITED</t>
  </si>
  <si>
    <t>FOR THE YEAR</t>
  </si>
  <si>
    <t>PERIOD ENDED</t>
  </si>
  <si>
    <t>PREPARED BY</t>
  </si>
  <si>
    <t>RELIANCE AND LIMITATIONS</t>
  </si>
  <si>
    <t xml:space="preserve">2024 DATA </t>
  </si>
  <si>
    <t>TABLE of CONTENTS</t>
  </si>
  <si>
    <t>Sheet Name</t>
  </si>
  <si>
    <t>Label</t>
  </si>
  <si>
    <t>Link</t>
  </si>
  <si>
    <t>Description</t>
  </si>
  <si>
    <t>T1</t>
  </si>
  <si>
    <t>Trends 1</t>
  </si>
  <si>
    <t>Economy and Insurance Industry Trends</t>
  </si>
  <si>
    <t>T2</t>
  </si>
  <si>
    <t>Trends 2</t>
  </si>
  <si>
    <t>Trends in Long-Term Insurance Business</t>
  </si>
  <si>
    <t>T3</t>
  </si>
  <si>
    <t>Trends 3</t>
  </si>
  <si>
    <t>Trends in General Insurance Business</t>
  </si>
  <si>
    <t>T4</t>
  </si>
  <si>
    <t>Trends 4</t>
  </si>
  <si>
    <t>APPENDIX 1</t>
  </si>
  <si>
    <t>Summary of Profit &amp; Loss Accounts under General Insurance Business for the Year Ended 31.12.2024</t>
  </si>
  <si>
    <t>APPENDIX 2</t>
  </si>
  <si>
    <t>APPENDIX 3</t>
  </si>
  <si>
    <t>APPENDIX 4</t>
  </si>
  <si>
    <t>APPENDIX 5 I</t>
  </si>
  <si>
    <t>Summary of Long Term Insurance Business Balance Sheets as at 31.12.2024</t>
  </si>
  <si>
    <t>APPENDIX 5 II</t>
  </si>
  <si>
    <t>APPENDIX 5 III</t>
  </si>
  <si>
    <t>APPENDIX 6 I</t>
  </si>
  <si>
    <t>Summary of General Insurance Business Balance Sheets as at 31.12.2024</t>
  </si>
  <si>
    <t>APPENDIX 6 II</t>
  </si>
  <si>
    <t>APPENDIX 6 III</t>
  </si>
  <si>
    <t>APPENDIX 6 IV</t>
  </si>
  <si>
    <t>APPENDIX 7</t>
  </si>
  <si>
    <t>Summary of Microinsurance Business Balance Sheets as at 31.12.2024</t>
  </si>
  <si>
    <t>APPENDIX 8</t>
  </si>
  <si>
    <t>APPENDIX 9</t>
  </si>
  <si>
    <t>Summary of Long Term Business Inward Reinsurance Premiums for the Year Ended 31.12.2024</t>
  </si>
  <si>
    <t>APPENDIX 10</t>
  </si>
  <si>
    <t>Summary of Long Term Business Outward Reinsurance Premiums for the Year Ended 31.12.2024</t>
  </si>
  <si>
    <t>APPENDIX 11</t>
  </si>
  <si>
    <t>Summary of Life assurances Business Revenue Accounts for the Year Ended 31.12.2024</t>
  </si>
  <si>
    <t>APPENDIX 12</t>
  </si>
  <si>
    <t>Summary of Annuities Business Revenue Accounts for the Year Ended 31.12.2024</t>
  </si>
  <si>
    <t>APPENDIX 13</t>
  </si>
  <si>
    <t>Summary of Group Life Business Revenue Accounts for the Year Ended 31.12.2024</t>
  </si>
  <si>
    <t>APPENDIX 14</t>
  </si>
  <si>
    <t>Summary of Personal Pensions Business Revenue Accounts for the Year Ended 31.12.2024</t>
  </si>
  <si>
    <t>APPENDIX 15</t>
  </si>
  <si>
    <t>Summary of Deposit Administration Business Revenue Accounts for the Year Ended 31.12.2024</t>
  </si>
  <si>
    <t>APPENDIX 16</t>
  </si>
  <si>
    <t>Summary of Group Credit Business Revenue Accounts for the Year Ended 31.12.2024</t>
  </si>
  <si>
    <t>APPENDIX 17</t>
  </si>
  <si>
    <t>Summary of Permanent Health Business Revenue Accounts for the Year Ended 31.12.2024</t>
  </si>
  <si>
    <t>APPENDIX 18</t>
  </si>
  <si>
    <t>Summary of Investments Business Revenue Accounts for the Year Ended 31.12.2024</t>
  </si>
  <si>
    <t>APPENDIX 19</t>
  </si>
  <si>
    <t>Summary of Long Term Business Combined Revenue Accounts for the Year Ended 31.12.2024</t>
  </si>
  <si>
    <t>APPENDIX 20</t>
  </si>
  <si>
    <t>Summary of Long Term Insurance Business Actuarial Valuations as at 31.12.2024</t>
  </si>
  <si>
    <t>APPENDIX 21</t>
  </si>
  <si>
    <t>Summary of Gross Direct Premiums under General Insurance Business for the Year Ended 31.12.2024</t>
  </si>
  <si>
    <t>APPENDIX 22</t>
  </si>
  <si>
    <t>Summary of Inward Reinsurance Premiums under General Insurance Business for the Year Ended 31.12.2024</t>
  </si>
  <si>
    <t>APPENDIX 23</t>
  </si>
  <si>
    <t>Summary of Gross Premium Incomes under General Insurance Business for the Year Ended 31.12.2024</t>
  </si>
  <si>
    <t>APPENDIX 24</t>
  </si>
  <si>
    <t>Summary of Outward Reinsurance Premiums under General Insurance Business for the Year Ended 31.12.2024</t>
  </si>
  <si>
    <t>APPENDIX 25</t>
  </si>
  <si>
    <t>Summary of Aviation Business Revenue Accounts for the Year Ended 31.12.2024</t>
  </si>
  <si>
    <t>APPENDIX 26</t>
  </si>
  <si>
    <t>Summary of Engineering Business Revenue Accounts for the Year Ended 31.12.2024</t>
  </si>
  <si>
    <t>APPENDIX 27</t>
  </si>
  <si>
    <t>Summary of Fire Domestic Business Revenue Accounts for the Year Ended 31.12.2024</t>
  </si>
  <si>
    <t>APPENDIX 28</t>
  </si>
  <si>
    <t>Summary of Fire Industrial Business Revenue Accounts for the Year Ended 31.12.2024</t>
  </si>
  <si>
    <t>APPENDIX 29</t>
  </si>
  <si>
    <t>Summary of Liability Business Revenue Accounts for the Year Ended 31.12.2024</t>
  </si>
  <si>
    <t>APPENDIX 30</t>
  </si>
  <si>
    <t>Summary of Marine Business Revenue Accounts for the Year Ended 31.12.2024</t>
  </si>
  <si>
    <t>APPENDIX 31</t>
  </si>
  <si>
    <t>Summary of Motor Private Business Revenue Accounts for the Year Ended 31.12.2024</t>
  </si>
  <si>
    <t>APPENDIX 32</t>
  </si>
  <si>
    <t xml:space="preserve"> Summary of Motor Commercial Business Revenue Accounts for the Year Ended 31.12.2024</t>
  </si>
  <si>
    <t>APPENDIX 33</t>
  </si>
  <si>
    <t>Summary of Motor Psv Business Revenue Accounts for the Year Ended 31.12.2024</t>
  </si>
  <si>
    <t>APPENDIX 34</t>
  </si>
  <si>
    <t>Summary of Personal Accident Business Revenue Accounts for the Year Ended 31.12.2024</t>
  </si>
  <si>
    <t>APPENDIX 35</t>
  </si>
  <si>
    <t>Summary of Theft Business Revenue Accounts for the Year Ended 31.12.2024</t>
  </si>
  <si>
    <t>APPENDIX 36</t>
  </si>
  <si>
    <t>APPENDIX 37</t>
  </si>
  <si>
    <t>Summary of Medical Insurance Business Revenue Accounts for the Year Ended 31.12.2024</t>
  </si>
  <si>
    <t>APPENDIX 38</t>
  </si>
  <si>
    <t>Summary of Miscellaneous Business Revenue Accounts for the Year Ended 31.12.2024</t>
  </si>
  <si>
    <t>APPENDIX 39</t>
  </si>
  <si>
    <t>Summary of General Business Combined Revenue Accounts for the Year Ended 31.12.2024</t>
  </si>
  <si>
    <t>APPENDIX 40</t>
  </si>
  <si>
    <t>Summary of Net Earned Premiums under General Insurance Business for the Year Ended 31.12.2024</t>
  </si>
  <si>
    <t>APPENDIX 41</t>
  </si>
  <si>
    <t>Summary of Net Paid Claims under General Insurance Business for the Year Ended 31.12.2024</t>
  </si>
  <si>
    <t>APPENDIX 42</t>
  </si>
  <si>
    <t>Summary of Net Incurred Claims under General Insurance Business for the Year Ended 31.12.2024</t>
  </si>
  <si>
    <t>APPENDIX 43</t>
  </si>
  <si>
    <t>Summary of Incurred Claims Ratios under General Insurance Business for the Year Ended 31.12.2024</t>
  </si>
  <si>
    <t>APPENDIX 44</t>
  </si>
  <si>
    <t>Summary of Underwriting Profits under General Insurance Business for the Year Ended 31.12.2024</t>
  </si>
  <si>
    <t>APPENDIX 45</t>
  </si>
  <si>
    <t>Summary of Microinsurance Business Combined Revenue Accounts for the Year Ended 31.12.2024</t>
  </si>
  <si>
    <t>APPENDIX 46</t>
  </si>
  <si>
    <t>Summary Of Microinsurance Business Revenue Account Results for the Year Ended 31.12.2024</t>
  </si>
  <si>
    <t>APPENDIX 47</t>
  </si>
  <si>
    <t>Summary of Business in Force For General Insurers as at 31.12.2024</t>
  </si>
  <si>
    <t>APPENDIX 48</t>
  </si>
  <si>
    <t>Summary of Business in Force for Long term Insurers as at 31.12.2024</t>
  </si>
  <si>
    <t>APPENDIX 49</t>
  </si>
  <si>
    <t>Summary of Business in Force for Micro Insurers as at 31.12.2024</t>
  </si>
  <si>
    <t>APPENDIX 50</t>
  </si>
  <si>
    <t xml:space="preserve"> Summary of Insurance Premium per County during the Year Ended 31.12.2024</t>
  </si>
  <si>
    <t>APPENDIX 51</t>
  </si>
  <si>
    <t>Summary of Claim Numbers under Motor Classes Business for the Year Ended 31.12.2024</t>
  </si>
  <si>
    <t>APPENDIX 52</t>
  </si>
  <si>
    <t>Summary of Claim Amounts Under Motor Classes Business for the Year Ended 31.12.2024</t>
  </si>
  <si>
    <t>APPENDIX 53</t>
  </si>
  <si>
    <t>APPENDIX 54</t>
  </si>
  <si>
    <t>Table 1: Economy and Insurance Industry Trends</t>
  </si>
  <si>
    <t>a) Economy and Insurance Indicators</t>
  </si>
  <si>
    <t>Years</t>
  </si>
  <si>
    <t>Gross Direct Premium (KES Billion)</t>
  </si>
  <si>
    <t>Gross Direct Premium Growth Rate (%)</t>
  </si>
  <si>
    <t>GDP (Market Prices) KES Billion*</t>
  </si>
  <si>
    <t>GDP (%) growth rate (at market prices)</t>
  </si>
  <si>
    <t>Insurance Penetration ratio (%) (at current prices)</t>
  </si>
  <si>
    <t>Population (Million)*</t>
  </si>
  <si>
    <t>Insurance Density (KES)</t>
  </si>
  <si>
    <t>Lives Covered (Million)</t>
  </si>
  <si>
    <t>Insurance cover (Lives/population) %</t>
  </si>
  <si>
    <t>Insurance Cover (policies/population) %</t>
  </si>
  <si>
    <t>Rate of Inflation (%)*</t>
  </si>
  <si>
    <t>Real Gross Direct Premium growth (%)</t>
  </si>
  <si>
    <t xml:space="preserve">b) Trend in some key insurance indicators </t>
  </si>
  <si>
    <t>Item</t>
  </si>
  <si>
    <t>Gross Premium Income</t>
  </si>
  <si>
    <t>Net Premium Written</t>
  </si>
  <si>
    <t>Claims Incurred (general business)</t>
  </si>
  <si>
    <t>Net commissions</t>
  </si>
  <si>
    <t>Expenses of Management</t>
  </si>
  <si>
    <t>Underwriting Results (general business)</t>
  </si>
  <si>
    <t>Investment Income(P&amp;L)</t>
  </si>
  <si>
    <t>Operating profit/loss after taxation</t>
  </si>
  <si>
    <t>Investments</t>
  </si>
  <si>
    <t>Assets</t>
  </si>
  <si>
    <t>Shareholder’s Funds</t>
  </si>
  <si>
    <t>Amounts in Thousands</t>
  </si>
  <si>
    <t>Table 2: Trends in Long-Term Insurance Business</t>
  </si>
  <si>
    <t>a) Summary of long term insurance business performance</t>
  </si>
  <si>
    <t>Indicators</t>
  </si>
  <si>
    <t>Gross Direct Premium</t>
  </si>
  <si>
    <t>Outward Reinsurance</t>
  </si>
  <si>
    <t>Net Premiums</t>
  </si>
  <si>
    <t>Management expenses</t>
  </si>
  <si>
    <t>Net Commissions</t>
  </si>
  <si>
    <t>Life Fund C/F</t>
  </si>
  <si>
    <t>b) Summary of long term insurance business performance per class</t>
  </si>
  <si>
    <t>Life Assurances</t>
  </si>
  <si>
    <t>Annuities</t>
  </si>
  <si>
    <t>Personal Pensions</t>
  </si>
  <si>
    <t>Deposit Administration</t>
  </si>
  <si>
    <t>Group Life</t>
  </si>
  <si>
    <t>Group Credit</t>
  </si>
  <si>
    <t xml:space="preserve">Permanent Health </t>
  </si>
  <si>
    <t xml:space="preserve">                          -  </t>
  </si>
  <si>
    <t>Total</t>
  </si>
  <si>
    <t>Amounts in '000' KES</t>
  </si>
  <si>
    <t>Table 3: Trends in General Insurance Business</t>
  </si>
  <si>
    <t>a) Classwise GDP under general insurance business</t>
  </si>
  <si>
    <t>Class of business</t>
  </si>
  <si>
    <t>Aviation</t>
  </si>
  <si>
    <t>Engineering</t>
  </si>
  <si>
    <t>Fire Domestic</t>
  </si>
  <si>
    <t>Fire industrial</t>
  </si>
  <si>
    <t>Liability</t>
  </si>
  <si>
    <t>Marine</t>
  </si>
  <si>
    <t>Motor Private</t>
  </si>
  <si>
    <t>Motor Commercial</t>
  </si>
  <si>
    <t>Personal Accident</t>
  </si>
  <si>
    <t>Theft</t>
  </si>
  <si>
    <t>Workmen's Compensation</t>
  </si>
  <si>
    <t>Medical</t>
  </si>
  <si>
    <t>Miscellaneous</t>
  </si>
  <si>
    <t xml:space="preserve">Total </t>
  </si>
  <si>
    <t>b) Incurred claims under general insurance business</t>
  </si>
  <si>
    <t>c)  Classwise underwriting results- General</t>
  </si>
  <si>
    <t>Table 4: Trends in Re-Insurance Business</t>
  </si>
  <si>
    <t>a) Performance for long term reinsurers</t>
  </si>
  <si>
    <t>Inward reinsurance premium</t>
  </si>
  <si>
    <t>outward reinsurance premium</t>
  </si>
  <si>
    <t>Net premium income</t>
  </si>
  <si>
    <t>Life fund c/f</t>
  </si>
  <si>
    <t>Life fund</t>
  </si>
  <si>
    <t>b) Underwriting results under general reinsurance business</t>
  </si>
  <si>
    <t>Insurance Revenue</t>
  </si>
  <si>
    <t>Insurance Service Expense</t>
  </si>
  <si>
    <t>Net expenses from reinsurance contracts held</t>
  </si>
  <si>
    <t>Insurance Service Result</t>
  </si>
  <si>
    <t>Net Investment Income</t>
  </si>
  <si>
    <t>Finance expenses from insurance contracts</t>
  </si>
  <si>
    <t>Finance income from reinsurance contracts</t>
  </si>
  <si>
    <t xml:space="preserve">Net Financial Result </t>
  </si>
  <si>
    <t>Asset management services revenue</t>
  </si>
  <si>
    <t>Other finance costs</t>
  </si>
  <si>
    <t>Other operating expenses</t>
  </si>
  <si>
    <t>Share of profit of associates and joint ventures accounted for using the equity method</t>
  </si>
  <si>
    <t>Profit before income tax</t>
  </si>
  <si>
    <t>Income tax expense</t>
  </si>
  <si>
    <t>Profit for the year</t>
  </si>
  <si>
    <t>APA INSURANCE LIMITED</t>
  </si>
  <si>
    <t>BRITAM GENERAL INSURANCE</t>
  </si>
  <si>
    <t>CANNON GENERAL INSURANCE (K) LIMITED</t>
  </si>
  <si>
    <t>EQUITY GENERAL INSURANCE</t>
  </si>
  <si>
    <t xml:space="preserve">INTRA AFRICA ASSURANCE </t>
  </si>
  <si>
    <t>JUBILEE ALLIANZ GENERAL INSURANCE</t>
  </si>
  <si>
    <t>JUBILEE HEALTH INSURANCE</t>
  </si>
  <si>
    <t>MUA INSURANCE COMPANY</t>
  </si>
  <si>
    <t>NCBA INSURANCE COMPANY</t>
  </si>
  <si>
    <t xml:space="preserve">OLD MUTUAL GENERAL INSURANCE </t>
  </si>
  <si>
    <t>PACIS INSURANCE COMPANY</t>
  </si>
  <si>
    <t>PIONEER INSURANCE COMPANY</t>
  </si>
  <si>
    <t>SANLAM INSURANCE COMPANY</t>
  </si>
  <si>
    <t>STAR DISCOVER INSURANCE</t>
  </si>
  <si>
    <t>THE HERITAGE INSURANCE COMPANY</t>
  </si>
  <si>
    <t>GHANA REINSURANCE COMPANY</t>
  </si>
  <si>
    <t>WAICA REINSURANCE KENYA LIMITED</t>
  </si>
  <si>
    <t>ABSA LIFE ASSURANCE</t>
  </si>
  <si>
    <t xml:space="preserve">APA LIFE ASSURANCE COMPANY </t>
  </si>
  <si>
    <t>BRITAM LIFE ASSURANCE</t>
  </si>
  <si>
    <t>CANNON LIFE ASSURANCE (K) LIMITED</t>
  </si>
  <si>
    <t>CAPEX LIFE ASSURANCE COMPANY</t>
  </si>
  <si>
    <t>CIC LIFE ASSURANCE COMPANY</t>
  </si>
  <si>
    <t xml:space="preserve">EQUITY LIFE ASSURANCE </t>
  </si>
  <si>
    <t xml:space="preserve">GA LIFE ASSURANCE COMPANY </t>
  </si>
  <si>
    <t>GEMINIA LIFE INSURANCE COMPANY</t>
  </si>
  <si>
    <t xml:space="preserve">ICEA LION LIFE ASSURANCE </t>
  </si>
  <si>
    <t xml:space="preserve">JUBILEE INSURANCE COMPANY </t>
  </si>
  <si>
    <t>KENINDIA ASSURANCE COMPANY</t>
  </si>
  <si>
    <t>KENYA ORIENT LIFE ASSURANCE</t>
  </si>
  <si>
    <t>KUSCCO MUTUAL ASSURANCE LIMITED</t>
  </si>
  <si>
    <t>LIBERTY LIFE ASSURANCE COMPANY</t>
  </si>
  <si>
    <t>OLD MUTUAL ASSURANCE COMPANY</t>
  </si>
  <si>
    <t>OLD MUTUAL LIFE ASSURANCE KENYA</t>
  </si>
  <si>
    <t xml:space="preserve">PIONEER ASSURANCE COMPANY </t>
  </si>
  <si>
    <t>PRUDENTIAL LIFE ASSURANCE</t>
  </si>
  <si>
    <t>SANLAM LIFE ASSURANCE</t>
  </si>
  <si>
    <t>STAR DISCOVER LIFE INSURANCE</t>
  </si>
  <si>
    <t>THE KENYAN ALLIANCE INSURANCE</t>
  </si>
  <si>
    <t>THE MONARCH INSURANCE</t>
  </si>
  <si>
    <t>STAR DISCOVER MICRO INSURANCE</t>
  </si>
  <si>
    <t>TURACO MICROINSURANCE</t>
  </si>
  <si>
    <t>General Business</t>
  </si>
  <si>
    <t>Long Term Business</t>
  </si>
  <si>
    <t>Commissions</t>
  </si>
  <si>
    <t>Amounts in Thousand shillings</t>
  </si>
  <si>
    <t>Microinsurance Business</t>
  </si>
  <si>
    <t>Share Capital</t>
  </si>
  <si>
    <t xml:space="preserve">Share Premium_x000D_
</t>
  </si>
  <si>
    <t>Revaluation Reserves</t>
  </si>
  <si>
    <t>Statutory Reserves</t>
  </si>
  <si>
    <t>Other Equity</t>
  </si>
  <si>
    <t>Retained Earnings</t>
  </si>
  <si>
    <t>Other Reserves</t>
  </si>
  <si>
    <t xml:space="preserve">Total Equity_x000D_
</t>
  </si>
  <si>
    <t>Investment Contract Liabilites</t>
  </si>
  <si>
    <t>Insurance Contract Liabilites</t>
  </si>
  <si>
    <t>Reinsurance Contract Liabilites</t>
  </si>
  <si>
    <t>Long-Term Liabilites</t>
  </si>
  <si>
    <t>Short-Term Liabilites</t>
  </si>
  <si>
    <t>Other Liabilites</t>
  </si>
  <si>
    <t>Total Equity And Liabilities</t>
  </si>
  <si>
    <t>Intangible Assets</t>
  </si>
  <si>
    <t>Land and Buildings</t>
  </si>
  <si>
    <t>Investment Property</t>
  </si>
  <si>
    <t>Fixed Assets</t>
  </si>
  <si>
    <t>Government Securites</t>
  </si>
  <si>
    <t>Other Securites</t>
  </si>
  <si>
    <t>Investment in Related Parties</t>
  </si>
  <si>
    <t>Corporate Bonds</t>
  </si>
  <si>
    <t>Commercial Papers</t>
  </si>
  <si>
    <t>Debentures</t>
  </si>
  <si>
    <t>Ordinary Shares Quoted</t>
  </si>
  <si>
    <t>Ordinary Shares Unquoted</t>
  </si>
  <si>
    <t>Preference Shares Quoted</t>
  </si>
  <si>
    <t>Preference Shares Unquoted</t>
  </si>
  <si>
    <t>Loans Secured and Unsecured</t>
  </si>
  <si>
    <t>Mortgages</t>
  </si>
  <si>
    <t>Term Deposits</t>
  </si>
  <si>
    <t>Cash and Cash Balances</t>
  </si>
  <si>
    <t>Insurance Contract Assets</t>
  </si>
  <si>
    <t>Reinsurance Contract Assets</t>
  </si>
  <si>
    <t>Other Receivables</t>
  </si>
  <si>
    <t>Other Assets</t>
  </si>
  <si>
    <t>Total Assets</t>
  </si>
  <si>
    <t xml:space="preserve">Amounts in thousand Shillings                                                                                                                                                                                         </t>
  </si>
  <si>
    <t>Continued next page</t>
  </si>
  <si>
    <t>Continued from previous page</t>
  </si>
  <si>
    <t xml:space="preserve">Amounts in thousand Shillings                                                                                                                                                                                               </t>
  </si>
  <si>
    <t>Insurers</t>
  </si>
  <si>
    <t>Reinsurers</t>
  </si>
  <si>
    <t>Share Captial</t>
  </si>
  <si>
    <t>Share Premium</t>
  </si>
  <si>
    <t>Revaluation Reserve</t>
  </si>
  <si>
    <t xml:space="preserve"> Amounts in thousand Shillings                                                                                                                                                                                              </t>
  </si>
  <si>
    <t>Amounts in thousand Shillings</t>
  </si>
  <si>
    <t>Total Equity</t>
  </si>
  <si>
    <t>Total Equity and Liabilites</t>
  </si>
  <si>
    <t xml:space="preserve">OLD MUTUAL LIFE ASSURANCE </t>
  </si>
  <si>
    <t>Market Share (%)</t>
  </si>
  <si>
    <t>Permanent Health</t>
  </si>
  <si>
    <t>Life Fund BF</t>
  </si>
  <si>
    <t>Gross Premium</t>
  </si>
  <si>
    <t xml:space="preserve">Net Premium </t>
  </si>
  <si>
    <t>Other (Fee) Income</t>
  </si>
  <si>
    <t>Total Benefits</t>
  </si>
  <si>
    <t>Claims</t>
  </si>
  <si>
    <t>Surrenders_x000D_</t>
  </si>
  <si>
    <t>Bonuses Paid</t>
  </si>
  <si>
    <t>Annuities Paid</t>
  </si>
  <si>
    <t>Net Commisions</t>
  </si>
  <si>
    <t xml:space="preserve">Expense of Management </t>
  </si>
  <si>
    <t>Investment Expenses</t>
  </si>
  <si>
    <t>Transfer To (From) P &amp; L</t>
  </si>
  <si>
    <t>Life Fund CF</t>
  </si>
  <si>
    <t>APPENDIX 16: SUMMARY OF PENSIONS BUSINESS REVENUE ACCOUNTS FOR THE YEAR ENDED 31.12.2022</t>
  </si>
  <si>
    <t>OLD MUTUAL ASSURANCE</t>
  </si>
  <si>
    <t>Life Fund (Before Distribution)</t>
  </si>
  <si>
    <t>Actuarial Liabilities</t>
  </si>
  <si>
    <t>Surplus to Policyholders</t>
  </si>
  <si>
    <t>Surplus to Shareholders</t>
  </si>
  <si>
    <t>Surplus to Transferred Reserves</t>
  </si>
  <si>
    <t>Surplus Carried Forward</t>
  </si>
  <si>
    <t xml:space="preserve">Total Surplus
</t>
  </si>
  <si>
    <t xml:space="preserve">Aviation </t>
  </si>
  <si>
    <t>Fire Industrial</t>
  </si>
  <si>
    <t>Motor Commercial PSV</t>
  </si>
  <si>
    <t>Workmens' Compensation</t>
  </si>
  <si>
    <t xml:space="preserve">Total_x000D_
</t>
  </si>
  <si>
    <t>APA INSURANCE COMPANY LIMITED</t>
  </si>
  <si>
    <t>BRITAM GENERAL INSURANCE COMPANY (K) LTD</t>
  </si>
  <si>
    <t>FIDELITY SHIELD INSURANCE COMPANY LIMITED</t>
  </si>
  <si>
    <t>GA INSURANCE LIMITED</t>
  </si>
  <si>
    <t>ICEA LION GENERAL INSURANCE COMPANY LTD</t>
  </si>
  <si>
    <t>KENYA ORIENT INSURANCE COMPANY LIMITED</t>
  </si>
  <si>
    <t>MAYFAIR INSURANCE COMPANY LIMITED</t>
  </si>
  <si>
    <t xml:space="preserve">Gross Direct Premium </t>
  </si>
  <si>
    <t>Inward Reinsurance_x000D_</t>
  </si>
  <si>
    <t xml:space="preserve">Outward Reinsurance </t>
  </si>
  <si>
    <t>UPR B/F</t>
  </si>
  <si>
    <t xml:space="preserve"> Unexpired Risk Reserve (B/F) </t>
  </si>
  <si>
    <t>UPR C/F_x000D_</t>
  </si>
  <si>
    <t>Net Earned Premium Income</t>
  </si>
  <si>
    <t>Incurred Claims</t>
  </si>
  <si>
    <t>Underwriting Profit /(Loss)</t>
  </si>
  <si>
    <t>Profit transferred to P&amp;L</t>
  </si>
  <si>
    <t>Note: Incurred Claims Ratio = Incurred Claims/Net Earned Premium</t>
  </si>
  <si>
    <t>MICROINSURERS</t>
  </si>
  <si>
    <t>GROSS PREMIUM INCOME</t>
  </si>
  <si>
    <t>NET CLAIMS PAID</t>
  </si>
  <si>
    <t>Life</t>
  </si>
  <si>
    <t>General</t>
  </si>
  <si>
    <t>Bundled</t>
  </si>
  <si>
    <t>OUTWARD REINSURANCE</t>
  </si>
  <si>
    <t>NET INCURRED CLAIMS</t>
  </si>
  <si>
    <t>NET WRITTEN PREMIUM</t>
  </si>
  <si>
    <t>UNDERWRITING PROFIT/LOSS</t>
  </si>
  <si>
    <t>NET EARNED PREMIUM</t>
  </si>
  <si>
    <t>INCURRED CLAIMS RATIOS</t>
  </si>
  <si>
    <t>GENERAL INSURANCE BUSINESS</t>
  </si>
  <si>
    <t>LONG TERM INSURANCE BUSINESS</t>
  </si>
  <si>
    <t>New Business in respect of which premium has been paid during the year</t>
  </si>
  <si>
    <t>Total Business in Force at the end of the year</t>
  </si>
  <si>
    <t>Number of Policies*</t>
  </si>
  <si>
    <t>Sum Insured</t>
  </si>
  <si>
    <t>Premiums</t>
  </si>
  <si>
    <t>*Numbers not in Thousands</t>
  </si>
  <si>
    <t>Number of Lives*</t>
  </si>
  <si>
    <t>Sums Assured and Annuities</t>
  </si>
  <si>
    <t>County</t>
  </si>
  <si>
    <t>% of Total 2024</t>
  </si>
  <si>
    <t>% of Total 2023</t>
  </si>
  <si>
    <t>Nairobi</t>
  </si>
  <si>
    <t>Mandera</t>
  </si>
  <si>
    <t>Nakuru</t>
  </si>
  <si>
    <t>Bomet</t>
  </si>
  <si>
    <t>Mombasa</t>
  </si>
  <si>
    <t>Nandi</t>
  </si>
  <si>
    <t>Kiambu</t>
  </si>
  <si>
    <t>West Pokot</t>
  </si>
  <si>
    <t>Kisumu</t>
  </si>
  <si>
    <t>Taita-Taveta</t>
  </si>
  <si>
    <t>Uasin-Gishu</t>
  </si>
  <si>
    <t>Narok</t>
  </si>
  <si>
    <t>Nyeri</t>
  </si>
  <si>
    <t>Samburu</t>
  </si>
  <si>
    <t>Meru</t>
  </si>
  <si>
    <t>Tana River</t>
  </si>
  <si>
    <t>Machakos</t>
  </si>
  <si>
    <t>Homa-bay</t>
  </si>
  <si>
    <t>Kisii</t>
  </si>
  <si>
    <t>Migori</t>
  </si>
  <si>
    <t>Embu</t>
  </si>
  <si>
    <t>Busia</t>
  </si>
  <si>
    <t>Kajiado</t>
  </si>
  <si>
    <t>Elgeyo-Marakwet</t>
  </si>
  <si>
    <t>Kitui</t>
  </si>
  <si>
    <t>Nyandarua</t>
  </si>
  <si>
    <t>Kilifi</t>
  </si>
  <si>
    <t>Isiolo</t>
  </si>
  <si>
    <t>Kericho</t>
  </si>
  <si>
    <t>Garissa</t>
  </si>
  <si>
    <t>Laikipia</t>
  </si>
  <si>
    <t>Makueni</t>
  </si>
  <si>
    <t>Murang'a</t>
  </si>
  <si>
    <t>Siaya</t>
  </si>
  <si>
    <t>Kakamega</t>
  </si>
  <si>
    <t>Tharaka-Nithi</t>
  </si>
  <si>
    <t>Kwale</t>
  </si>
  <si>
    <t>Nyamira</t>
  </si>
  <si>
    <t>Baringo</t>
  </si>
  <si>
    <t>Vihiga</t>
  </si>
  <si>
    <t>Bungoma</t>
  </si>
  <si>
    <t>Marsabit</t>
  </si>
  <si>
    <t>Trans-Nzoia</t>
  </si>
  <si>
    <t>Lamu</t>
  </si>
  <si>
    <t>Turkana</t>
  </si>
  <si>
    <t>Wajir</t>
  </si>
  <si>
    <t>Kirinyaga</t>
  </si>
  <si>
    <t>Amount in KES '000s</t>
  </si>
  <si>
    <t>Claim Type Information</t>
  </si>
  <si>
    <t>Total Number insured</t>
  </si>
  <si>
    <t>Death</t>
  </si>
  <si>
    <t>Personal Injuries</t>
  </si>
  <si>
    <t>Accidental Damage</t>
  </si>
  <si>
    <t>Fire</t>
  </si>
  <si>
    <t>Property Damage</t>
  </si>
  <si>
    <t>Own Damage</t>
  </si>
  <si>
    <t>Other</t>
  </si>
  <si>
    <t>Total Sum Insured</t>
  </si>
  <si>
    <t>Crop Name</t>
  </si>
  <si>
    <t>Premiums Written</t>
  </si>
  <si>
    <t>Number of Farmers</t>
  </si>
  <si>
    <t>Sums Insured</t>
  </si>
  <si>
    <t>Acrerage Coverage</t>
  </si>
  <si>
    <t>Counties Covered</t>
  </si>
  <si>
    <t>GEMINIA INSURANCE COMPANY LIMITED</t>
  </si>
  <si>
    <t>AFRICA MERCHANT ASSURANCE COMPANY LIMITED</t>
  </si>
  <si>
    <t>Green Grams</t>
  </si>
  <si>
    <t>Maize</t>
  </si>
  <si>
    <t>Beans</t>
  </si>
  <si>
    <t>Coffee</t>
  </si>
  <si>
    <t>Cow Peas</t>
  </si>
  <si>
    <t>Potatoes</t>
  </si>
  <si>
    <t>Rice</t>
  </si>
  <si>
    <t>Wheat</t>
  </si>
  <si>
    <t>Barley</t>
  </si>
  <si>
    <t>CIC GENERAL INSURANCE LIMITED</t>
  </si>
  <si>
    <t>Blue Gum Trees</t>
  </si>
  <si>
    <t>Crop - Green House</t>
  </si>
  <si>
    <t>Crop - Open field</t>
  </si>
  <si>
    <t>OLD MUTUAL GENERAL INSURANCE  KENYA LIMITED</t>
  </si>
  <si>
    <t>Variety (Countrywide Pool Schemes)</t>
  </si>
  <si>
    <t>THE HERITAGE INSURANCE COMPANY LIMITED</t>
  </si>
  <si>
    <t>Others (FLORICULTURE)</t>
  </si>
  <si>
    <t>Animal Name</t>
  </si>
  <si>
    <t>Number of Animals</t>
  </si>
  <si>
    <t xml:space="preserve">Sums Insured </t>
  </si>
  <si>
    <t>Beef Cattle</t>
  </si>
  <si>
    <t>Dairy Cattle</t>
  </si>
  <si>
    <t>Sheep</t>
  </si>
  <si>
    <t>Goats</t>
  </si>
  <si>
    <t>Pigs</t>
  </si>
  <si>
    <t>Dogs</t>
  </si>
  <si>
    <t>DRIVE</t>
  </si>
  <si>
    <t>Poultry</t>
  </si>
  <si>
    <t xml:space="preserve">Rabbits </t>
  </si>
  <si>
    <t>HORSES</t>
  </si>
  <si>
    <t>DOGS</t>
  </si>
  <si>
    <t>Camel</t>
  </si>
  <si>
    <t>FIRST ASSURANCE COMPANY LIMITED</t>
  </si>
  <si>
    <t>Others (Specify)</t>
  </si>
  <si>
    <t>Horses, cats and dogs</t>
  </si>
  <si>
    <t>DRIVE IBLI (MAM 2024)</t>
  </si>
  <si>
    <t>DRIVE IBLI (OND 2024)</t>
  </si>
  <si>
    <t>INTRA AFRICA ASSURANCE COMPANY LIMITED</t>
  </si>
  <si>
    <t>MUA INSURANCE (KENYA) LIMITED</t>
  </si>
  <si>
    <t>Drive Project - Zep Re</t>
  </si>
  <si>
    <t>TAKAFUL INSURANCE OF AFRICA LIMITED</t>
  </si>
  <si>
    <t>Others (DOGS)</t>
  </si>
  <si>
    <t>STAR DISCOVER MICRO INSURANCE LIMITED</t>
  </si>
  <si>
    <t>Others</t>
  </si>
  <si>
    <t>Microinsurers</t>
  </si>
  <si>
    <t>Inward Reinsurance</t>
  </si>
  <si>
    <r>
      <t>31</t>
    </r>
    <r>
      <rPr>
        <b/>
        <vertAlign val="superscript"/>
        <sz val="12"/>
        <color theme="1"/>
        <rFont val="Bookman Old Style"/>
        <family val="1"/>
      </rPr>
      <t>ST</t>
    </r>
    <r>
      <rPr>
        <b/>
        <sz val="12"/>
        <color theme="1"/>
        <rFont val="Bookman Old Style"/>
        <family val="1"/>
      </rPr>
      <t xml:space="preserve"> DECEMBER 2024</t>
    </r>
  </si>
  <si>
    <t>Summary of Industry Crop Agriculture Insurance for the Year Ended 31.12.2024</t>
  </si>
  <si>
    <t>Outward reinsurance premium</t>
  </si>
  <si>
    <t>Policies (LT,GB &amp; Micro) (Million)</t>
  </si>
  <si>
    <t>JUBILEE LIFE INSURANCE</t>
  </si>
  <si>
    <t>MICROINSURANCE BUSINESS</t>
  </si>
  <si>
    <t>Annual Change 2023/2024 %</t>
  </si>
  <si>
    <t>The insurance information contained in this workbook has been extracted from the annual audited returns submitted to the Authority in line with Section 54 of the Insurance Act. No adjustments have been made to the returns’ data except where necessary in consultation with the affected insurer(s) or reinsurer(s).
The publication of any summary of the returns in this report does not necessarily mean that the returns so summarized have satisfied all the requirements of the Insurance Act, or that the Commissioner of Insurance approves the accuracy or the contents of the returns
Where necessary, figures have been adjusted to eliminate errors in totals due to rounding off, and are given in thousands Kenya shillings (‘000’ KES) except where otherwise stated. Also to note, the 2024 data is provisional.
The report did not incorporate annual audited data for Trident Insurance Company Limited and KUSCCO Mutual Assurance Limited  due to non-submission of the annual returns. However, unaudited Q4 2024 data for KUSCCO Mutual Assurance Limited was used in place of the audited figures. In addition, data for Invesco Assurance Company Limited was excluded as the company was placed under statutory management during the year under review.</t>
  </si>
  <si>
    <t>2024*</t>
  </si>
  <si>
    <t>*Provisional</t>
  </si>
  <si>
    <t>Industry</t>
  </si>
  <si>
    <t>a) Classwise GDP under microinsurance business</t>
  </si>
  <si>
    <t>b) Incurred claims under microinsurance business</t>
  </si>
  <si>
    <t>Table 3: Trends in Microinsurance Business</t>
  </si>
  <si>
    <t>Distribution 2024 %</t>
  </si>
  <si>
    <t>T5</t>
  </si>
  <si>
    <t>Trends 5</t>
  </si>
  <si>
    <t>Trends in Microinsurance Business</t>
  </si>
  <si>
    <t>Trends in Re-insurance Business</t>
  </si>
  <si>
    <t>Summary of Profit &amp; Loss Accounts Microinsurance Business for the Year Ended 31.12.2024</t>
  </si>
  <si>
    <t>Summary of Net Commissions and Management Expenses for the Year Ended 31.12.2024</t>
  </si>
  <si>
    <t>Summary of Profit &amp; Loss Accounts Long-Term Insurance Business for the Year Ended 31.12.2024</t>
  </si>
  <si>
    <t>Summary of Long Term Business Gross Direct Premiums for the Year Ended 31.12.2024</t>
  </si>
  <si>
    <t>Summary of Work Injury Benefits Business Revenue Accounts for the Year Ended 31.12.2024</t>
  </si>
  <si>
    <t>AUGUST, 2025</t>
  </si>
  <si>
    <t>14.22**</t>
  </si>
  <si>
    <t>Sources: KNBS, CBK and IRA Statistics  
Population in 2024 is based on 2019 projections done by KNBS
*information has been updated to reflect the most updated information available
**Revised</t>
  </si>
  <si>
    <t>Summary of Industry Livestock Agriculture Insurance for the Year Ended 31.12.2024</t>
  </si>
  <si>
    <t>c) Claims paid under general insurance business</t>
  </si>
  <si>
    <t>c)  Classwise claims paid under Microinsurance business</t>
  </si>
  <si>
    <t>a) Performance for general reinsurers</t>
  </si>
  <si>
    <t>Net earned premium income</t>
  </si>
  <si>
    <t>Net incurred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</si>
</sst>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_-* #,##0_-;\-* #,##0_-;_-* &quot;-&quot;??_-;_-@_-"/>
    <numFmt numFmtId="165" formatCode="_(* #,##0_);_(* \(\ #,##0\ \);_(* &quot;-&quot;??_);_(\ @_ \)"/>
    <numFmt numFmtId="166" formatCode="0.0"/>
    <numFmt numFmtId="167" formatCode="_(* #,##0_);_(* \(#,##0\);_(* &quot;-&quot;??_);_(@_)"/>
    <numFmt numFmtId="168" formatCode="_-* #,##0.00_-;\-* #,##0.00_-;_-* &quot;-&quot;??_-;_-@_-"/>
    <numFmt numFmtId="169" formatCode="0.0%"/>
    <numFmt numFmtId="170" formatCode="#,##0.0"/>
    <numFmt numFmtId="171" formatCode="_-* #,##0_-;\-* #,##0_-;_-* &quot;-&quot;_-;_-@_-"/>
    <numFmt numFmtId="172" formatCode="_(* #,##0.0_);_(* \(#,##0.0\);_(* &quot;-&quot;??_);_(@_)"/>
    <numFmt numFmtId="173" formatCode="_(* #,##0.00_);_(* \(\ #,##0.00\ \);_(* &quot;-&quot;??_);_(\ @_ \)"/>
    <numFmt numFmtId="174" formatCode="_-* #,##0.0_-;\-* #,##0.0_-;_-* &quot;-&quot;??_-;_-@_-"/>
    <numFmt numFmtId="175" formatCode="_(* #,##0.00_);_(* \(#,##0.00\);_(* &quot;-&quot;_);_(@_)"/>
    <numFmt numFmtId="176" formatCode="&quot;$&quot;#,##0.00"/>
    <numFmt numFmtId="177" formatCode="_(* #,##0.0_);_(* \(#,##0.0\);_(* &quot;-&quot;_);_(@_)"/>
    <numFmt numFmtId="178" formatCode="_(* #,##0.0000_);_(* \(#,##0.0000\);_(* &quot;-&quot;??_);_(@_)"/>
    <numFmt numFmtId="179" formatCode="0.000%"/>
  </numFmts>
  <fonts count="32" x14ac:knownFonts="1">
    <font>
      <sz val="11"/>
      <color theme="1"/>
      <name val="Calibri"/>
      <family val="2"/>
      <scheme val="minor"/>
    </font>
    <font>
      <sz val="10"/>
      <name val="Tahoma"/>
      <family val="2"/>
    </font>
    <font>
      <sz val="11"/>
      <color theme="1"/>
      <name val="Calibri"/>
      <family val="2"/>
      <scheme val="minor"/>
    </font>
    <font>
      <u/>
      <sz val="11"/>
      <color theme="10"/>
      <name val="Calibri"/>
      <family val="2"/>
      <scheme val="minor"/>
    </font>
    <font>
      <sz val="12"/>
      <color theme="1"/>
      <name val="Bookman Old Style"/>
      <family val="1"/>
    </font>
    <font>
      <b/>
      <sz val="12"/>
      <color theme="1"/>
      <name val="Bookman Old Style"/>
      <family val="1"/>
    </font>
    <font>
      <i/>
      <sz val="12"/>
      <color theme="1"/>
      <name val="Bookman Old Style"/>
      <family val="1"/>
    </font>
    <font>
      <i/>
      <sz val="12"/>
      <name val="Bookman Old Style"/>
      <family val="1"/>
    </font>
    <font>
      <sz val="10"/>
      <name val="Arial"/>
      <family val="2"/>
    </font>
    <font>
      <sz val="12"/>
      <color indexed="8"/>
      <name val="Bookman Old Style"/>
      <family val="1"/>
    </font>
    <font>
      <b/>
      <i/>
      <sz val="12"/>
      <color theme="4"/>
      <name val="Bookman Old Style"/>
      <family val="1"/>
    </font>
    <font>
      <b/>
      <i/>
      <sz val="12"/>
      <color rgb="FF996633"/>
      <name val="Bookman Old Style"/>
      <family val="1"/>
    </font>
    <font>
      <b/>
      <sz val="12"/>
      <color indexed="63"/>
      <name val="Bookman Old Style"/>
      <family val="1"/>
    </font>
    <font>
      <b/>
      <sz val="12"/>
      <name val="Bookman Old Style"/>
      <family val="1"/>
    </font>
    <font>
      <b/>
      <sz val="12"/>
      <color indexed="8"/>
      <name val="Bookman Old Style"/>
      <family val="1"/>
    </font>
    <font>
      <i/>
      <sz val="12"/>
      <color indexed="8"/>
      <name val="Bookman Old Style"/>
      <family val="1"/>
    </font>
    <font>
      <b/>
      <sz val="12"/>
      <color rgb="FFFF0000"/>
      <name val="Bookman Old Style"/>
      <family val="1"/>
    </font>
    <font>
      <sz val="12"/>
      <name val="Bookman Old Style"/>
      <family val="1"/>
    </font>
    <font>
      <b/>
      <sz val="12"/>
      <color rgb="FF7ABC32"/>
      <name val="Bookman Old Style"/>
      <family val="1"/>
    </font>
    <font>
      <b/>
      <i/>
      <sz val="12"/>
      <color rgb="FF946D20"/>
      <name val="Bookman Old Style"/>
      <family val="1"/>
    </font>
    <font>
      <u/>
      <sz val="12"/>
      <color theme="3"/>
      <name val="Bookman Old Style"/>
      <family val="1"/>
    </font>
    <font>
      <u/>
      <sz val="12"/>
      <color theme="10"/>
      <name val="Bookman Old Style"/>
      <family val="1"/>
    </font>
    <font>
      <b/>
      <sz val="12"/>
      <color theme="9" tint="-0.499984740745262"/>
      <name val="Bookman Old Style"/>
      <family val="1"/>
    </font>
    <font>
      <sz val="12"/>
      <color theme="0"/>
      <name val="Bookman Old Style"/>
      <family val="1"/>
    </font>
    <font>
      <i/>
      <sz val="12"/>
      <color theme="3" tint="-0.499984740745262"/>
      <name val="Bookman Old Style"/>
      <family val="1"/>
    </font>
    <font>
      <sz val="12"/>
      <color indexed="63"/>
      <name val="Bookman Old Style"/>
      <family val="1"/>
    </font>
    <font>
      <sz val="11"/>
      <color rgb="FF000000"/>
      <name val="Calibri"/>
      <family val="2"/>
      <scheme val="minor"/>
    </font>
    <font>
      <b/>
      <vertAlign val="superscript"/>
      <sz val="12"/>
      <color theme="1"/>
      <name val="Bookman Old Style"/>
      <family val="1"/>
    </font>
    <font>
      <sz val="11"/>
      <color theme="1"/>
      <name val="Bookman Old Style"/>
      <family val="1"/>
    </font>
    <font>
      <sz val="8"/>
      <name val="Calibri"/>
      <family val="2"/>
      <scheme val="minor"/>
    </font>
    <font>
      <b/>
      <sz val="9"/>
      <color indexed="81"/>
      <name val="Tahoma"/>
      <family val="2"/>
    </font>
    <font>
      <sz val="9"/>
      <color indexed="81"/>
      <name val="Tahoma"/>
      <family val="2"/>
    </font>
  </fonts>
  <fills count="16">
    <fill>
      <patternFill patternType="none"/>
    </fill>
    <fill>
      <patternFill patternType="gray125"/>
    </fill>
    <fill>
      <patternFill patternType="solid">
        <fgColor indexed="1"/>
        <bgColor indexed="1"/>
      </patternFill>
    </fill>
    <fill>
      <patternFill patternType="solid">
        <fgColor indexed="9"/>
        <bgColor indexed="9"/>
      </patternFill>
    </fill>
    <fill>
      <patternFill patternType="solid">
        <fgColor theme="0"/>
        <bgColor indexed="64"/>
      </patternFill>
    </fill>
    <fill>
      <patternFill patternType="solid">
        <fgColor rgb="FFA2D668"/>
        <bgColor indexed="64"/>
      </patternFill>
    </fill>
    <fill>
      <patternFill patternType="solid">
        <fgColor theme="6" tint="0.39997558519241921"/>
        <bgColor indexed="64"/>
      </patternFill>
    </fill>
    <fill>
      <patternFill patternType="solid">
        <fgColor rgb="FFF0A73C"/>
        <bgColor indexed="64"/>
      </patternFill>
    </fill>
    <fill>
      <patternFill patternType="solid">
        <fgColor rgb="FFABDB77"/>
        <bgColor indexed="64"/>
      </patternFill>
    </fill>
    <fill>
      <patternFill patternType="solid">
        <fgColor rgb="FFF0A73C"/>
        <bgColor indexed="1"/>
      </patternFill>
    </fill>
    <fill>
      <patternFill patternType="solid">
        <fgColor rgb="FFF0A73C"/>
        <bgColor indexed="9"/>
      </patternFill>
    </fill>
    <fill>
      <patternFill patternType="solid">
        <fgColor rgb="FFABDB77"/>
        <bgColor indexed="9"/>
      </patternFill>
    </fill>
    <fill>
      <patternFill patternType="solid">
        <fgColor rgb="FFABDB77"/>
        <bgColor indexed="1"/>
      </patternFill>
    </fill>
    <fill>
      <patternFill patternType="solid">
        <fgColor rgb="FF92D050"/>
        <bgColor indexed="64"/>
      </patternFill>
    </fill>
    <fill>
      <patternFill patternType="solid">
        <fgColor rgb="FF92D050"/>
        <bgColor indexed="1"/>
      </patternFill>
    </fill>
    <fill>
      <patternFill patternType="solid">
        <fgColor theme="0"/>
        <bgColor indexed="1"/>
      </patternFill>
    </fill>
  </fills>
  <borders count="10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top style="medium">
        <color indexed="64"/>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55"/>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style="thick">
        <color rgb="FF592A03"/>
      </left>
      <right style="double">
        <color rgb="FF592A03"/>
      </right>
      <top style="thick">
        <color rgb="FF592A03"/>
      </top>
      <bottom style="thick">
        <color rgb="FF592A03"/>
      </bottom>
      <diagonal/>
    </border>
    <border>
      <left/>
      <right style="double">
        <color theme="9" tint="-0.499984740745262"/>
      </right>
      <top/>
      <bottom/>
      <diagonal/>
    </border>
    <border>
      <left style="double">
        <color rgb="FF592A03"/>
      </left>
      <right style="thick">
        <color rgb="FF592A03"/>
      </right>
      <top style="thick">
        <color rgb="FF592A03"/>
      </top>
      <bottom style="thick">
        <color rgb="FF592A03"/>
      </bottom>
      <diagonal/>
    </border>
    <border>
      <left style="double">
        <color rgb="FF592A03"/>
      </left>
      <right style="medium">
        <color rgb="FF592A03"/>
      </right>
      <top style="thick">
        <color rgb="FF592A03"/>
      </top>
      <bottom/>
      <diagonal/>
    </border>
    <border>
      <left style="medium">
        <color rgb="FF592A03"/>
      </left>
      <right style="double">
        <color rgb="FF592A03"/>
      </right>
      <top style="thick">
        <color rgb="FF592A03"/>
      </top>
      <bottom/>
      <diagonal/>
    </border>
    <border>
      <left style="medium">
        <color rgb="FF592A03"/>
      </left>
      <right style="double">
        <color rgb="FF592A03"/>
      </right>
      <top/>
      <bottom/>
      <diagonal/>
    </border>
    <border>
      <left/>
      <right style="double">
        <color rgb="FF592A03"/>
      </right>
      <top style="double">
        <color rgb="FF592A03"/>
      </top>
      <bottom/>
      <diagonal/>
    </border>
    <border>
      <left style="double">
        <color rgb="FF592A03"/>
      </left>
      <right/>
      <top/>
      <bottom/>
      <diagonal/>
    </border>
    <border>
      <left/>
      <right style="double">
        <color rgb="FF592A03"/>
      </right>
      <top/>
      <bottom/>
      <diagonal/>
    </border>
    <border>
      <left/>
      <right style="double">
        <color rgb="FF592A03"/>
      </right>
      <top/>
      <bottom style="thick">
        <color rgb="FF592A03"/>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rgb="FFC7932B"/>
      </top>
      <bottom style="double">
        <color rgb="FFC7932B"/>
      </bottom>
      <diagonal/>
    </border>
    <border>
      <left/>
      <right style="medium">
        <color rgb="FFC7932B"/>
      </right>
      <top style="medium">
        <color rgb="FFC7932B"/>
      </top>
      <bottom style="double">
        <color rgb="FFC7932B"/>
      </bottom>
      <diagonal/>
    </border>
    <border>
      <left/>
      <right/>
      <top style="double">
        <color rgb="FFC7932B"/>
      </top>
      <bottom/>
      <diagonal/>
    </border>
    <border>
      <left/>
      <right style="medium">
        <color rgb="FFC7932B"/>
      </right>
      <top style="double">
        <color rgb="FFC7932B"/>
      </top>
      <bottom/>
      <diagonal/>
    </border>
    <border>
      <left style="medium">
        <color rgb="FFC7932B"/>
      </left>
      <right/>
      <top/>
      <bottom/>
      <diagonal/>
    </border>
    <border>
      <left/>
      <right style="medium">
        <color rgb="FFC7932B"/>
      </right>
      <top/>
      <bottom/>
      <diagonal/>
    </border>
    <border>
      <left style="medium">
        <color rgb="FFC7932B"/>
      </left>
      <right/>
      <top/>
      <bottom style="medium">
        <color rgb="FFC7932B"/>
      </bottom>
      <diagonal/>
    </border>
    <border>
      <left/>
      <right/>
      <top/>
      <bottom style="medium">
        <color rgb="FFC7932B"/>
      </bottom>
      <diagonal/>
    </border>
    <border>
      <left/>
      <right style="medium">
        <color rgb="FFC7932B"/>
      </right>
      <top/>
      <bottom style="medium">
        <color rgb="FFC7932B"/>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rgb="FFA0A0A0"/>
      </left>
      <right style="thin">
        <color rgb="FFA0A0A0"/>
      </right>
      <top style="thin">
        <color rgb="FFA0A0A0"/>
      </top>
      <bottom style="thin">
        <color rgb="FFA0A0A0"/>
      </bottom>
      <diagonal/>
    </border>
    <border>
      <left/>
      <right style="medium">
        <color indexed="64"/>
      </right>
      <top style="thin">
        <color indexed="64"/>
      </top>
      <bottom style="thin">
        <color indexed="64"/>
      </bottom>
      <diagonal/>
    </border>
    <border>
      <left style="thin">
        <color rgb="FFA0A0A0"/>
      </left>
      <right style="medium">
        <color indexed="64"/>
      </right>
      <top style="thin">
        <color rgb="FFA0A0A0"/>
      </top>
      <bottom style="thin">
        <color rgb="FFA0A0A0"/>
      </bottom>
      <diagonal/>
    </border>
    <border>
      <left style="medium">
        <color rgb="FFC7932B"/>
      </left>
      <right style="medium">
        <color rgb="FFC7932B"/>
      </right>
      <top style="medium">
        <color rgb="FFC7932B"/>
      </top>
      <bottom style="double">
        <color rgb="FFC7932B"/>
      </bottom>
      <diagonal/>
    </border>
    <border>
      <left style="double">
        <color rgb="FF592A03"/>
      </left>
      <right style="double">
        <color rgb="FF592A03"/>
      </right>
      <top style="double">
        <color rgb="FF592A03"/>
      </top>
      <bottom/>
      <diagonal/>
    </border>
    <border>
      <left style="double">
        <color rgb="FF592A03"/>
      </left>
      <right style="double">
        <color rgb="FF592A03"/>
      </right>
      <top/>
      <bottom/>
      <diagonal/>
    </border>
    <border>
      <left style="double">
        <color rgb="FF592A03"/>
      </left>
      <right style="double">
        <color rgb="FF592A03"/>
      </right>
      <top/>
      <bottom style="thick">
        <color rgb="FF592A03"/>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style="medium">
        <color auto="1"/>
      </left>
      <right style="medium">
        <color indexed="64"/>
      </right>
      <top/>
      <bottom/>
      <diagonal/>
    </border>
    <border>
      <left style="medium">
        <color indexed="64"/>
      </left>
      <right/>
      <top style="medium">
        <color indexed="64"/>
      </top>
      <bottom/>
      <diagonal/>
    </border>
    <border>
      <left style="double">
        <color rgb="FFCC9900"/>
      </left>
      <right/>
      <top style="double">
        <color rgb="FFCC9900"/>
      </top>
      <bottom/>
      <diagonal/>
    </border>
    <border>
      <left/>
      <right/>
      <top style="double">
        <color rgb="FFCC9900"/>
      </top>
      <bottom/>
      <diagonal/>
    </border>
    <border>
      <left/>
      <right style="double">
        <color rgb="FFCC9900"/>
      </right>
      <top style="double">
        <color rgb="FFCC9900"/>
      </top>
      <bottom/>
      <diagonal/>
    </border>
    <border>
      <left style="double">
        <color rgb="FFCC9900"/>
      </left>
      <right/>
      <top/>
      <bottom/>
      <diagonal/>
    </border>
    <border>
      <left/>
      <right style="double">
        <color rgb="FFCC9900"/>
      </right>
      <top/>
      <bottom/>
      <diagonal/>
    </border>
    <border>
      <left style="double">
        <color rgb="FFCC9900"/>
      </left>
      <right/>
      <top/>
      <bottom style="double">
        <color rgb="FFCC9900"/>
      </bottom>
      <diagonal/>
    </border>
    <border>
      <left/>
      <right/>
      <top/>
      <bottom style="double">
        <color rgb="FFCC9900"/>
      </bottom>
      <diagonal/>
    </border>
    <border>
      <left/>
      <right style="double">
        <color rgb="FFCC9900"/>
      </right>
      <top/>
      <bottom style="double">
        <color rgb="FFCC9900"/>
      </bottom>
      <diagonal/>
    </border>
    <border>
      <left style="medium">
        <color rgb="FF592A03"/>
      </left>
      <right style="double">
        <color rgb="FF592A03"/>
      </right>
      <top/>
      <bottom style="double">
        <color rgb="FF592A03"/>
      </bottom>
      <diagonal/>
    </border>
    <border>
      <left style="medium">
        <color indexed="64"/>
      </left>
      <right/>
      <top/>
      <bottom/>
      <diagonal/>
    </border>
    <border>
      <left style="medium">
        <color rgb="FFC7932B"/>
      </left>
      <right/>
      <top style="double">
        <color rgb="FFC7932B"/>
      </top>
      <bottom/>
      <diagonal/>
    </border>
    <border>
      <left style="double">
        <color rgb="FF592A03"/>
      </left>
      <right/>
      <top/>
      <bottom style="double">
        <color rgb="FF592A03"/>
      </bottom>
      <diagonal/>
    </border>
  </borders>
  <cellStyleXfs count="26">
    <xf numFmtId="0" fontId="0" fillId="0" borderId="0"/>
    <xf numFmtId="168" fontId="2" fillId="0" borderId="0"/>
    <xf numFmtId="43" fontId="8" fillId="0" borderId="0"/>
    <xf numFmtId="0" fontId="3" fillId="0" borderId="0"/>
    <xf numFmtId="0" fontId="1" fillId="0" borderId="0"/>
    <xf numFmtId="0" fontId="8" fillId="0" borderId="0"/>
    <xf numFmtId="9" fontId="2" fillId="0" borderId="0"/>
    <xf numFmtId="168" fontId="2" fillId="0" borderId="0"/>
    <xf numFmtId="171" fontId="2" fillId="0" borderId="0"/>
    <xf numFmtId="43" fontId="2" fillId="0" borderId="0"/>
    <xf numFmtId="43" fontId="2" fillId="0" borderId="0"/>
    <xf numFmtId="9" fontId="2" fillId="0" borderId="0"/>
    <xf numFmtId="0" fontId="8" fillId="0" borderId="0"/>
    <xf numFmtId="0" fontId="8" fillId="0" borderId="0"/>
    <xf numFmtId="9" fontId="2" fillId="0" borderId="0" applyFont="0" applyFill="0" applyBorder="0" applyAlignment="0" applyProtection="0"/>
    <xf numFmtId="168" fontId="2" fillId="0" borderId="0" applyFont="0" applyFill="0" applyBorder="0" applyAlignment="0" applyProtection="0"/>
    <xf numFmtId="0" fontId="1" fillId="0" borderId="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0" fontId="26" fillId="0" borderId="0"/>
    <xf numFmtId="0" fontId="26" fillId="0" borderId="0"/>
    <xf numFmtId="43" fontId="26" fillId="0" borderId="0" applyFont="0" applyFill="0" applyBorder="0" applyAlignment="0" applyProtection="0"/>
    <xf numFmtId="9" fontId="26" fillId="0" borderId="0" applyFont="0" applyFill="0" applyBorder="0" applyAlignment="0" applyProtection="0"/>
    <xf numFmtId="0" fontId="3" fillId="0" borderId="0"/>
  </cellStyleXfs>
  <cellXfs count="597">
    <xf numFmtId="0" fontId="0" fillId="0" borderId="0" xfId="0"/>
    <xf numFmtId="0" fontId="4" fillId="0" borderId="0" xfId="0" applyFont="1"/>
    <xf numFmtId="0" fontId="4" fillId="0" borderId="0" xfId="0" applyFont="1" applyAlignment="1">
      <alignment wrapText="1"/>
    </xf>
    <xf numFmtId="167" fontId="4" fillId="0" borderId="0" xfId="0" applyNumberFormat="1" applyFont="1"/>
    <xf numFmtId="0" fontId="5" fillId="5" borderId="11" xfId="0" applyFont="1" applyFill="1" applyBorder="1" applyAlignment="1">
      <alignment horizontal="center" vertical="center"/>
    </xf>
    <xf numFmtId="0" fontId="5" fillId="7" borderId="11" xfId="0" applyFont="1" applyFill="1" applyBorder="1" applyAlignment="1">
      <alignment horizontal="center" vertical="center"/>
    </xf>
    <xf numFmtId="0" fontId="5" fillId="7" borderId="74" xfId="0" applyFont="1" applyFill="1" applyBorder="1" applyAlignment="1">
      <alignment horizontal="center" vertical="center"/>
    </xf>
    <xf numFmtId="0" fontId="5" fillId="7" borderId="75" xfId="0" applyFont="1" applyFill="1" applyBorder="1" applyAlignment="1">
      <alignment horizontal="center" vertical="center"/>
    </xf>
    <xf numFmtId="41" fontId="9" fillId="2" borderId="1" xfId="1" applyNumberFormat="1" applyFont="1" applyFill="1" applyBorder="1" applyAlignment="1">
      <alignment horizontal="right" wrapText="1"/>
    </xf>
    <xf numFmtId="0" fontId="4" fillId="4" borderId="0" xfId="0" applyFont="1" applyFill="1"/>
    <xf numFmtId="0" fontId="4" fillId="4" borderId="13" xfId="0" applyFont="1" applyFill="1" applyBorder="1"/>
    <xf numFmtId="0" fontId="4" fillId="4" borderId="92" xfId="0" applyFont="1" applyFill="1" applyBorder="1"/>
    <xf numFmtId="0" fontId="4" fillId="4" borderId="26" xfId="0" applyFont="1" applyFill="1" applyBorder="1"/>
    <xf numFmtId="0" fontId="4" fillId="4" borderId="90" xfId="0" applyFont="1" applyFill="1" applyBorder="1"/>
    <xf numFmtId="0" fontId="4" fillId="4" borderId="91" xfId="0" applyFont="1" applyFill="1" applyBorder="1"/>
    <xf numFmtId="0" fontId="4" fillId="4" borderId="10" xfId="0" applyFont="1" applyFill="1" applyBorder="1"/>
    <xf numFmtId="0" fontId="5" fillId="4" borderId="0" xfId="0" applyFont="1" applyFill="1" applyAlignment="1">
      <alignment horizontal="left" indent="17"/>
    </xf>
    <xf numFmtId="0" fontId="4" fillId="4" borderId="0" xfId="0" applyFont="1" applyFill="1" applyAlignment="1">
      <alignment horizontal="left" indent="17"/>
    </xf>
    <xf numFmtId="0" fontId="10" fillId="4" borderId="0" xfId="0" applyFont="1" applyFill="1"/>
    <xf numFmtId="0" fontId="11" fillId="4" borderId="0" xfId="0" applyFont="1" applyFill="1"/>
    <xf numFmtId="0" fontId="5" fillId="4" borderId="0" xfId="0" applyFont="1" applyFill="1"/>
    <xf numFmtId="0" fontId="4" fillId="4" borderId="14" xfId="0" applyFont="1" applyFill="1" applyBorder="1"/>
    <xf numFmtId="0" fontId="4" fillId="4" borderId="12" xfId="0" applyFont="1" applyFill="1" applyBorder="1"/>
    <xf numFmtId="0" fontId="12" fillId="0" borderId="1" xfId="0" applyFont="1" applyBorder="1" applyAlignment="1">
      <alignment horizontal="left" wrapText="1"/>
    </xf>
    <xf numFmtId="0" fontId="4" fillId="0" borderId="4" xfId="0" applyFont="1" applyBorder="1"/>
    <xf numFmtId="0" fontId="4" fillId="0" borderId="3" xfId="0" applyFont="1" applyBorder="1"/>
    <xf numFmtId="0" fontId="13" fillId="0" borderId="1" xfId="0" applyFont="1" applyBorder="1" applyAlignment="1">
      <alignment wrapText="1"/>
    </xf>
    <xf numFmtId="0" fontId="12" fillId="0" borderId="1" xfId="0" applyFont="1" applyBorder="1" applyAlignment="1">
      <alignment horizontal="center" wrapText="1"/>
    </xf>
    <xf numFmtId="0" fontId="13" fillId="0" borderId="1" xfId="0" applyFont="1" applyBorder="1" applyAlignment="1">
      <alignment horizontal="center" wrapText="1"/>
    </xf>
    <xf numFmtId="0" fontId="9" fillId="2" borderId="1" xfId="0" applyFont="1" applyFill="1" applyBorder="1" applyAlignment="1">
      <alignment wrapText="1"/>
    </xf>
    <xf numFmtId="0" fontId="14" fillId="2" borderId="1" xfId="0" applyFont="1" applyFill="1" applyBorder="1" applyAlignment="1">
      <alignment horizontal="center" wrapText="1"/>
    </xf>
    <xf numFmtId="0" fontId="5" fillId="0" borderId="0" xfId="0" applyFont="1"/>
    <xf numFmtId="0" fontId="5" fillId="0" borderId="34" xfId="0" applyFont="1" applyBorder="1" applyAlignment="1">
      <alignment horizontal="left" indent="1"/>
    </xf>
    <xf numFmtId="0" fontId="5" fillId="0" borderId="32" xfId="0" applyFont="1" applyBorder="1"/>
    <xf numFmtId="0" fontId="5" fillId="0" borderId="35" xfId="0" applyFont="1" applyBorder="1" applyAlignment="1">
      <alignment horizontal="left" indent="1"/>
    </xf>
    <xf numFmtId="0" fontId="5" fillId="0" borderId="36" xfId="0" applyFont="1" applyBorder="1"/>
    <xf numFmtId="0" fontId="20" fillId="0" borderId="39" xfId="3" quotePrefix="1" applyFont="1" applyBorder="1"/>
    <xf numFmtId="0" fontId="4" fillId="0" borderId="37" xfId="0" applyFont="1" applyBorder="1"/>
    <xf numFmtId="0" fontId="21" fillId="0" borderId="0" xfId="3" applyFont="1"/>
    <xf numFmtId="0" fontId="4" fillId="0" borderId="93" xfId="0" applyFont="1" applyBorder="1"/>
    <xf numFmtId="0" fontId="4" fillId="0" borderId="94" xfId="0" applyFont="1" applyBorder="1"/>
    <xf numFmtId="0" fontId="4" fillId="0" borderId="95" xfId="0" applyFont="1" applyBorder="1"/>
    <xf numFmtId="0" fontId="4" fillId="0" borderId="96" xfId="0" applyFont="1" applyBorder="1"/>
    <xf numFmtId="0" fontId="4" fillId="0" borderId="26" xfId="0" applyFont="1" applyBorder="1"/>
    <xf numFmtId="0" fontId="4" fillId="0" borderId="27" xfId="0" applyFont="1" applyBorder="1"/>
    <xf numFmtId="0" fontId="22" fillId="0" borderId="26" xfId="0" applyFont="1" applyBorder="1" applyAlignment="1">
      <alignment horizontal="left"/>
    </xf>
    <xf numFmtId="0" fontId="22" fillId="0" borderId="27" xfId="0" applyFont="1" applyBorder="1"/>
    <xf numFmtId="0" fontId="4" fillId="0" borderId="97" xfId="0" applyFont="1" applyBorder="1"/>
    <xf numFmtId="0" fontId="5" fillId="7" borderId="6" xfId="0" applyFont="1" applyFill="1" applyBorder="1" applyAlignment="1">
      <alignment wrapText="1"/>
    </xf>
    <xf numFmtId="0" fontId="5" fillId="7" borderId="7" xfId="0" applyFont="1" applyFill="1" applyBorder="1" applyAlignment="1">
      <alignment wrapText="1"/>
    </xf>
    <xf numFmtId="0" fontId="4" fillId="0" borderId="54" xfId="0" applyFont="1" applyBorder="1" applyAlignment="1">
      <alignment wrapText="1"/>
    </xf>
    <xf numFmtId="166" fontId="4" fillId="0" borderId="19" xfId="0" applyNumberFormat="1" applyFont="1" applyBorder="1" applyAlignment="1">
      <alignment wrapText="1"/>
    </xf>
    <xf numFmtId="166" fontId="4" fillId="0" borderId="20" xfId="0" applyNumberFormat="1" applyFont="1" applyBorder="1" applyAlignment="1">
      <alignment wrapText="1"/>
    </xf>
    <xf numFmtId="166" fontId="4" fillId="0" borderId="48" xfId="0" applyNumberFormat="1" applyFont="1" applyBorder="1" applyAlignment="1">
      <alignment wrapText="1"/>
    </xf>
    <xf numFmtId="4" fontId="4" fillId="0" borderId="48" xfId="0" applyNumberFormat="1" applyFont="1" applyBorder="1" applyAlignment="1">
      <alignment wrapText="1"/>
    </xf>
    <xf numFmtId="4" fontId="4" fillId="6" borderId="21" xfId="0" applyNumberFormat="1" applyFont="1" applyFill="1" applyBorder="1" applyAlignment="1">
      <alignment horizontal="right"/>
    </xf>
    <xf numFmtId="41" fontId="17" fillId="0" borderId="0" xfId="0" applyNumberFormat="1" applyFont="1"/>
    <xf numFmtId="0" fontId="4" fillId="0" borderId="55" xfId="0" applyFont="1" applyBorder="1" applyAlignment="1">
      <alignment wrapText="1"/>
    </xf>
    <xf numFmtId="166" fontId="4" fillId="0" borderId="72" xfId="0" applyNumberFormat="1" applyFont="1" applyBorder="1" applyAlignment="1">
      <alignment wrapText="1"/>
    </xf>
    <xf numFmtId="166" fontId="4" fillId="0" borderId="2" xfId="0" applyNumberFormat="1" applyFont="1" applyBorder="1" applyAlignment="1">
      <alignment wrapText="1"/>
    </xf>
    <xf numFmtId="174" fontId="4" fillId="0" borderId="5" xfId="7" applyNumberFormat="1" applyFont="1" applyBorder="1" applyAlignment="1">
      <alignment wrapText="1"/>
    </xf>
    <xf numFmtId="174" fontId="4" fillId="0" borderId="69" xfId="7" applyNumberFormat="1" applyFont="1" applyBorder="1" applyAlignment="1">
      <alignment wrapText="1"/>
    </xf>
    <xf numFmtId="170" fontId="4" fillId="6" borderId="73" xfId="0" applyNumberFormat="1" applyFont="1" applyFill="1" applyBorder="1" applyAlignment="1">
      <alignment horizontal="right"/>
    </xf>
    <xf numFmtId="170" fontId="17" fillId="0" borderId="0" xfId="0" applyNumberFormat="1" applyFont="1"/>
    <xf numFmtId="174" fontId="4" fillId="0" borderId="22" xfId="7" applyNumberFormat="1" applyFont="1" applyBorder="1" applyAlignment="1">
      <alignment wrapText="1"/>
    </xf>
    <xf numFmtId="174" fontId="4" fillId="0" borderId="1" xfId="7" applyNumberFormat="1" applyFont="1" applyBorder="1" applyAlignment="1">
      <alignment wrapText="1"/>
    </xf>
    <xf numFmtId="174" fontId="4" fillId="4" borderId="1" xfId="7" applyNumberFormat="1" applyFont="1" applyFill="1" applyBorder="1" applyAlignment="1">
      <alignment wrapText="1"/>
    </xf>
    <xf numFmtId="174" fontId="4" fillId="6" borderId="15" xfId="7" applyNumberFormat="1" applyFont="1" applyFill="1" applyBorder="1" applyAlignment="1">
      <alignment horizontal="right" wrapText="1"/>
    </xf>
    <xf numFmtId="169" fontId="4" fillId="0" borderId="0" xfId="6" applyNumberFormat="1" applyFont="1"/>
    <xf numFmtId="170" fontId="4" fillId="0" borderId="22" xfId="0" applyNumberFormat="1" applyFont="1" applyBorder="1" applyAlignment="1">
      <alignment wrapText="1"/>
    </xf>
    <xf numFmtId="170" fontId="4" fillId="0" borderId="1" xfId="0" applyNumberFormat="1" applyFont="1" applyBorder="1" applyAlignment="1">
      <alignment wrapText="1"/>
    </xf>
    <xf numFmtId="2" fontId="4" fillId="0" borderId="5" xfId="0" applyNumberFormat="1" applyFont="1" applyBorder="1" applyAlignment="1">
      <alignment wrapText="1"/>
    </xf>
    <xf numFmtId="4" fontId="4" fillId="6" borderId="15" xfId="0" applyNumberFormat="1" applyFont="1" applyFill="1" applyBorder="1" applyAlignment="1">
      <alignment horizontal="right" wrapText="1"/>
    </xf>
    <xf numFmtId="4" fontId="17" fillId="0" borderId="0" xfId="0" applyNumberFormat="1" applyFont="1"/>
    <xf numFmtId="2" fontId="4" fillId="0" borderId="22" xfId="0" applyNumberFormat="1" applyFont="1" applyBorder="1" applyAlignment="1">
      <alignment wrapText="1"/>
    </xf>
    <xf numFmtId="2" fontId="4" fillId="0" borderId="1" xfId="0" applyNumberFormat="1" applyFont="1" applyBorder="1" applyAlignment="1">
      <alignment wrapText="1"/>
    </xf>
    <xf numFmtId="2" fontId="4" fillId="6" borderId="15" xfId="0" applyNumberFormat="1" applyFont="1" applyFill="1" applyBorder="1" applyAlignment="1">
      <alignment horizontal="right" wrapText="1"/>
    </xf>
    <xf numFmtId="0" fontId="17" fillId="0" borderId="0" xfId="0" applyFont="1"/>
    <xf numFmtId="166" fontId="4" fillId="0" borderId="22" xfId="0" applyNumberFormat="1" applyFont="1" applyBorder="1" applyAlignment="1">
      <alignment wrapText="1"/>
    </xf>
    <xf numFmtId="166" fontId="4" fillId="0" borderId="1" xfId="0" applyNumberFormat="1" applyFont="1" applyBorder="1" applyAlignment="1">
      <alignment wrapText="1"/>
    </xf>
    <xf numFmtId="166" fontId="4" fillId="0" borderId="5" xfId="0" applyNumberFormat="1" applyFont="1" applyBorder="1" applyAlignment="1">
      <alignment wrapText="1"/>
    </xf>
    <xf numFmtId="166" fontId="4" fillId="6" borderId="15" xfId="0" applyNumberFormat="1" applyFont="1" applyFill="1" applyBorder="1" applyAlignment="1">
      <alignment horizontal="right" wrapText="1"/>
    </xf>
    <xf numFmtId="0" fontId="4" fillId="0" borderId="55" xfId="0" applyFont="1" applyBorder="1"/>
    <xf numFmtId="166" fontId="17" fillId="0" borderId="22" xfId="0" applyNumberFormat="1" applyFont="1" applyBorder="1" applyAlignment="1">
      <alignment horizontal="right" wrapText="1"/>
    </xf>
    <xf numFmtId="164" fontId="17" fillId="0" borderId="1" xfId="7" applyNumberFormat="1" applyFont="1" applyBorder="1" applyAlignment="1">
      <alignment horizontal="right" wrapText="1"/>
    </xf>
    <xf numFmtId="164" fontId="17" fillId="0" borderId="5" xfId="7" applyNumberFormat="1" applyFont="1" applyBorder="1" applyAlignment="1">
      <alignment horizontal="right" wrapText="1"/>
    </xf>
    <xf numFmtId="164" fontId="17" fillId="6" borderId="15" xfId="7" applyNumberFormat="1" applyFont="1" applyFill="1" applyBorder="1" applyAlignment="1">
      <alignment horizontal="right" wrapText="1"/>
    </xf>
    <xf numFmtId="43" fontId="17" fillId="0" borderId="22" xfId="1" applyNumberFormat="1" applyFont="1" applyBorder="1" applyAlignment="1">
      <alignment horizontal="right" wrapText="1"/>
    </xf>
    <xf numFmtId="43" fontId="17" fillId="0" borderId="1" xfId="7" applyNumberFormat="1" applyFont="1" applyBorder="1" applyAlignment="1">
      <alignment horizontal="right" wrapText="1"/>
    </xf>
    <xf numFmtId="43" fontId="17" fillId="0" borderId="5" xfId="7" applyNumberFormat="1" applyFont="1" applyBorder="1" applyAlignment="1">
      <alignment horizontal="right" wrapText="1"/>
    </xf>
    <xf numFmtId="43" fontId="17" fillId="6" borderId="15" xfId="7" applyNumberFormat="1" applyFont="1" applyFill="1" applyBorder="1" applyAlignment="1">
      <alignment horizontal="right" wrapText="1"/>
    </xf>
    <xf numFmtId="167" fontId="17" fillId="0" borderId="22" xfId="1" applyNumberFormat="1" applyFont="1" applyBorder="1" applyAlignment="1">
      <alignment horizontal="right" wrapText="1"/>
    </xf>
    <xf numFmtId="166" fontId="17" fillId="0" borderId="1" xfId="0" applyNumberFormat="1" applyFont="1" applyBorder="1" applyAlignment="1">
      <alignment wrapText="1"/>
    </xf>
    <xf numFmtId="166" fontId="17" fillId="0" borderId="5" xfId="0" applyNumberFormat="1" applyFont="1" applyBorder="1" applyAlignment="1">
      <alignment horizontal="right"/>
    </xf>
    <xf numFmtId="166" fontId="17" fillId="4" borderId="1" xfId="0" applyNumberFormat="1" applyFont="1" applyFill="1" applyBorder="1" applyAlignment="1">
      <alignment horizontal="right"/>
    </xf>
    <xf numFmtId="166" fontId="17" fillId="4" borderId="4" xfId="0" applyNumberFormat="1" applyFont="1" applyFill="1" applyBorder="1" applyAlignment="1">
      <alignment horizontal="right"/>
    </xf>
    <xf numFmtId="166" fontId="17" fillId="6" borderId="82" xfId="0" applyNumberFormat="1" applyFont="1" applyFill="1" applyBorder="1" applyAlignment="1">
      <alignment horizontal="right"/>
    </xf>
    <xf numFmtId="166" fontId="17" fillId="0" borderId="1" xfId="7" applyNumberFormat="1" applyFont="1" applyBorder="1" applyAlignment="1">
      <alignment wrapText="1"/>
    </xf>
    <xf numFmtId="166" fontId="17" fillId="0" borderId="5" xfId="7" applyNumberFormat="1" applyFont="1" applyBorder="1" applyAlignment="1">
      <alignment horizontal="right"/>
    </xf>
    <xf numFmtId="166" fontId="17" fillId="6" borderId="15" xfId="7" applyNumberFormat="1" applyFont="1" applyFill="1" applyBorder="1" applyAlignment="1">
      <alignment horizontal="right"/>
    </xf>
    <xf numFmtId="166" fontId="17" fillId="0" borderId="22" xfId="0" applyNumberFormat="1" applyFont="1" applyBorder="1" applyAlignment="1">
      <alignment wrapText="1"/>
    </xf>
    <xf numFmtId="166" fontId="17" fillId="6" borderId="15" xfId="0" applyNumberFormat="1" applyFont="1" applyFill="1" applyBorder="1" applyAlignment="1">
      <alignment horizontal="right"/>
    </xf>
    <xf numFmtId="0" fontId="4" fillId="0" borderId="56" xfId="0" applyFont="1" applyBorder="1"/>
    <xf numFmtId="166" fontId="17" fillId="0" borderId="23" xfId="0" applyNumberFormat="1" applyFont="1" applyBorder="1" applyAlignment="1">
      <alignment wrapText="1"/>
    </xf>
    <xf numFmtId="166" fontId="17" fillId="0" borderId="16" xfId="0" applyNumberFormat="1" applyFont="1" applyBorder="1" applyAlignment="1">
      <alignment wrapText="1"/>
    </xf>
    <xf numFmtId="166" fontId="17" fillId="0" borderId="70" xfId="0" applyNumberFormat="1" applyFont="1" applyBorder="1" applyAlignment="1">
      <alignment horizontal="right"/>
    </xf>
    <xf numFmtId="166" fontId="17" fillId="6" borderId="17" xfId="0" quotePrefix="1" applyNumberFormat="1" applyFont="1" applyFill="1" applyBorder="1" applyAlignment="1">
      <alignment horizontal="right"/>
    </xf>
    <xf numFmtId="0" fontId="4" fillId="0" borderId="96" xfId="0" applyFont="1" applyBorder="1" applyAlignment="1">
      <alignment wrapText="1"/>
    </xf>
    <xf numFmtId="0" fontId="6" fillId="0" borderId="0" xfId="0" applyFont="1" applyAlignment="1">
      <alignment wrapText="1"/>
    </xf>
    <xf numFmtId="0" fontId="4" fillId="0" borderId="97" xfId="0" applyFont="1" applyBorder="1" applyAlignment="1">
      <alignment wrapText="1"/>
    </xf>
    <xf numFmtId="0" fontId="23" fillId="0" borderId="96" xfId="0" applyFont="1" applyBorder="1"/>
    <xf numFmtId="0" fontId="23" fillId="0" borderId="0" xfId="0" applyFont="1"/>
    <xf numFmtId="166" fontId="4" fillId="0" borderId="0" xfId="0" applyNumberFormat="1" applyFont="1"/>
    <xf numFmtId="0" fontId="5" fillId="7" borderId="23" xfId="0" applyFont="1" applyFill="1" applyBorder="1"/>
    <xf numFmtId="0" fontId="5" fillId="7" borderId="16" xfId="0" applyFont="1" applyFill="1" applyBorder="1"/>
    <xf numFmtId="0" fontId="5" fillId="7" borderId="51" xfId="0" applyFont="1" applyFill="1" applyBorder="1"/>
    <xf numFmtId="0" fontId="4" fillId="0" borderId="44" xfId="0" applyFont="1" applyBorder="1"/>
    <xf numFmtId="3" fontId="4" fillId="0" borderId="72" xfId="0" applyNumberFormat="1" applyFont="1" applyBorder="1"/>
    <xf numFmtId="3" fontId="17" fillId="0" borderId="2" xfId="0" applyNumberFormat="1" applyFont="1" applyBorder="1"/>
    <xf numFmtId="3" fontId="17" fillId="0" borderId="69" xfId="0" applyNumberFormat="1" applyFont="1" applyBorder="1"/>
    <xf numFmtId="3" fontId="17" fillId="6" borderId="2" xfId="0" applyNumberFormat="1" applyFont="1" applyFill="1" applyBorder="1"/>
    <xf numFmtId="166" fontId="4" fillId="6" borderId="73" xfId="0" applyNumberFormat="1" applyFont="1" applyFill="1" applyBorder="1"/>
    <xf numFmtId="0" fontId="4" fillId="0" borderId="45" xfId="0" applyFont="1" applyBorder="1"/>
    <xf numFmtId="3" fontId="4" fillId="0" borderId="22" xfId="0" applyNumberFormat="1" applyFont="1" applyBorder="1"/>
    <xf numFmtId="3" fontId="4" fillId="0" borderId="1" xfId="0" applyNumberFormat="1" applyFont="1" applyBorder="1"/>
    <xf numFmtId="3" fontId="4" fillId="0" borderId="5" xfId="0" applyNumberFormat="1" applyFont="1" applyBorder="1"/>
    <xf numFmtId="3" fontId="4" fillId="6" borderId="1" xfId="0" applyNumberFormat="1" applyFont="1" applyFill="1" applyBorder="1"/>
    <xf numFmtId="37" fontId="4" fillId="0" borderId="1" xfId="0" applyNumberFormat="1" applyFont="1" applyBorder="1"/>
    <xf numFmtId="37" fontId="4" fillId="0" borderId="5" xfId="0" applyNumberFormat="1" applyFont="1" applyBorder="1"/>
    <xf numFmtId="37" fontId="4" fillId="6" borderId="1" xfId="0" applyNumberFormat="1" applyFont="1" applyFill="1" applyBorder="1"/>
    <xf numFmtId="0" fontId="4" fillId="0" borderId="46" xfId="0" applyFont="1" applyBorder="1"/>
    <xf numFmtId="3" fontId="4" fillId="0" borderId="23" xfId="0" applyNumberFormat="1" applyFont="1" applyBorder="1"/>
    <xf numFmtId="3" fontId="4" fillId="0" borderId="16" xfId="0" applyNumberFormat="1" applyFont="1" applyBorder="1"/>
    <xf numFmtId="3" fontId="4" fillId="0" borderId="51" xfId="0" applyNumberFormat="1" applyFont="1" applyBorder="1"/>
    <xf numFmtId="3" fontId="4" fillId="6" borderId="16" xfId="0" applyNumberFormat="1" applyFont="1" applyFill="1" applyBorder="1"/>
    <xf numFmtId="0" fontId="6" fillId="0" borderId="0" xfId="0" applyFont="1" applyAlignment="1">
      <alignment horizontal="left"/>
    </xf>
    <xf numFmtId="0" fontId="24" fillId="0" borderId="0" xfId="0" applyFont="1" applyAlignment="1">
      <alignment horizontal="left"/>
    </xf>
    <xf numFmtId="0" fontId="4" fillId="0" borderId="98" xfId="0" applyFont="1" applyBorder="1"/>
    <xf numFmtId="0" fontId="4" fillId="0" borderId="99" xfId="0" applyFont="1" applyBorder="1"/>
    <xf numFmtId="0" fontId="4" fillId="0" borderId="100" xfId="0" applyFont="1" applyBorder="1"/>
    <xf numFmtId="0" fontId="5" fillId="0" borderId="0" xfId="0" applyFont="1" applyAlignment="1">
      <alignment horizontal="center"/>
    </xf>
    <xf numFmtId="0" fontId="5" fillId="0" borderId="0" xfId="0" applyFont="1" applyAlignment="1">
      <alignment horizontal="left"/>
    </xf>
    <xf numFmtId="0" fontId="4" fillId="0" borderId="72" xfId="0" applyFont="1" applyBorder="1"/>
    <xf numFmtId="0" fontId="5" fillId="7" borderId="1" xfId="0" applyFont="1" applyFill="1" applyBorder="1"/>
    <xf numFmtId="0" fontId="4" fillId="0" borderId="22" xfId="0" applyFont="1" applyBorder="1"/>
    <xf numFmtId="0" fontId="4" fillId="0" borderId="23" xfId="0" applyFont="1" applyBorder="1"/>
    <xf numFmtId="0" fontId="5" fillId="7" borderId="53" xfId="0" applyFont="1" applyFill="1" applyBorder="1" applyAlignment="1">
      <alignment horizontal="center"/>
    </xf>
    <xf numFmtId="0" fontId="5" fillId="7" borderId="20" xfId="0" applyFont="1" applyFill="1" applyBorder="1"/>
    <xf numFmtId="0" fontId="5" fillId="7" borderId="28" xfId="0" applyFont="1" applyFill="1" applyBorder="1"/>
    <xf numFmtId="0" fontId="4" fillId="0" borderId="2" xfId="0" applyFont="1" applyBorder="1"/>
    <xf numFmtId="164" fontId="4" fillId="0" borderId="78" xfId="1" applyNumberFormat="1" applyFont="1" applyBorder="1" applyAlignment="1">
      <alignment horizontal="left"/>
    </xf>
    <xf numFmtId="164" fontId="4" fillId="0" borderId="44" xfId="1" applyNumberFormat="1" applyFont="1" applyBorder="1" applyAlignment="1">
      <alignment horizontal="left"/>
    </xf>
    <xf numFmtId="165" fontId="4" fillId="0" borderId="72" xfId="1" applyNumberFormat="1" applyFont="1" applyBorder="1" applyAlignment="1">
      <alignment horizontal="left"/>
    </xf>
    <xf numFmtId="165" fontId="4" fillId="0" borderId="2" xfId="1" applyNumberFormat="1" applyFont="1" applyBorder="1" applyAlignment="1">
      <alignment horizontal="left"/>
    </xf>
    <xf numFmtId="165" fontId="4" fillId="0" borderId="69" xfId="1" applyNumberFormat="1" applyFont="1" applyBorder="1" applyAlignment="1">
      <alignment horizontal="left"/>
    </xf>
    <xf numFmtId="165" fontId="4" fillId="6" borderId="20" xfId="1" applyNumberFormat="1" applyFont="1" applyFill="1" applyBorder="1" applyAlignment="1">
      <alignment horizontal="left"/>
    </xf>
    <xf numFmtId="166" fontId="4" fillId="6" borderId="2" xfId="0" applyNumberFormat="1" applyFont="1" applyFill="1" applyBorder="1"/>
    <xf numFmtId="164" fontId="4" fillId="0" borderId="55" xfId="1" applyNumberFormat="1" applyFont="1" applyBorder="1" applyAlignment="1">
      <alignment horizontal="left"/>
    </xf>
    <xf numFmtId="164" fontId="4" fillId="0" borderId="45" xfId="1" applyNumberFormat="1" applyFont="1" applyBorder="1" applyAlignment="1">
      <alignment horizontal="left"/>
    </xf>
    <xf numFmtId="165" fontId="4" fillId="0" borderId="22" xfId="1" applyNumberFormat="1" applyFont="1" applyBorder="1" applyAlignment="1">
      <alignment horizontal="left"/>
    </xf>
    <xf numFmtId="165" fontId="4" fillId="0" borderId="1" xfId="1" applyNumberFormat="1" applyFont="1" applyBorder="1" applyAlignment="1">
      <alignment horizontal="left"/>
    </xf>
    <xf numFmtId="165" fontId="4" fillId="0" borderId="5" xfId="1" applyNumberFormat="1" applyFont="1" applyBorder="1" applyAlignment="1">
      <alignment horizontal="left"/>
    </xf>
    <xf numFmtId="165" fontId="4" fillId="6" borderId="1" xfId="1" applyNumberFormat="1" applyFont="1" applyFill="1" applyBorder="1" applyAlignment="1">
      <alignment horizontal="left"/>
    </xf>
    <xf numFmtId="43" fontId="4" fillId="0" borderId="1" xfId="1" applyNumberFormat="1" applyFont="1" applyBorder="1" applyAlignment="1">
      <alignment horizontal="left"/>
    </xf>
    <xf numFmtId="164" fontId="5" fillId="0" borderId="76" xfId="1" applyNumberFormat="1" applyFont="1" applyBorder="1" applyAlignment="1">
      <alignment horizontal="left"/>
    </xf>
    <xf numFmtId="164" fontId="5" fillId="0" borderId="77" xfId="1" applyNumberFormat="1" applyFont="1" applyBorder="1" applyAlignment="1">
      <alignment horizontal="left"/>
    </xf>
    <xf numFmtId="165" fontId="5" fillId="0" borderId="43" xfId="1" applyNumberFormat="1" applyFont="1" applyBorder="1" applyAlignment="1">
      <alignment horizontal="left"/>
    </xf>
    <xf numFmtId="165" fontId="5" fillId="0" borderId="28" xfId="1" applyNumberFormat="1" applyFont="1" applyBorder="1" applyAlignment="1">
      <alignment horizontal="left"/>
    </xf>
    <xf numFmtId="165" fontId="5" fillId="0" borderId="70" xfId="1" applyNumberFormat="1" applyFont="1" applyBorder="1" applyAlignment="1">
      <alignment horizontal="left"/>
    </xf>
    <xf numFmtId="165" fontId="5" fillId="6" borderId="16" xfId="1" applyNumberFormat="1" applyFont="1" applyFill="1" applyBorder="1" applyAlignment="1">
      <alignment horizontal="left"/>
    </xf>
    <xf numFmtId="166" fontId="5" fillId="6" borderId="2" xfId="0" applyNumberFormat="1" applyFont="1" applyFill="1" applyBorder="1"/>
    <xf numFmtId="164" fontId="4" fillId="0" borderId="1" xfId="1" applyNumberFormat="1" applyFont="1" applyBorder="1" applyAlignment="1">
      <alignment horizontal="left"/>
    </xf>
    <xf numFmtId="164" fontId="4" fillId="0" borderId="5" xfId="1" applyNumberFormat="1" applyFont="1" applyBorder="1" applyAlignment="1">
      <alignment horizontal="left"/>
    </xf>
    <xf numFmtId="164" fontId="4" fillId="6" borderId="1" xfId="1" applyNumberFormat="1" applyFont="1" applyFill="1" applyBorder="1" applyAlignment="1">
      <alignment horizontal="left"/>
    </xf>
    <xf numFmtId="43" fontId="4" fillId="0" borderId="5" xfId="1" applyNumberFormat="1" applyFont="1" applyBorder="1" applyAlignment="1">
      <alignment horizontal="left"/>
    </xf>
    <xf numFmtId="164" fontId="5" fillId="0" borderId="46" xfId="1" applyNumberFormat="1" applyFont="1" applyBorder="1" applyAlignment="1">
      <alignment horizontal="left"/>
    </xf>
    <xf numFmtId="165" fontId="5" fillId="0" borderId="23" xfId="1" applyNumberFormat="1" applyFont="1" applyBorder="1" applyAlignment="1">
      <alignment horizontal="left"/>
    </xf>
    <xf numFmtId="165" fontId="5" fillId="0" borderId="16" xfId="1" applyNumberFormat="1" applyFont="1" applyBorder="1" applyAlignment="1">
      <alignment horizontal="left"/>
    </xf>
    <xf numFmtId="165" fontId="5" fillId="0" borderId="51" xfId="1" applyNumberFormat="1" applyFont="1" applyBorder="1" applyAlignment="1">
      <alignment horizontal="left"/>
    </xf>
    <xf numFmtId="0" fontId="22" fillId="0" borderId="26" xfId="0" applyFont="1" applyBorder="1" applyAlignment="1">
      <alignment vertical="center"/>
    </xf>
    <xf numFmtId="0" fontId="22" fillId="0" borderId="27" xfId="0" applyFont="1" applyBorder="1" applyAlignment="1">
      <alignment vertical="center"/>
    </xf>
    <xf numFmtId="0" fontId="22" fillId="0" borderId="97" xfId="0" applyFont="1" applyBorder="1" applyAlignment="1">
      <alignment vertical="center"/>
    </xf>
    <xf numFmtId="0" fontId="22" fillId="0" borderId="0" xfId="0" applyFont="1" applyAlignment="1">
      <alignment vertical="center"/>
    </xf>
    <xf numFmtId="167" fontId="4" fillId="0" borderId="2" xfId="1" applyNumberFormat="1" applyFont="1" applyBorder="1" applyAlignment="1">
      <alignment horizontal="right" wrapText="1"/>
    </xf>
    <xf numFmtId="167" fontId="4" fillId="0" borderId="2" xfId="1" applyNumberFormat="1" applyFont="1" applyBorder="1"/>
    <xf numFmtId="167" fontId="4" fillId="6" borderId="2" xfId="1" applyNumberFormat="1" applyFont="1" applyFill="1" applyBorder="1"/>
    <xf numFmtId="172" fontId="4" fillId="6" borderId="73" xfId="1" applyNumberFormat="1" applyFont="1" applyFill="1" applyBorder="1"/>
    <xf numFmtId="167" fontId="4" fillId="0" borderId="1" xfId="1" applyNumberFormat="1" applyFont="1" applyBorder="1" applyAlignment="1">
      <alignment horizontal="right" wrapText="1"/>
    </xf>
    <xf numFmtId="167" fontId="4" fillId="0" borderId="1" xfId="1" applyNumberFormat="1" applyFont="1" applyBorder="1"/>
    <xf numFmtId="167" fontId="4" fillId="6" borderId="1" xfId="1" applyNumberFormat="1" applyFont="1" applyFill="1" applyBorder="1"/>
    <xf numFmtId="167" fontId="17" fillId="0" borderId="1" xfId="1" applyNumberFormat="1" applyFont="1" applyBorder="1"/>
    <xf numFmtId="0" fontId="5" fillId="8" borderId="23" xfId="0" applyFont="1" applyFill="1" applyBorder="1"/>
    <xf numFmtId="167" fontId="5" fillId="8" borderId="16" xfId="1" applyNumberFormat="1" applyFont="1" applyFill="1" applyBorder="1" applyAlignment="1">
      <alignment horizontal="right" wrapText="1"/>
    </xf>
    <xf numFmtId="0" fontId="4" fillId="0" borderId="78" xfId="0" applyFont="1" applyBorder="1"/>
    <xf numFmtId="167" fontId="4" fillId="0" borderId="72" xfId="1" applyNumberFormat="1" applyFont="1" applyBorder="1"/>
    <xf numFmtId="167" fontId="4" fillId="0" borderId="69" xfId="1" applyNumberFormat="1" applyFont="1" applyBorder="1"/>
    <xf numFmtId="167" fontId="4" fillId="0" borderId="22" xfId="1" applyNumberFormat="1" applyFont="1" applyBorder="1"/>
    <xf numFmtId="167" fontId="4" fillId="0" borderId="5" xfId="1" applyNumberFormat="1" applyFont="1" applyBorder="1"/>
    <xf numFmtId="0" fontId="5" fillId="13" borderId="56" xfId="0" applyFont="1" applyFill="1" applyBorder="1"/>
    <xf numFmtId="167" fontId="5" fillId="13" borderId="23" xfId="1" applyNumberFormat="1" applyFont="1" applyFill="1" applyBorder="1"/>
    <xf numFmtId="167" fontId="5" fillId="13" borderId="16" xfId="1" applyNumberFormat="1" applyFont="1" applyFill="1" applyBorder="1"/>
    <xf numFmtId="167" fontId="5" fillId="13" borderId="51" xfId="1" applyNumberFormat="1" applyFont="1" applyFill="1" applyBorder="1"/>
    <xf numFmtId="167" fontId="4" fillId="0" borderId="72" xfId="1" applyNumberFormat="1" applyFont="1" applyBorder="1" applyAlignment="1">
      <alignment horizontal="right" wrapText="1"/>
    </xf>
    <xf numFmtId="167" fontId="4" fillId="0" borderId="69" xfId="1" applyNumberFormat="1" applyFont="1" applyBorder="1" applyAlignment="1">
      <alignment horizontal="right" wrapText="1"/>
    </xf>
    <xf numFmtId="167" fontId="4" fillId="6" borderId="2" xfId="1" applyNumberFormat="1" applyFont="1" applyFill="1" applyBorder="1" applyAlignment="1">
      <alignment horizontal="right" wrapText="1"/>
    </xf>
    <xf numFmtId="172" fontId="4" fillId="6" borderId="73" xfId="1" applyNumberFormat="1" applyFont="1" applyFill="1" applyBorder="1" applyAlignment="1">
      <alignment horizontal="right" wrapText="1"/>
    </xf>
    <xf numFmtId="167" fontId="4" fillId="0" borderId="22" xfId="1" applyNumberFormat="1" applyFont="1" applyBorder="1" applyAlignment="1">
      <alignment horizontal="right" wrapText="1"/>
    </xf>
    <xf numFmtId="167" fontId="4" fillId="0" borderId="5" xfId="1" applyNumberFormat="1" applyFont="1" applyBorder="1" applyAlignment="1">
      <alignment horizontal="right" wrapText="1"/>
    </xf>
    <xf numFmtId="167" fontId="4" fillId="6" borderId="1" xfId="1" applyNumberFormat="1" applyFont="1" applyFill="1" applyBorder="1" applyAlignment="1">
      <alignment horizontal="right" wrapText="1"/>
    </xf>
    <xf numFmtId="0" fontId="5" fillId="13" borderId="46" xfId="0" applyFont="1" applyFill="1" applyBorder="1"/>
    <xf numFmtId="167" fontId="5" fillId="13" borderId="23" xfId="1" applyNumberFormat="1" applyFont="1" applyFill="1" applyBorder="1" applyAlignment="1">
      <alignment horizontal="right" wrapText="1"/>
    </xf>
    <xf numFmtId="167" fontId="5" fillId="13" borderId="16" xfId="1" applyNumberFormat="1" applyFont="1" applyFill="1" applyBorder="1" applyAlignment="1">
      <alignment horizontal="right" wrapText="1"/>
    </xf>
    <xf numFmtId="167" fontId="5" fillId="13" borderId="51" xfId="1" applyNumberFormat="1" applyFont="1" applyFill="1" applyBorder="1" applyAlignment="1">
      <alignment horizontal="right" wrapText="1"/>
    </xf>
    <xf numFmtId="0" fontId="6" fillId="0" borderId="99" xfId="0" applyFont="1" applyBorder="1"/>
    <xf numFmtId="0" fontId="6" fillId="0" borderId="99" xfId="0" applyFont="1" applyBorder="1" applyAlignment="1">
      <alignment horizontal="left"/>
    </xf>
    <xf numFmtId="0" fontId="5" fillId="7" borderId="58" xfId="0" applyFont="1" applyFill="1" applyBorder="1"/>
    <xf numFmtId="0" fontId="5" fillId="7" borderId="71" xfId="0" applyFont="1" applyFill="1" applyBorder="1"/>
    <xf numFmtId="0" fontId="4" fillId="0" borderId="78" xfId="0" applyFont="1" applyBorder="1" applyAlignment="1">
      <alignment horizontal="left"/>
    </xf>
    <xf numFmtId="167" fontId="4" fillId="0" borderId="30" xfId="1" applyNumberFormat="1" applyFont="1" applyBorder="1" applyAlignment="1">
      <alignment horizontal="center"/>
    </xf>
    <xf numFmtId="167" fontId="4" fillId="0" borderId="2" xfId="1" applyNumberFormat="1" applyFont="1" applyBorder="1" applyAlignment="1">
      <alignment horizontal="center"/>
    </xf>
    <xf numFmtId="3" fontId="4" fillId="0" borderId="2" xfId="0" applyNumberFormat="1" applyFont="1" applyBorder="1" applyAlignment="1">
      <alignment horizontal="right" wrapText="1"/>
    </xf>
    <xf numFmtId="3" fontId="4" fillId="0" borderId="69" xfId="0" applyNumberFormat="1" applyFont="1" applyBorder="1" applyAlignment="1">
      <alignment horizontal="right" wrapText="1"/>
    </xf>
    <xf numFmtId="3" fontId="4" fillId="6" borderId="20" xfId="0" applyNumberFormat="1" applyFont="1" applyFill="1" applyBorder="1" applyAlignment="1">
      <alignment horizontal="right" wrapText="1"/>
    </xf>
    <xf numFmtId="170" fontId="4" fillId="6" borderId="73" xfId="0" applyNumberFormat="1" applyFont="1" applyFill="1" applyBorder="1" applyAlignment="1">
      <alignment horizontal="right" wrapText="1"/>
    </xf>
    <xf numFmtId="0" fontId="4" fillId="0" borderId="55" xfId="0" applyFont="1" applyBorder="1" applyAlignment="1">
      <alignment horizontal="left"/>
    </xf>
    <xf numFmtId="167" fontId="4" fillId="0" borderId="3" xfId="1" applyNumberFormat="1" applyFont="1" applyBorder="1" applyAlignment="1">
      <alignment horizontal="center"/>
    </xf>
    <xf numFmtId="167" fontId="4" fillId="0" borderId="1" xfId="1" applyNumberFormat="1" applyFont="1" applyBorder="1" applyAlignment="1">
      <alignment horizontal="center"/>
    </xf>
    <xf numFmtId="3" fontId="4" fillId="0" borderId="1" xfId="0" applyNumberFormat="1" applyFont="1" applyBorder="1" applyAlignment="1">
      <alignment horizontal="right" wrapText="1"/>
    </xf>
    <xf numFmtId="3" fontId="4" fillId="0" borderId="5" xfId="0" applyNumberFormat="1" applyFont="1" applyBorder="1" applyAlignment="1">
      <alignment horizontal="right" wrapText="1"/>
    </xf>
    <xf numFmtId="3" fontId="4" fillId="6" borderId="1" xfId="0" applyNumberFormat="1" applyFont="1" applyFill="1" applyBorder="1" applyAlignment="1">
      <alignment horizontal="right" wrapText="1"/>
    </xf>
    <xf numFmtId="167" fontId="4" fillId="0" borderId="3" xfId="1" applyNumberFormat="1" applyFont="1" applyBorder="1"/>
    <xf numFmtId="167" fontId="4" fillId="0" borderId="1" xfId="0" applyNumberFormat="1" applyFont="1" applyBorder="1" applyAlignment="1">
      <alignment horizontal="right" wrapText="1"/>
    </xf>
    <xf numFmtId="167" fontId="4" fillId="0" borderId="5" xfId="0" applyNumberFormat="1" applyFont="1" applyBorder="1" applyAlignment="1">
      <alignment horizontal="right" wrapText="1"/>
    </xf>
    <xf numFmtId="0" fontId="4" fillId="0" borderId="76" xfId="0" applyFont="1" applyBorder="1"/>
    <xf numFmtId="167" fontId="4" fillId="0" borderId="79" xfId="1" applyNumberFormat="1" applyFont="1" applyBorder="1"/>
    <xf numFmtId="167" fontId="4" fillId="0" borderId="28" xfId="1" applyNumberFormat="1" applyFont="1" applyBorder="1"/>
    <xf numFmtId="3" fontId="4" fillId="0" borderId="28" xfId="0" applyNumberFormat="1" applyFont="1" applyBorder="1" applyAlignment="1">
      <alignment horizontal="right" wrapText="1"/>
    </xf>
    <xf numFmtId="3" fontId="4" fillId="0" borderId="70" xfId="0" applyNumberFormat="1" applyFont="1" applyBorder="1" applyAlignment="1">
      <alignment horizontal="right" wrapText="1"/>
    </xf>
    <xf numFmtId="3" fontId="4" fillId="6" borderId="16" xfId="0" applyNumberFormat="1" applyFont="1" applyFill="1" applyBorder="1" applyAlignment="1">
      <alignment horizontal="right" wrapText="1"/>
    </xf>
    <xf numFmtId="167" fontId="4" fillId="0" borderId="72" xfId="1" applyNumberFormat="1" applyFont="1" applyBorder="1" applyAlignment="1">
      <alignment horizontal="center"/>
    </xf>
    <xf numFmtId="170" fontId="4" fillId="6" borderId="15" xfId="0" applyNumberFormat="1" applyFont="1" applyFill="1" applyBorder="1" applyAlignment="1">
      <alignment horizontal="right" wrapText="1"/>
    </xf>
    <xf numFmtId="167" fontId="4" fillId="0" borderId="22" xfId="1" applyNumberFormat="1" applyFont="1" applyBorder="1" applyAlignment="1">
      <alignment horizontal="center"/>
    </xf>
    <xf numFmtId="167" fontId="4" fillId="6" borderId="1" xfId="0" applyNumberFormat="1" applyFont="1" applyFill="1" applyBorder="1" applyAlignment="1">
      <alignment horizontal="right" wrapText="1"/>
    </xf>
    <xf numFmtId="167" fontId="4" fillId="0" borderId="23" xfId="1" applyNumberFormat="1" applyFont="1" applyBorder="1"/>
    <xf numFmtId="167" fontId="4" fillId="0" borderId="16" xfId="1" applyNumberFormat="1" applyFont="1" applyBorder="1"/>
    <xf numFmtId="3" fontId="4" fillId="0" borderId="16" xfId="0" applyNumberFormat="1" applyFont="1" applyBorder="1" applyAlignment="1">
      <alignment horizontal="right" wrapText="1"/>
    </xf>
    <xf numFmtId="3" fontId="4" fillId="0" borderId="51" xfId="0" applyNumberFormat="1" applyFont="1" applyBorder="1" applyAlignment="1">
      <alignment horizontal="right" wrapText="1"/>
    </xf>
    <xf numFmtId="167" fontId="4" fillId="6" borderId="20" xfId="1" applyNumberFormat="1" applyFont="1" applyFill="1" applyBorder="1"/>
    <xf numFmtId="0" fontId="5" fillId="8" borderId="46" xfId="0" applyFont="1" applyFill="1" applyBorder="1"/>
    <xf numFmtId="167" fontId="5" fillId="8" borderId="23" xfId="1" applyNumberFormat="1" applyFont="1" applyFill="1" applyBorder="1" applyAlignment="1">
      <alignment horizontal="right" wrapText="1"/>
    </xf>
    <xf numFmtId="167" fontId="5" fillId="8" borderId="51" xfId="1" applyNumberFormat="1" applyFont="1" applyFill="1" applyBorder="1" applyAlignment="1">
      <alignment horizontal="right" wrapText="1"/>
    </xf>
    <xf numFmtId="172" fontId="5" fillId="8" borderId="17" xfId="1" applyNumberFormat="1" applyFont="1" applyFill="1" applyBorder="1" applyAlignment="1">
      <alignment horizontal="right" wrapText="1"/>
    </xf>
    <xf numFmtId="0" fontId="13" fillId="0" borderId="1" xfId="0" applyFont="1" applyBorder="1" applyAlignment="1">
      <alignment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167" fontId="9" fillId="2" borderId="1" xfId="1" applyNumberFormat="1" applyFont="1" applyFill="1" applyBorder="1" applyAlignment="1">
      <alignment horizontal="right" wrapText="1"/>
    </xf>
    <xf numFmtId="167" fontId="9" fillId="3" borderId="1" xfId="1" applyNumberFormat="1" applyFont="1" applyFill="1" applyBorder="1" applyAlignment="1">
      <alignment horizontal="right" wrapText="1"/>
    </xf>
    <xf numFmtId="167" fontId="14" fillId="3" borderId="1" xfId="1" applyNumberFormat="1" applyFont="1" applyFill="1" applyBorder="1" applyAlignment="1">
      <alignment horizontal="right" wrapText="1"/>
    </xf>
    <xf numFmtId="0" fontId="9" fillId="2" borderId="1" xfId="0" applyFont="1" applyFill="1" applyBorder="1"/>
    <xf numFmtId="0" fontId="14" fillId="9" borderId="1" xfId="0" applyFont="1" applyFill="1" applyBorder="1" applyAlignment="1">
      <alignment wrapText="1"/>
    </xf>
    <xf numFmtId="167" fontId="14" fillId="9" borderId="1" xfId="1" applyNumberFormat="1" applyFont="1" applyFill="1" applyBorder="1" applyAlignment="1">
      <alignment horizontal="right" wrapText="1"/>
    </xf>
    <xf numFmtId="41" fontId="9" fillId="2" borderId="1" xfId="1" applyNumberFormat="1" applyFont="1" applyFill="1" applyBorder="1" applyAlignment="1">
      <alignment wrapText="1"/>
    </xf>
    <xf numFmtId="41" fontId="14" fillId="2" borderId="1" xfId="1" applyNumberFormat="1" applyFont="1" applyFill="1" applyBorder="1" applyAlignment="1">
      <alignment wrapText="1"/>
    </xf>
    <xf numFmtId="165" fontId="14" fillId="9" borderId="1" xfId="1" applyNumberFormat="1" applyFont="1" applyFill="1" applyBorder="1" applyAlignment="1">
      <alignment wrapText="1"/>
    </xf>
    <xf numFmtId="41" fontId="9" fillId="3" borderId="1" xfId="1" applyNumberFormat="1" applyFont="1" applyFill="1" applyBorder="1" applyAlignment="1">
      <alignment horizontal="right" wrapText="1"/>
    </xf>
    <xf numFmtId="41" fontId="14" fillId="3" borderId="1" xfId="1" applyNumberFormat="1" applyFont="1" applyFill="1" applyBorder="1" applyAlignment="1">
      <alignment horizontal="right" wrapText="1"/>
    </xf>
    <xf numFmtId="0" fontId="4" fillId="0" borderId="1" xfId="0" applyFont="1" applyBorder="1"/>
    <xf numFmtId="41" fontId="14" fillId="9" borderId="1" xfId="1" applyNumberFormat="1" applyFont="1" applyFill="1" applyBorder="1" applyAlignment="1">
      <alignment horizontal="right" wrapText="1"/>
    </xf>
    <xf numFmtId="41" fontId="14" fillId="2" borderId="1" xfId="1" applyNumberFormat="1" applyFont="1" applyFill="1" applyBorder="1" applyAlignment="1">
      <alignment horizontal="right" wrapText="1"/>
    </xf>
    <xf numFmtId="41" fontId="13" fillId="7" borderId="1" xfId="1" applyNumberFormat="1" applyFont="1" applyFill="1" applyBorder="1" applyAlignment="1">
      <alignment horizontal="right" wrapText="1"/>
    </xf>
    <xf numFmtId="0" fontId="13" fillId="0" borderId="1" xfId="0" applyFont="1" applyBorder="1" applyAlignment="1">
      <alignment horizontal="left" wrapText="1"/>
    </xf>
    <xf numFmtId="0" fontId="9" fillId="2" borderId="1" xfId="0" applyFont="1" applyFill="1" applyBorder="1" applyAlignment="1">
      <alignment horizontal="left" wrapText="1"/>
    </xf>
    <xf numFmtId="165" fontId="9" fillId="3" borderId="1" xfId="1" applyNumberFormat="1" applyFont="1" applyFill="1" applyBorder="1" applyAlignment="1">
      <alignment horizontal="center" wrapText="1"/>
    </xf>
    <xf numFmtId="165" fontId="4" fillId="0" borderId="1" xfId="1" applyNumberFormat="1" applyFont="1" applyBorder="1"/>
    <xf numFmtId="0" fontId="5" fillId="0" borderId="1" xfId="0" applyFont="1" applyBorder="1" applyAlignment="1">
      <alignment horizontal="center"/>
    </xf>
    <xf numFmtId="0" fontId="5" fillId="0" borderId="1" xfId="0" applyFont="1" applyBorder="1"/>
    <xf numFmtId="0" fontId="4" fillId="0" borderId="29" xfId="0" applyFont="1" applyBorder="1"/>
    <xf numFmtId="0" fontId="13" fillId="0" borderId="5" xfId="0" applyFont="1" applyBorder="1" applyAlignment="1">
      <alignment horizontal="center"/>
    </xf>
    <xf numFmtId="0" fontId="5" fillId="0" borderId="4" xfId="0" applyFont="1" applyBorder="1" applyAlignment="1">
      <alignment horizontal="center"/>
    </xf>
    <xf numFmtId="0" fontId="5" fillId="0" borderId="8" xfId="0" applyFont="1" applyBorder="1" applyAlignment="1">
      <alignment horizontal="center"/>
    </xf>
    <xf numFmtId="0" fontId="5" fillId="0" borderId="3" xfId="0" applyFont="1" applyBorder="1" applyAlignment="1">
      <alignment horizontal="center"/>
    </xf>
    <xf numFmtId="0" fontId="13" fillId="0" borderId="5" xfId="0" applyFont="1" applyBorder="1" applyAlignment="1">
      <alignment wrapText="1"/>
    </xf>
    <xf numFmtId="0" fontId="13" fillId="0" borderId="5" xfId="0" applyFont="1" applyBorder="1" applyAlignment="1">
      <alignment horizontal="center" wrapText="1"/>
    </xf>
    <xf numFmtId="0" fontId="13" fillId="0" borderId="28" xfId="0" applyFont="1" applyBorder="1" applyAlignment="1">
      <alignment wrapText="1"/>
    </xf>
    <xf numFmtId="0" fontId="13" fillId="0" borderId="3" xfId="0" applyFont="1" applyBorder="1" applyAlignment="1">
      <alignment horizontal="left" wrapText="1"/>
    </xf>
    <xf numFmtId="165" fontId="4" fillId="0" borderId="6" xfId="1" applyNumberFormat="1" applyFont="1" applyBorder="1"/>
    <xf numFmtId="0" fontId="13" fillId="7" borderId="3" xfId="0" applyFont="1" applyFill="1" applyBorder="1"/>
    <xf numFmtId="165" fontId="13" fillId="7" borderId="1" xfId="1" applyNumberFormat="1" applyFont="1" applyFill="1" applyBorder="1"/>
    <xf numFmtId="165" fontId="4" fillId="0" borderId="7" xfId="1" applyNumberFormat="1" applyFont="1" applyBorder="1"/>
    <xf numFmtId="0" fontId="13" fillId="7" borderId="1" xfId="0" applyFont="1" applyFill="1" applyBorder="1"/>
    <xf numFmtId="0" fontId="4" fillId="4" borderId="8" xfId="0" applyFont="1" applyFill="1" applyBorder="1"/>
    <xf numFmtId="165" fontId="4" fillId="4" borderId="0" xfId="0" applyNumberFormat="1" applyFont="1" applyFill="1"/>
    <xf numFmtId="165" fontId="4" fillId="4" borderId="8" xfId="0" applyNumberFormat="1" applyFont="1" applyFill="1" applyBorder="1"/>
    <xf numFmtId="0" fontId="13" fillId="7" borderId="1" xfId="0" applyFont="1" applyFill="1" applyBorder="1" applyAlignment="1">
      <alignment horizontal="left" wrapText="1"/>
    </xf>
    <xf numFmtId="165" fontId="14" fillId="10" borderId="1" xfId="1" applyNumberFormat="1" applyFont="1" applyFill="1" applyBorder="1" applyAlignment="1">
      <alignment horizontal="center" wrapText="1"/>
    </xf>
    <xf numFmtId="173" fontId="4" fillId="0" borderId="7" xfId="1" applyNumberFormat="1" applyFont="1" applyBorder="1"/>
    <xf numFmtId="165" fontId="14" fillId="3" borderId="7" xfId="1" applyNumberFormat="1" applyFont="1" applyFill="1" applyBorder="1" applyAlignment="1">
      <alignment horizontal="center" wrapText="1"/>
    </xf>
    <xf numFmtId="165" fontId="4" fillId="0" borderId="1" xfId="0" applyNumberFormat="1" applyFont="1" applyBorder="1"/>
    <xf numFmtId="0" fontId="13" fillId="0" borderId="7" xfId="0" applyFont="1" applyBorder="1" applyAlignment="1">
      <alignment horizontal="center" wrapText="1"/>
    </xf>
    <xf numFmtId="165" fontId="4" fillId="0" borderId="7" xfId="0" applyNumberFormat="1" applyFont="1" applyBorder="1"/>
    <xf numFmtId="165" fontId="13" fillId="7" borderId="1" xfId="0" applyNumberFormat="1" applyFont="1" applyFill="1" applyBorder="1"/>
    <xf numFmtId="0" fontId="14" fillId="2" borderId="1" xfId="0" applyFont="1" applyFill="1" applyBorder="1" applyAlignment="1">
      <alignment horizontal="center" vertical="center" wrapText="1"/>
    </xf>
    <xf numFmtId="0" fontId="25" fillId="0" borderId="1" xfId="0" applyFont="1" applyBorder="1" applyAlignment="1">
      <alignment horizontal="left"/>
    </xf>
    <xf numFmtId="165" fontId="9" fillId="0" borderId="1" xfId="1" applyNumberFormat="1" applyFont="1" applyBorder="1" applyAlignment="1">
      <alignment horizontal="center" wrapText="1"/>
    </xf>
    <xf numFmtId="164" fontId="13" fillId="8" borderId="1" xfId="1" applyNumberFormat="1" applyFont="1" applyFill="1" applyBorder="1"/>
    <xf numFmtId="165" fontId="14" fillId="12" borderId="18" xfId="1" applyNumberFormat="1" applyFont="1" applyFill="1" applyBorder="1" applyAlignment="1">
      <alignment horizontal="right" wrapText="1"/>
    </xf>
    <xf numFmtId="0" fontId="17" fillId="0" borderId="1" xfId="0" applyFont="1" applyBorder="1" applyAlignment="1">
      <alignment horizontal="left"/>
    </xf>
    <xf numFmtId="0" fontId="13" fillId="8" borderId="1" xfId="0" applyFont="1" applyFill="1" applyBorder="1" applyAlignment="1">
      <alignment horizontal="left"/>
    </xf>
    <xf numFmtId="165" fontId="14" fillId="11" borderId="18" xfId="1" applyNumberFormat="1" applyFont="1" applyFill="1" applyBorder="1" applyAlignment="1">
      <alignment horizontal="center" wrapText="1"/>
    </xf>
    <xf numFmtId="0" fontId="6" fillId="0" borderId="0" xfId="0" applyFont="1" applyAlignment="1">
      <alignment horizontal="right"/>
    </xf>
    <xf numFmtId="165" fontId="4" fillId="0" borderId="0" xfId="0" applyNumberFormat="1" applyFont="1"/>
    <xf numFmtId="0" fontId="13" fillId="0" borderId="0" xfId="0" applyFont="1" applyAlignment="1">
      <alignment horizontal="center" wrapText="1"/>
    </xf>
    <xf numFmtId="165" fontId="9" fillId="0" borderId="0" xfId="1" applyNumberFormat="1" applyFont="1" applyAlignment="1">
      <alignment horizontal="center" wrapText="1"/>
    </xf>
    <xf numFmtId="49" fontId="9" fillId="0" borderId="0" xfId="1" applyNumberFormat="1" applyFont="1" applyAlignment="1">
      <alignment horizontal="left"/>
    </xf>
    <xf numFmtId="164" fontId="4" fillId="0" borderId="0" xfId="1" applyNumberFormat="1" applyFont="1"/>
    <xf numFmtId="165" fontId="14" fillId="0" borderId="0" xfId="1" applyNumberFormat="1" applyFont="1" applyAlignment="1">
      <alignment horizontal="right" wrapText="1"/>
    </xf>
    <xf numFmtId="165" fontId="14" fillId="0" borderId="0" xfId="1" applyNumberFormat="1" applyFont="1" applyAlignment="1">
      <alignment horizontal="center" wrapText="1"/>
    </xf>
    <xf numFmtId="164" fontId="4" fillId="0" borderId="0" xfId="0" applyNumberFormat="1" applyFont="1"/>
    <xf numFmtId="0" fontId="13" fillId="0" borderId="2" xfId="4" applyFont="1" applyBorder="1" applyAlignment="1">
      <alignment horizontal="left" wrapText="1"/>
    </xf>
    <xf numFmtId="0" fontId="14" fillId="2" borderId="1" xfId="4" applyFont="1" applyFill="1" applyBorder="1" applyAlignment="1">
      <alignment horizontal="center" vertical="center" wrapText="1"/>
    </xf>
    <xf numFmtId="164" fontId="17" fillId="0" borderId="1" xfId="1" applyNumberFormat="1" applyFont="1" applyBorder="1"/>
    <xf numFmtId="41" fontId="14" fillId="12" borderId="18" xfId="1" applyNumberFormat="1" applyFont="1" applyFill="1" applyBorder="1" applyAlignment="1">
      <alignment horizontal="right" wrapText="1"/>
    </xf>
    <xf numFmtId="41" fontId="9" fillId="2" borderId="2" xfId="1" applyNumberFormat="1" applyFont="1" applyFill="1" applyBorder="1" applyAlignment="1">
      <alignment horizontal="right" wrapText="1"/>
    </xf>
    <xf numFmtId="0" fontId="6" fillId="0" borderId="0" xfId="0" applyFont="1"/>
    <xf numFmtId="41" fontId="4" fillId="0" borderId="0" xfId="0" applyNumberFormat="1" applyFont="1"/>
    <xf numFmtId="0" fontId="14" fillId="2" borderId="1" xfId="4" applyFont="1" applyFill="1" applyBorder="1" applyAlignment="1">
      <alignment horizontal="center" wrapText="1"/>
    </xf>
    <xf numFmtId="0" fontId="6" fillId="0" borderId="0" xfId="0" applyFont="1" applyAlignment="1">
      <alignment vertical="center" wrapText="1"/>
    </xf>
    <xf numFmtId="0" fontId="13" fillId="0" borderId="1" xfId="4" applyFont="1" applyBorder="1" applyAlignment="1">
      <alignment horizontal="center" wrapText="1"/>
    </xf>
    <xf numFmtId="0" fontId="13" fillId="0" borderId="0" xfId="4" applyFont="1" applyAlignment="1">
      <alignment horizontal="center" wrapText="1"/>
    </xf>
    <xf numFmtId="41" fontId="9" fillId="0" borderId="0" xfId="1" applyNumberFormat="1" applyFont="1" applyAlignment="1">
      <alignment horizontal="right" wrapText="1"/>
    </xf>
    <xf numFmtId="49" fontId="17" fillId="0" borderId="0" xfId="0" applyNumberFormat="1" applyFont="1" applyAlignment="1">
      <alignment horizontal="left"/>
    </xf>
    <xf numFmtId="41" fontId="14" fillId="0" borderId="0" xfId="1" applyNumberFormat="1" applyFont="1" applyAlignment="1">
      <alignment horizontal="right" wrapText="1"/>
    </xf>
    <xf numFmtId="41" fontId="9" fillId="15" borderId="2" xfId="1" applyNumberFormat="1" applyFont="1" applyFill="1" applyBorder="1" applyAlignment="1">
      <alignment horizontal="right" wrapText="1"/>
    </xf>
    <xf numFmtId="41" fontId="14" fillId="3" borderId="2" xfId="1" applyNumberFormat="1" applyFont="1" applyFill="1" applyBorder="1" applyAlignment="1">
      <alignment horizontal="right" wrapText="1"/>
    </xf>
    <xf numFmtId="168" fontId="5" fillId="0" borderId="1" xfId="0" applyNumberFormat="1" applyFont="1" applyBorder="1"/>
    <xf numFmtId="41" fontId="14" fillId="9" borderId="1" xfId="1" applyNumberFormat="1" applyFont="1" applyFill="1" applyBorder="1" applyAlignment="1">
      <alignment horizontal="center" wrapText="1"/>
    </xf>
    <xf numFmtId="168" fontId="5" fillId="7" borderId="1" xfId="0" applyNumberFormat="1" applyFont="1" applyFill="1" applyBorder="1"/>
    <xf numFmtId="41" fontId="13" fillId="7" borderId="1" xfId="1" applyNumberFormat="1" applyFont="1" applyFill="1" applyBorder="1" applyAlignment="1">
      <alignment horizontal="left" wrapText="1"/>
    </xf>
    <xf numFmtId="168" fontId="13" fillId="7" borderId="1" xfId="1" applyFont="1" applyFill="1" applyBorder="1" applyAlignment="1">
      <alignment horizontal="right" wrapText="1"/>
    </xf>
    <xf numFmtId="41" fontId="5" fillId="0" borderId="1" xfId="0" applyNumberFormat="1" applyFont="1" applyBorder="1"/>
    <xf numFmtId="175" fontId="5" fillId="0" borderId="1" xfId="0" applyNumberFormat="1" applyFont="1" applyBorder="1"/>
    <xf numFmtId="175" fontId="14" fillId="9" borderId="1" xfId="1" applyNumberFormat="1" applyFont="1" applyFill="1" applyBorder="1" applyAlignment="1">
      <alignment horizontal="center" wrapText="1"/>
    </xf>
    <xf numFmtId="41" fontId="4" fillId="0" borderId="1" xfId="1" applyNumberFormat="1" applyFont="1" applyBorder="1" applyAlignment="1">
      <alignment horizontal="right" wrapText="1"/>
    </xf>
    <xf numFmtId="41" fontId="5" fillId="0" borderId="1" xfId="1" applyNumberFormat="1" applyFont="1" applyBorder="1" applyAlignment="1">
      <alignment horizontal="right" wrapText="1"/>
    </xf>
    <xf numFmtId="171" fontId="4" fillId="0" borderId="0" xfId="8" applyFont="1"/>
    <xf numFmtId="0" fontId="5" fillId="0" borderId="1" xfId="0" applyFont="1" applyBorder="1" applyAlignment="1">
      <alignment wrapText="1"/>
    </xf>
    <xf numFmtId="167" fontId="14" fillId="2" borderId="1" xfId="1" applyNumberFormat="1" applyFont="1" applyFill="1" applyBorder="1" applyAlignment="1">
      <alignment horizontal="right" wrapText="1"/>
    </xf>
    <xf numFmtId="167" fontId="14" fillId="7" borderId="1" xfId="1" applyNumberFormat="1" applyFont="1" applyFill="1" applyBorder="1" applyAlignment="1">
      <alignment horizontal="right" wrapText="1"/>
    </xf>
    <xf numFmtId="167" fontId="5" fillId="0" borderId="1" xfId="1" applyNumberFormat="1" applyFont="1" applyBorder="1" applyAlignment="1">
      <alignment horizontal="right" wrapText="1"/>
    </xf>
    <xf numFmtId="167" fontId="9" fillId="9" borderId="1" xfId="1" applyNumberFormat="1" applyFont="1" applyFill="1" applyBorder="1" applyAlignment="1">
      <alignment horizontal="right" wrapText="1"/>
    </xf>
    <xf numFmtId="167" fontId="4" fillId="0" borderId="1" xfId="1" applyNumberFormat="1" applyFont="1" applyBorder="1" applyAlignment="1">
      <alignment horizontal="left" wrapText="1"/>
    </xf>
    <xf numFmtId="41" fontId="9" fillId="0" borderId="1" xfId="1" applyNumberFormat="1" applyFont="1" applyBorder="1" applyAlignment="1">
      <alignment horizontal="right" wrapText="1"/>
    </xf>
    <xf numFmtId="41" fontId="14" fillId="0" borderId="1" xfId="1" applyNumberFormat="1" applyFont="1" applyBorder="1" applyAlignment="1">
      <alignment horizontal="right" wrapText="1"/>
    </xf>
    <xf numFmtId="43" fontId="4" fillId="0" borderId="0" xfId="0" applyNumberFormat="1" applyFont="1"/>
    <xf numFmtId="41" fontId="14" fillId="7" borderId="1" xfId="1" applyNumberFormat="1" applyFont="1" applyFill="1" applyBorder="1" applyAlignment="1">
      <alignment horizontal="right" wrapText="1"/>
    </xf>
    <xf numFmtId="167" fontId="17" fillId="0" borderId="1" xfId="1" applyNumberFormat="1" applyFont="1" applyBorder="1" applyAlignment="1">
      <alignment horizontal="right" wrapText="1"/>
    </xf>
    <xf numFmtId="2" fontId="5" fillId="0" borderId="1" xfId="0" applyNumberFormat="1" applyFont="1" applyBorder="1"/>
    <xf numFmtId="41" fontId="4" fillId="0" borderId="1" xfId="0" applyNumberFormat="1" applyFont="1" applyBorder="1"/>
    <xf numFmtId="2" fontId="5" fillId="7" borderId="1" xfId="0" applyNumberFormat="1" applyFont="1" applyFill="1" applyBorder="1"/>
    <xf numFmtId="164" fontId="14" fillId="2" borderId="1" xfId="1" applyNumberFormat="1" applyFont="1" applyFill="1" applyBorder="1" applyAlignment="1">
      <alignment horizontal="right" wrapText="1"/>
    </xf>
    <xf numFmtId="0" fontId="9" fillId="2" borderId="1" xfId="0" applyFont="1" applyFill="1" applyBorder="1" applyAlignment="1">
      <alignment horizontal="left"/>
    </xf>
    <xf numFmtId="0" fontId="9" fillId="2" borderId="28" xfId="0" applyFont="1" applyFill="1" applyBorder="1" applyAlignment="1">
      <alignment wrapText="1"/>
    </xf>
    <xf numFmtId="41" fontId="9" fillId="2" borderId="0" xfId="1" applyNumberFormat="1" applyFont="1" applyFill="1" applyAlignment="1">
      <alignment horizontal="right" wrapText="1"/>
    </xf>
    <xf numFmtId="164" fontId="9" fillId="2" borderId="1" xfId="1" applyNumberFormat="1" applyFont="1" applyFill="1" applyBorder="1" applyAlignment="1">
      <alignment horizontal="right" wrapText="1"/>
    </xf>
    <xf numFmtId="0" fontId="14" fillId="9" borderId="28" xfId="0" applyFont="1" applyFill="1" applyBorder="1" applyAlignment="1">
      <alignment wrapText="1"/>
    </xf>
    <xf numFmtId="41" fontId="14" fillId="9" borderId="28" xfId="1" applyNumberFormat="1" applyFont="1" applyFill="1" applyBorder="1" applyAlignment="1">
      <alignment horizontal="right" wrapText="1"/>
    </xf>
    <xf numFmtId="0" fontId="9" fillId="0" borderId="1" xfId="0" applyFont="1" applyBorder="1" applyAlignment="1">
      <alignment wrapText="1"/>
    </xf>
    <xf numFmtId="0" fontId="9" fillId="15" borderId="1" xfId="0" applyFont="1" applyFill="1" applyBorder="1" applyAlignment="1">
      <alignment wrapText="1"/>
    </xf>
    <xf numFmtId="41" fontId="9" fillId="3" borderId="28" xfId="1" applyNumberFormat="1" applyFont="1" applyFill="1" applyBorder="1" applyAlignment="1">
      <alignment horizontal="right" wrapText="1"/>
    </xf>
    <xf numFmtId="41" fontId="14" fillId="3" borderId="28" xfId="1" applyNumberFormat="1" applyFont="1" applyFill="1" applyBorder="1" applyAlignment="1">
      <alignment horizontal="right" wrapText="1"/>
    </xf>
    <xf numFmtId="41" fontId="9" fillId="2" borderId="28" xfId="1" applyNumberFormat="1" applyFont="1" applyFill="1" applyBorder="1" applyAlignment="1">
      <alignment horizontal="right" wrapText="1"/>
    </xf>
    <xf numFmtId="41" fontId="14" fillId="2" borderId="28" xfId="1" applyNumberFormat="1" applyFont="1" applyFill="1" applyBorder="1" applyAlignment="1">
      <alignment horizontal="right" wrapText="1"/>
    </xf>
    <xf numFmtId="41" fontId="9" fillId="2" borderId="1" xfId="1" applyNumberFormat="1" applyFont="1" applyFill="1" applyBorder="1" applyAlignment="1">
      <alignment horizontal="left" wrapText="1"/>
    </xf>
    <xf numFmtId="166" fontId="9" fillId="2" borderId="1" xfId="1" applyNumberFormat="1" applyFont="1" applyFill="1" applyBorder="1" applyAlignment="1">
      <alignment horizontal="right" wrapText="1"/>
    </xf>
    <xf numFmtId="166" fontId="14" fillId="2" borderId="1" xfId="1" applyNumberFormat="1" applyFont="1" applyFill="1" applyBorder="1" applyAlignment="1">
      <alignment horizontal="right" wrapText="1"/>
    </xf>
    <xf numFmtId="166" fontId="14" fillId="9" borderId="1" xfId="1" applyNumberFormat="1" applyFont="1" applyFill="1" applyBorder="1" applyAlignment="1">
      <alignment horizontal="right" wrapText="1"/>
    </xf>
    <xf numFmtId="166" fontId="14" fillId="10" borderId="1" xfId="1" applyNumberFormat="1" applyFont="1" applyFill="1" applyBorder="1" applyAlignment="1">
      <alignment horizontal="right" wrapText="1"/>
    </xf>
    <xf numFmtId="166" fontId="14" fillId="9" borderId="28" xfId="1" applyNumberFormat="1" applyFont="1" applyFill="1" applyBorder="1" applyAlignment="1">
      <alignment horizontal="right" wrapText="1"/>
    </xf>
    <xf numFmtId="0" fontId="5" fillId="0" borderId="77" xfId="0" applyFont="1" applyBorder="1" applyAlignment="1">
      <alignment horizontal="center"/>
    </xf>
    <xf numFmtId="0" fontId="4" fillId="0" borderId="82" xfId="0" applyFont="1" applyBorder="1"/>
    <xf numFmtId="0" fontId="13" fillId="0" borderId="22" xfId="0" applyFont="1" applyBorder="1" applyAlignment="1">
      <alignment wrapText="1"/>
    </xf>
    <xf numFmtId="0" fontId="4" fillId="0" borderId="6" xfId="0" applyFont="1" applyBorder="1"/>
    <xf numFmtId="0" fontId="13" fillId="0" borderId="15" xfId="0" applyFont="1" applyBorder="1" applyAlignment="1">
      <alignment horizontal="center" wrapText="1"/>
    </xf>
    <xf numFmtId="0" fontId="9" fillId="2" borderId="22" xfId="0" applyFont="1" applyFill="1" applyBorder="1" applyAlignment="1">
      <alignment wrapText="1"/>
    </xf>
    <xf numFmtId="0" fontId="14" fillId="9" borderId="23" xfId="0" applyFont="1" applyFill="1" applyBorder="1" applyAlignment="1">
      <alignment wrapText="1"/>
    </xf>
    <xf numFmtId="41" fontId="14" fillId="9" borderId="16" xfId="1" applyNumberFormat="1" applyFont="1" applyFill="1" applyBorder="1" applyAlignment="1">
      <alignment horizontal="right" wrapText="1"/>
    </xf>
    <xf numFmtId="0" fontId="4" fillId="0" borderId="58" xfId="0" applyFont="1" applyBorder="1"/>
    <xf numFmtId="0" fontId="14" fillId="9" borderId="16" xfId="0" applyFont="1" applyFill="1" applyBorder="1" applyAlignment="1">
      <alignment wrapText="1"/>
    </xf>
    <xf numFmtId="41" fontId="14" fillId="3" borderId="15" xfId="1" applyNumberFormat="1" applyFont="1" applyFill="1" applyBorder="1" applyAlignment="1">
      <alignment horizontal="right" wrapText="1"/>
    </xf>
    <xf numFmtId="41" fontId="14" fillId="9" borderId="17" xfId="1" applyNumberFormat="1" applyFont="1" applyFill="1" applyBorder="1" applyAlignment="1">
      <alignment horizontal="right" wrapText="1"/>
    </xf>
    <xf numFmtId="0" fontId="4" fillId="0" borderId="25" xfId="0" applyFont="1" applyBorder="1"/>
    <xf numFmtId="3" fontId="4" fillId="0" borderId="0" xfId="0" applyNumberFormat="1" applyFont="1"/>
    <xf numFmtId="0" fontId="15" fillId="2" borderId="0" xfId="0" applyFont="1" applyFill="1" applyAlignment="1">
      <alignment horizontal="left" wrapText="1"/>
    </xf>
    <xf numFmtId="165" fontId="4" fillId="0" borderId="0" xfId="1" applyNumberFormat="1" applyFont="1"/>
    <xf numFmtId="0" fontId="4" fillId="8" borderId="1" xfId="0" applyFont="1" applyFill="1" applyBorder="1" applyAlignment="1">
      <alignment horizontal="left" wrapText="1"/>
    </xf>
    <xf numFmtId="0" fontId="4" fillId="8" borderId="1" xfId="0" applyFont="1" applyFill="1" applyBorder="1" applyAlignment="1">
      <alignment horizontal="center" wrapText="1"/>
    </xf>
    <xf numFmtId="2" fontId="4" fillId="0" borderId="1" xfId="0" applyNumberFormat="1" applyFont="1" applyBorder="1"/>
    <xf numFmtId="0" fontId="6" fillId="4" borderId="0" xfId="0" applyFont="1" applyFill="1" applyAlignment="1">
      <alignment horizontal="left"/>
    </xf>
    <xf numFmtId="0" fontId="12" fillId="0" borderId="22" xfId="0" applyFont="1" applyBorder="1" applyAlignment="1">
      <alignment horizontal="left" wrapText="1"/>
    </xf>
    <xf numFmtId="0" fontId="12" fillId="0" borderId="15" xfId="0" applyFont="1" applyBorder="1" applyAlignment="1">
      <alignment horizontal="center" wrapText="1"/>
    </xf>
    <xf numFmtId="0" fontId="13" fillId="0" borderId="22" xfId="0" applyFont="1" applyBorder="1" applyAlignment="1">
      <alignment horizontal="left" wrapText="1"/>
    </xf>
    <xf numFmtId="3" fontId="9" fillId="2" borderId="1" xfId="9" applyNumberFormat="1" applyFont="1" applyFill="1" applyBorder="1" applyAlignment="1">
      <alignment horizontal="right" wrapText="1"/>
    </xf>
    <xf numFmtId="0" fontId="9" fillId="2" borderId="1" xfId="9" applyNumberFormat="1" applyFont="1" applyFill="1" applyBorder="1" applyAlignment="1">
      <alignment horizontal="right" wrapText="1"/>
    </xf>
    <xf numFmtId="3" fontId="9" fillId="3" borderId="1" xfId="9" applyNumberFormat="1" applyFont="1" applyFill="1" applyBorder="1" applyAlignment="1">
      <alignment horizontal="right" wrapText="1"/>
    </xf>
    <xf numFmtId="3" fontId="9" fillId="3" borderId="15" xfId="9" applyNumberFormat="1" applyFont="1" applyFill="1" applyBorder="1" applyAlignment="1">
      <alignment horizontal="right" wrapText="1"/>
    </xf>
    <xf numFmtId="0" fontId="9" fillId="3" borderId="1" xfId="9" applyNumberFormat="1" applyFont="1" applyFill="1" applyBorder="1" applyAlignment="1">
      <alignment horizontal="right" wrapText="1"/>
    </xf>
    <xf numFmtId="0" fontId="9" fillId="2" borderId="22" xfId="0" applyFont="1" applyFill="1" applyBorder="1"/>
    <xf numFmtId="3" fontId="9" fillId="0" borderId="1" xfId="9" applyNumberFormat="1" applyFont="1" applyBorder="1" applyAlignment="1">
      <alignment horizontal="right" wrapText="1"/>
    </xf>
    <xf numFmtId="0" fontId="9" fillId="0" borderId="1" xfId="9" applyNumberFormat="1" applyFont="1" applyBorder="1" applyAlignment="1">
      <alignment horizontal="right" wrapText="1"/>
    </xf>
    <xf numFmtId="0" fontId="9" fillId="0" borderId="15" xfId="9" applyNumberFormat="1" applyFont="1" applyBorder="1" applyAlignment="1">
      <alignment horizontal="right" wrapText="1"/>
    </xf>
    <xf numFmtId="0" fontId="17" fillId="0" borderId="81" xfId="0" applyFont="1" applyBorder="1" applyAlignment="1">
      <alignment horizontal="right"/>
    </xf>
    <xf numFmtId="0" fontId="17" fillId="0" borderId="83" xfId="0" applyFont="1" applyBorder="1" applyAlignment="1">
      <alignment horizontal="right"/>
    </xf>
    <xf numFmtId="3" fontId="9" fillId="2" borderId="1" xfId="9" applyNumberFormat="1" applyFont="1" applyFill="1" applyBorder="1"/>
    <xf numFmtId="3" fontId="9" fillId="3" borderId="1" xfId="9" applyNumberFormat="1" applyFont="1" applyFill="1" applyBorder="1"/>
    <xf numFmtId="3" fontId="9" fillId="0" borderId="15" xfId="9" applyNumberFormat="1" applyFont="1" applyBorder="1" applyAlignment="1">
      <alignment horizontal="right" wrapText="1"/>
    </xf>
    <xf numFmtId="0" fontId="9" fillId="3" borderId="15" xfId="9" applyNumberFormat="1" applyFont="1" applyFill="1" applyBorder="1" applyAlignment="1">
      <alignment horizontal="right" wrapText="1"/>
    </xf>
    <xf numFmtId="3" fontId="9" fillId="2" borderId="15" xfId="9" applyNumberFormat="1" applyFont="1" applyFill="1" applyBorder="1" applyAlignment="1">
      <alignment horizontal="right" wrapText="1"/>
    </xf>
    <xf numFmtId="0" fontId="4" fillId="0" borderId="15" xfId="0" applyFont="1" applyBorder="1"/>
    <xf numFmtId="165" fontId="14" fillId="9" borderId="16" xfId="9" applyNumberFormat="1" applyFont="1" applyFill="1" applyBorder="1" applyAlignment="1">
      <alignment horizontal="right" wrapText="1"/>
    </xf>
    <xf numFmtId="165" fontId="14" fillId="9" borderId="17" xfId="9" applyNumberFormat="1" applyFont="1" applyFill="1" applyBorder="1" applyAlignment="1">
      <alignment horizontal="right" wrapText="1"/>
    </xf>
    <xf numFmtId="0" fontId="9" fillId="2" borderId="22" xfId="0" applyFont="1" applyFill="1" applyBorder="1" applyAlignment="1">
      <alignment horizontal="left" wrapText="1"/>
    </xf>
    <xf numFmtId="3" fontId="9" fillId="2" borderId="16" xfId="9" applyNumberFormat="1" applyFont="1" applyFill="1" applyBorder="1" applyAlignment="1">
      <alignment horizontal="right" wrapText="1"/>
    </xf>
    <xf numFmtId="3" fontId="9" fillId="2" borderId="17" xfId="9" applyNumberFormat="1" applyFont="1" applyFill="1" applyBorder="1" applyAlignment="1">
      <alignment horizontal="right" wrapText="1"/>
    </xf>
    <xf numFmtId="0" fontId="4" fillId="0" borderId="10" xfId="0" applyFont="1" applyBorder="1"/>
    <xf numFmtId="0" fontId="4" fillId="8" borderId="22" xfId="0" applyFont="1" applyFill="1" applyBorder="1" applyAlignment="1">
      <alignment horizontal="left"/>
    </xf>
    <xf numFmtId="0" fontId="4" fillId="0" borderId="102" xfId="0" applyFont="1" applyBorder="1"/>
    <xf numFmtId="0" fontId="9" fillId="2" borderId="23" xfId="0" applyFont="1" applyFill="1" applyBorder="1" applyAlignment="1">
      <alignment wrapText="1"/>
    </xf>
    <xf numFmtId="0" fontId="4" fillId="0" borderId="13" xfId="0" applyFont="1" applyBorder="1"/>
    <xf numFmtId="41" fontId="9" fillId="2" borderId="15" xfId="1" applyNumberFormat="1" applyFont="1" applyFill="1" applyBorder="1" applyAlignment="1">
      <alignment horizontal="right" wrapText="1"/>
    </xf>
    <xf numFmtId="0" fontId="4" fillId="0" borderId="101" xfId="0" applyFont="1" applyBorder="1"/>
    <xf numFmtId="41" fontId="14" fillId="2" borderId="15" xfId="1" applyNumberFormat="1" applyFont="1" applyFill="1" applyBorder="1" applyAlignment="1">
      <alignment horizontal="right" wrapText="1"/>
    </xf>
    <xf numFmtId="0" fontId="12" fillId="0" borderId="15" xfId="0" applyFont="1" applyBorder="1" applyAlignment="1">
      <alignment horizontal="left" wrapText="1"/>
    </xf>
    <xf numFmtId="165" fontId="9" fillId="0" borderId="15" xfId="1" applyNumberFormat="1" applyFont="1" applyBorder="1" applyAlignment="1">
      <alignment horizontal="center" wrapText="1"/>
    </xf>
    <xf numFmtId="0" fontId="13" fillId="7" borderId="23" xfId="0" applyFont="1" applyFill="1" applyBorder="1" applyAlignment="1">
      <alignment horizontal="left" wrapText="1"/>
    </xf>
    <xf numFmtId="165" fontId="13" fillId="7" borderId="16" xfId="1" applyNumberFormat="1" applyFont="1" applyFill="1" applyBorder="1" applyAlignment="1">
      <alignment horizontal="left" wrapText="1"/>
    </xf>
    <xf numFmtId="165" fontId="13" fillId="7" borderId="17" xfId="1" applyNumberFormat="1" applyFont="1" applyFill="1" applyBorder="1" applyAlignment="1">
      <alignment horizontal="left" wrapText="1"/>
    </xf>
    <xf numFmtId="0" fontId="4" fillId="8" borderId="22" xfId="0" applyFont="1" applyFill="1" applyBorder="1" applyAlignment="1">
      <alignment horizontal="left" wrapText="1"/>
    </xf>
    <xf numFmtId="0" fontId="4" fillId="8" borderId="15" xfId="0" applyFont="1" applyFill="1" applyBorder="1" applyAlignment="1">
      <alignment horizontal="center" wrapText="1"/>
    </xf>
    <xf numFmtId="2" fontId="4" fillId="0" borderId="15" xfId="0" applyNumberFormat="1" applyFont="1" applyBorder="1"/>
    <xf numFmtId="41" fontId="4" fillId="0" borderId="16" xfId="0" applyNumberFormat="1" applyFont="1" applyBorder="1"/>
    <xf numFmtId="2" fontId="4" fillId="0" borderId="16" xfId="0" applyNumberFormat="1" applyFont="1" applyBorder="1"/>
    <xf numFmtId="3" fontId="5" fillId="0" borderId="16" xfId="0" applyNumberFormat="1" applyFont="1" applyBorder="1"/>
    <xf numFmtId="41" fontId="5" fillId="0" borderId="16" xfId="0" applyNumberFormat="1" applyFont="1" applyBorder="1"/>
    <xf numFmtId="2" fontId="5" fillId="0" borderId="16" xfId="0" applyNumberFormat="1" applyFont="1" applyBorder="1"/>
    <xf numFmtId="2" fontId="5" fillId="0" borderId="17" xfId="0" applyNumberFormat="1" applyFont="1" applyBorder="1"/>
    <xf numFmtId="0" fontId="4" fillId="0" borderId="22" xfId="0" applyFont="1" applyBorder="1" applyAlignment="1">
      <alignment wrapText="1"/>
    </xf>
    <xf numFmtId="0" fontId="4" fillId="0" borderId="23" xfId="0" applyFont="1" applyBorder="1" applyAlignment="1">
      <alignment wrapText="1"/>
    </xf>
    <xf numFmtId="0" fontId="0" fillId="4" borderId="0" xfId="0" applyFill="1"/>
    <xf numFmtId="0" fontId="28" fillId="0" borderId="0" xfId="0" applyFont="1"/>
    <xf numFmtId="172" fontId="5" fillId="8" borderId="16" xfId="1" applyNumberFormat="1" applyFont="1" applyFill="1" applyBorder="1" applyAlignment="1">
      <alignment horizontal="right" wrapText="1"/>
    </xf>
    <xf numFmtId="172" fontId="5" fillId="13" borderId="16" xfId="1" applyNumberFormat="1" applyFont="1" applyFill="1" applyBorder="1" applyAlignment="1">
      <alignment horizontal="right" wrapText="1"/>
    </xf>
    <xf numFmtId="0" fontId="6" fillId="0" borderId="31" xfId="0" applyFont="1" applyBorder="1" applyAlignment="1">
      <alignment horizontal="right"/>
    </xf>
    <xf numFmtId="0" fontId="4" fillId="0" borderId="31" xfId="0" applyFont="1" applyBorder="1"/>
    <xf numFmtId="0" fontId="6" fillId="0" borderId="29" xfId="0" applyFont="1" applyBorder="1" applyAlignment="1">
      <alignment horizontal="left"/>
    </xf>
    <xf numFmtId="177" fontId="4" fillId="0" borderId="0" xfId="0" applyNumberFormat="1" applyFont="1"/>
    <xf numFmtId="0" fontId="5" fillId="7" borderId="4" xfId="0" applyFont="1" applyFill="1" applyBorder="1"/>
    <xf numFmtId="0" fontId="5" fillId="7" borderId="42" xfId="0" applyFont="1" applyFill="1" applyBorder="1" applyAlignment="1">
      <alignment horizontal="right" wrapText="1"/>
    </xf>
    <xf numFmtId="0" fontId="5" fillId="7" borderId="51" xfId="0" applyFont="1" applyFill="1" applyBorder="1" applyAlignment="1">
      <alignment horizontal="right"/>
    </xf>
    <xf numFmtId="0" fontId="5" fillId="7" borderId="1" xfId="0" applyFont="1" applyFill="1" applyBorder="1" applyAlignment="1">
      <alignment horizontal="right"/>
    </xf>
    <xf numFmtId="0" fontId="5" fillId="7" borderId="16" xfId="0" applyFont="1" applyFill="1" applyBorder="1" applyAlignment="1">
      <alignment horizontal="right"/>
    </xf>
    <xf numFmtId="0" fontId="5" fillId="7" borderId="71" xfId="0" applyFont="1" applyFill="1" applyBorder="1" applyAlignment="1">
      <alignment horizontal="right"/>
    </xf>
    <xf numFmtId="164" fontId="5" fillId="0" borderId="0" xfId="1" applyNumberFormat="1" applyFont="1"/>
    <xf numFmtId="164" fontId="5" fillId="0" borderId="0" xfId="0" applyNumberFormat="1" applyFont="1"/>
    <xf numFmtId="10" fontId="2" fillId="0" borderId="0" xfId="6" applyNumberFormat="1"/>
    <xf numFmtId="178" fontId="4" fillId="0" borderId="0" xfId="0" applyNumberFormat="1" applyFont="1"/>
    <xf numFmtId="169" fontId="4" fillId="0" borderId="0" xfId="0" applyNumberFormat="1" applyFont="1"/>
    <xf numFmtId="179" fontId="2" fillId="0" borderId="0" xfId="6" applyNumberFormat="1"/>
    <xf numFmtId="9" fontId="2" fillId="0" borderId="0" xfId="6"/>
    <xf numFmtId="169" fontId="2" fillId="0" borderId="0" xfId="6" applyNumberFormat="1"/>
    <xf numFmtId="0" fontId="22" fillId="0" borderId="25" xfId="0" applyFont="1" applyBorder="1"/>
    <xf numFmtId="0" fontId="4" fillId="0" borderId="37" xfId="0" applyFont="1" applyBorder="1" applyAlignment="1">
      <alignment horizontal="left"/>
    </xf>
    <xf numFmtId="0" fontId="6" fillId="0" borderId="31" xfId="0" applyFont="1" applyBorder="1"/>
    <xf numFmtId="41" fontId="5" fillId="0" borderId="0" xfId="0" applyNumberFormat="1" applyFont="1"/>
    <xf numFmtId="0" fontId="20" fillId="0" borderId="104" xfId="3" quotePrefix="1" applyFont="1" applyBorder="1"/>
    <xf numFmtId="0" fontId="17" fillId="4" borderId="103" xfId="0" applyFont="1" applyFill="1" applyBorder="1" applyAlignment="1">
      <alignment horizontal="left" vertical="center" wrapText="1"/>
    </xf>
    <xf numFmtId="0" fontId="17" fillId="4" borderId="62" xfId="0" applyFont="1" applyFill="1" applyBorder="1" applyAlignment="1">
      <alignment horizontal="left" vertical="center" wrapText="1"/>
    </xf>
    <xf numFmtId="0" fontId="17" fillId="4" borderId="63" xfId="0" applyFont="1" applyFill="1" applyBorder="1" applyAlignment="1">
      <alignment horizontal="left" vertical="center" wrapText="1"/>
    </xf>
    <xf numFmtId="0" fontId="17" fillId="4" borderId="64" xfId="0" applyFont="1" applyFill="1" applyBorder="1" applyAlignment="1">
      <alignment horizontal="left" vertical="center" wrapText="1"/>
    </xf>
    <xf numFmtId="0" fontId="17" fillId="4" borderId="0" xfId="0" applyFont="1" applyFill="1" applyAlignment="1">
      <alignment horizontal="left" vertical="center" wrapText="1"/>
    </xf>
    <xf numFmtId="0" fontId="17" fillId="4" borderId="65" xfId="0" applyFont="1" applyFill="1" applyBorder="1" applyAlignment="1">
      <alignment horizontal="left" vertical="center" wrapText="1"/>
    </xf>
    <xf numFmtId="0" fontId="17" fillId="4" borderId="66" xfId="0" applyFont="1" applyFill="1" applyBorder="1" applyAlignment="1">
      <alignment horizontal="left" vertical="center" wrapText="1"/>
    </xf>
    <xf numFmtId="0" fontId="17" fillId="4" borderId="67" xfId="0" applyFont="1" applyFill="1" applyBorder="1" applyAlignment="1">
      <alignment horizontal="left" vertical="center" wrapText="1"/>
    </xf>
    <xf numFmtId="0" fontId="17" fillId="4" borderId="68" xfId="0" applyFont="1" applyFill="1" applyBorder="1" applyAlignment="1">
      <alignment horizontal="left" vertical="center" wrapText="1"/>
    </xf>
    <xf numFmtId="0" fontId="16" fillId="0" borderId="84" xfId="0" applyFont="1" applyBorder="1" applyAlignment="1">
      <alignment horizontal="center"/>
    </xf>
    <xf numFmtId="0" fontId="4" fillId="0" borderId="60" xfId="0" applyFont="1" applyBorder="1"/>
    <xf numFmtId="0" fontId="4" fillId="0" borderId="61" xfId="0" applyFont="1" applyBorder="1"/>
    <xf numFmtId="0" fontId="19" fillId="0" borderId="87" xfId="0" applyFont="1" applyBorder="1" applyAlignment="1">
      <alignment horizontal="left" indent="7"/>
    </xf>
    <xf numFmtId="0" fontId="4" fillId="0" borderId="41" xfId="0" applyFont="1" applyBorder="1"/>
    <xf numFmtId="0" fontId="18" fillId="0" borderId="86" xfId="0" applyFont="1" applyBorder="1" applyAlignment="1">
      <alignment horizontal="center"/>
    </xf>
    <xf numFmtId="0" fontId="4" fillId="0" borderId="40" xfId="0" applyFont="1" applyBorder="1"/>
    <xf numFmtId="0" fontId="5" fillId="0" borderId="85" xfId="0" applyFont="1" applyBorder="1" applyAlignment="1">
      <alignment horizontal="center" vertical="center" wrapText="1"/>
    </xf>
    <xf numFmtId="0" fontId="4" fillId="0" borderId="38" xfId="0" applyFont="1" applyBorder="1"/>
    <xf numFmtId="0" fontId="4" fillId="0" borderId="39" xfId="0" applyFont="1" applyBorder="1"/>
    <xf numFmtId="0" fontId="22" fillId="0" borderId="11" xfId="0" applyFont="1" applyBorder="1" applyAlignment="1">
      <alignment horizontal="left"/>
    </xf>
    <xf numFmtId="0" fontId="4" fillId="0" borderId="26" xfId="0" applyFont="1" applyBorder="1"/>
    <xf numFmtId="0" fontId="4" fillId="0" borderId="27" xfId="0" applyFont="1" applyBorder="1"/>
    <xf numFmtId="0" fontId="5" fillId="7" borderId="19" xfId="0" applyFont="1" applyFill="1" applyBorder="1" applyAlignment="1">
      <alignment horizontal="center"/>
    </xf>
    <xf numFmtId="0" fontId="4" fillId="0" borderId="49" xfId="0" applyFont="1" applyBorder="1"/>
    <xf numFmtId="0" fontId="4" fillId="0" borderId="53" xfId="0" applyFont="1" applyBorder="1"/>
    <xf numFmtId="0" fontId="5" fillId="7" borderId="25" xfId="0" applyFont="1" applyFill="1" applyBorder="1" applyAlignment="1">
      <alignment horizontal="center" vertical="center"/>
    </xf>
    <xf numFmtId="0" fontId="4" fillId="0" borderId="12" xfId="0" applyFont="1" applyBorder="1"/>
    <xf numFmtId="0" fontId="5" fillId="7" borderId="21" xfId="0" applyFont="1" applyFill="1" applyBorder="1" applyAlignment="1">
      <alignment horizontal="center" wrapText="1"/>
    </xf>
    <xf numFmtId="0" fontId="4" fillId="0" borderId="50" xfId="0" applyFont="1" applyBorder="1"/>
    <xf numFmtId="0" fontId="4" fillId="0" borderId="99" xfId="0" applyFont="1" applyBorder="1" applyAlignment="1">
      <alignment horizontal="left"/>
    </xf>
    <xf numFmtId="0" fontId="4" fillId="0" borderId="100" xfId="0" applyFont="1" applyBorder="1" applyAlignment="1">
      <alignment horizontal="left"/>
    </xf>
    <xf numFmtId="3" fontId="6" fillId="0" borderId="0" xfId="0" applyNumberFormat="1" applyFont="1" applyAlignment="1">
      <alignment horizontal="left"/>
    </xf>
    <xf numFmtId="0" fontId="7" fillId="0" borderId="9" xfId="0" applyFont="1" applyBorder="1" applyAlignment="1">
      <alignment horizontal="left" wrapText="1"/>
    </xf>
    <xf numFmtId="0" fontId="4" fillId="0" borderId="9" xfId="0" applyFont="1" applyBorder="1"/>
    <xf numFmtId="0" fontId="5" fillId="7" borderId="88" xfId="0" applyFont="1" applyFill="1" applyBorder="1" applyAlignment="1">
      <alignment horizontal="center" vertical="center" wrapText="1"/>
    </xf>
    <xf numFmtId="0" fontId="4" fillId="0" borderId="59" xfId="0" applyFont="1" applyBorder="1"/>
    <xf numFmtId="0" fontId="5" fillId="7" borderId="47" xfId="0" applyFont="1" applyFill="1" applyBorder="1" applyAlignment="1">
      <alignment horizontal="center" wrapText="1"/>
    </xf>
    <xf numFmtId="0" fontId="4" fillId="0" borderId="52" xfId="0" applyFont="1" applyBorder="1"/>
    <xf numFmtId="0" fontId="6" fillId="0" borderId="0" xfId="0" applyFont="1" applyAlignment="1">
      <alignment horizontal="left"/>
    </xf>
    <xf numFmtId="0" fontId="4" fillId="0" borderId="0" xfId="0" applyFont="1"/>
    <xf numFmtId="0" fontId="5" fillId="0" borderId="0" xfId="0" applyFont="1" applyAlignment="1">
      <alignment horizontal="left"/>
    </xf>
    <xf numFmtId="0" fontId="5" fillId="8" borderId="89" xfId="0" applyFont="1" applyFill="1" applyBorder="1" applyAlignment="1">
      <alignment horizontal="center"/>
    </xf>
    <xf numFmtId="0" fontId="4" fillId="0" borderId="80" xfId="0" applyFont="1" applyBorder="1"/>
    <xf numFmtId="0" fontId="4" fillId="0" borderId="72" xfId="0" applyFont="1" applyBorder="1"/>
    <xf numFmtId="164" fontId="5" fillId="8" borderId="89" xfId="1" applyNumberFormat="1" applyFont="1" applyFill="1" applyBorder="1" applyAlignment="1">
      <alignment horizontal="center"/>
    </xf>
    <xf numFmtId="0" fontId="5" fillId="7" borderId="20" xfId="0" applyFont="1" applyFill="1" applyBorder="1" applyAlignment="1">
      <alignment horizontal="center"/>
    </xf>
    <xf numFmtId="0" fontId="5" fillId="7" borderId="21" xfId="0" applyFont="1" applyFill="1" applyBorder="1" applyAlignment="1">
      <alignment horizontal="center" vertical="center" wrapText="1"/>
    </xf>
    <xf numFmtId="0" fontId="4" fillId="0" borderId="73" xfId="0" applyFont="1" applyBorder="1"/>
    <xf numFmtId="0" fontId="5" fillId="7" borderId="20" xfId="0" applyFont="1" applyFill="1" applyBorder="1" applyAlignment="1">
      <alignment horizontal="center" vertical="center" wrapText="1"/>
    </xf>
    <xf numFmtId="0" fontId="4" fillId="0" borderId="2" xfId="0" applyFont="1" applyBorder="1"/>
    <xf numFmtId="0" fontId="5" fillId="7" borderId="19" xfId="0" applyFont="1" applyFill="1" applyBorder="1" applyAlignment="1">
      <alignment horizontal="center" vertical="center"/>
    </xf>
    <xf numFmtId="0" fontId="5" fillId="7" borderId="53" xfId="0" applyFont="1" applyFill="1" applyBorder="1" applyAlignment="1">
      <alignment horizontal="center"/>
    </xf>
    <xf numFmtId="0" fontId="6" fillId="0" borderId="33" xfId="0" applyFont="1" applyBorder="1" applyAlignment="1">
      <alignment horizontal="left"/>
    </xf>
    <xf numFmtId="0" fontId="4" fillId="0" borderId="33" xfId="0" applyFont="1" applyBorder="1"/>
    <xf numFmtId="0" fontId="6" fillId="0" borderId="9" xfId="0" applyFont="1" applyBorder="1" applyAlignment="1">
      <alignment horizontal="left"/>
    </xf>
    <xf numFmtId="0" fontId="5" fillId="8" borderId="11" xfId="0" applyFont="1" applyFill="1" applyBorder="1" applyAlignment="1">
      <alignment horizontal="center"/>
    </xf>
    <xf numFmtId="0" fontId="5" fillId="7" borderId="89" xfId="0" applyFont="1" applyFill="1" applyBorder="1" applyAlignment="1">
      <alignment horizontal="center" vertical="center"/>
    </xf>
    <xf numFmtId="0" fontId="4" fillId="0" borderId="57" xfId="0" applyFont="1" applyBorder="1"/>
    <xf numFmtId="0" fontId="5" fillId="7" borderId="50" xfId="0" applyFont="1" applyFill="1" applyBorder="1" applyAlignment="1">
      <alignment horizontal="center"/>
    </xf>
    <xf numFmtId="0" fontId="13" fillId="8" borderId="1" xfId="0" applyFont="1" applyFill="1" applyBorder="1" applyAlignment="1">
      <alignment horizontal="center" wrapText="1"/>
    </xf>
    <xf numFmtId="0" fontId="4" fillId="0" borderId="4" xfId="0" applyFont="1" applyBorder="1"/>
    <xf numFmtId="0" fontId="4" fillId="0" borderId="3" xfId="0" applyFont="1" applyBorder="1"/>
    <xf numFmtId="0" fontId="15" fillId="0" borderId="0" xfId="0" applyFont="1" applyAlignment="1">
      <alignment horizontal="left" wrapText="1"/>
    </xf>
    <xf numFmtId="0" fontId="12" fillId="7" borderId="1" xfId="0" applyFont="1" applyFill="1" applyBorder="1" applyAlignment="1">
      <alignment horizontal="left" wrapText="1"/>
    </xf>
    <xf numFmtId="0" fontId="6" fillId="4" borderId="1" xfId="0" applyFont="1" applyFill="1" applyBorder="1" applyAlignment="1">
      <alignment horizontal="left"/>
    </xf>
    <xf numFmtId="0" fontId="13" fillId="7" borderId="69" xfId="0" applyFont="1" applyFill="1" applyBorder="1" applyAlignment="1">
      <alignment horizontal="left"/>
    </xf>
    <xf numFmtId="0" fontId="4" fillId="0" borderId="29" xfId="0" applyFont="1" applyBorder="1" applyAlignment="1">
      <alignment horizontal="left"/>
    </xf>
    <xf numFmtId="0" fontId="13" fillId="8" borderId="5" xfId="0" applyFont="1" applyFill="1" applyBorder="1" applyAlignment="1">
      <alignment horizontal="center" wrapText="1"/>
    </xf>
    <xf numFmtId="0" fontId="13" fillId="8" borderId="4" xfId="0" applyFont="1" applyFill="1" applyBorder="1" applyAlignment="1">
      <alignment horizontal="center" wrapText="1"/>
    </xf>
    <xf numFmtId="0" fontId="13" fillId="8" borderId="3" xfId="0" applyFont="1" applyFill="1" applyBorder="1" applyAlignment="1">
      <alignment horizontal="center" wrapText="1"/>
    </xf>
    <xf numFmtId="0" fontId="13" fillId="8" borderId="1" xfId="0" applyFont="1" applyFill="1" applyBorder="1" applyAlignment="1">
      <alignment horizontal="center"/>
    </xf>
    <xf numFmtId="0" fontId="5" fillId="7" borderId="5" xfId="0" applyFont="1" applyFill="1" applyBorder="1" applyAlignment="1">
      <alignment horizontal="left"/>
    </xf>
    <xf numFmtId="0" fontId="5" fillId="7" borderId="4" xfId="0" applyFont="1" applyFill="1" applyBorder="1" applyAlignment="1">
      <alignment horizontal="left"/>
    </xf>
    <xf numFmtId="0" fontId="6" fillId="0" borderId="31" xfId="0" applyFont="1" applyBorder="1" applyAlignment="1">
      <alignment horizontal="right"/>
    </xf>
    <xf numFmtId="0" fontId="5" fillId="7" borderId="3" xfId="0" applyFont="1" applyFill="1" applyBorder="1" applyAlignment="1">
      <alignment horizontal="left"/>
    </xf>
    <xf numFmtId="0" fontId="6" fillId="0" borderId="0" xfId="0" applyFont="1"/>
    <xf numFmtId="0" fontId="5" fillId="7" borderId="69" xfId="0" applyFont="1" applyFill="1" applyBorder="1" applyAlignment="1">
      <alignment horizontal="center"/>
    </xf>
    <xf numFmtId="0" fontId="5" fillId="7" borderId="29" xfId="0" applyFont="1" applyFill="1" applyBorder="1" applyAlignment="1">
      <alignment horizontal="center"/>
    </xf>
    <xf numFmtId="0" fontId="5" fillId="13" borderId="1" xfId="0" applyFont="1" applyFill="1" applyBorder="1" applyAlignment="1">
      <alignment horizontal="center"/>
    </xf>
    <xf numFmtId="0" fontId="5" fillId="8" borderId="1" xfId="0" applyFont="1" applyFill="1" applyBorder="1" applyAlignment="1">
      <alignment horizontal="center"/>
    </xf>
    <xf numFmtId="0" fontId="5" fillId="7" borderId="1" xfId="0" applyFont="1" applyFill="1" applyBorder="1" applyAlignment="1">
      <alignment horizontal="left"/>
    </xf>
    <xf numFmtId="0" fontId="6" fillId="0" borderId="8" xfId="0" applyFont="1" applyBorder="1" applyAlignment="1">
      <alignment horizontal="left"/>
    </xf>
    <xf numFmtId="0" fontId="4" fillId="0" borderId="8" xfId="0" applyFont="1" applyBorder="1"/>
    <xf numFmtId="0" fontId="15" fillId="0" borderId="24" xfId="0" applyFont="1" applyBorder="1" applyAlignment="1">
      <alignment horizontal="left" wrapText="1"/>
    </xf>
    <xf numFmtId="0" fontId="15" fillId="0" borderId="8" xfId="0" applyFont="1" applyBorder="1" applyAlignment="1">
      <alignment horizontal="left" wrapText="1"/>
    </xf>
    <xf numFmtId="0" fontId="14" fillId="12" borderId="1" xfId="0" applyFont="1" applyFill="1" applyBorder="1" applyAlignment="1">
      <alignment horizontal="center" wrapText="1"/>
    </xf>
    <xf numFmtId="0" fontId="14" fillId="14" borderId="1" xfId="0" applyFont="1" applyFill="1" applyBorder="1" applyAlignment="1">
      <alignment horizontal="center" wrapText="1"/>
    </xf>
    <xf numFmtId="0" fontId="12" fillId="7" borderId="19" xfId="0" applyFont="1" applyFill="1" applyBorder="1" applyAlignment="1">
      <alignment horizontal="left" wrapText="1"/>
    </xf>
    <xf numFmtId="0" fontId="13" fillId="8" borderId="22" xfId="0" applyFont="1" applyFill="1" applyBorder="1" applyAlignment="1">
      <alignment horizontal="center" wrapText="1"/>
    </xf>
    <xf numFmtId="0" fontId="4" fillId="0" borderId="82" xfId="0" applyFont="1" applyBorder="1"/>
    <xf numFmtId="0" fontId="15" fillId="0" borderId="9" xfId="0" applyFont="1" applyBorder="1" applyAlignment="1">
      <alignment horizontal="left" wrapText="1"/>
    </xf>
    <xf numFmtId="0" fontId="13" fillId="8" borderId="15" xfId="0" applyFont="1" applyFill="1" applyBorder="1" applyAlignment="1">
      <alignment horizontal="center" wrapText="1"/>
    </xf>
    <xf numFmtId="0" fontId="6" fillId="0" borderId="27" xfId="0" applyFont="1" applyBorder="1" applyAlignment="1">
      <alignment horizontal="left"/>
    </xf>
    <xf numFmtId="176" fontId="12" fillId="7" borderId="75" xfId="0" applyNumberFormat="1" applyFont="1" applyFill="1" applyBorder="1" applyAlignment="1">
      <alignment horizontal="left" wrapText="1"/>
    </xf>
    <xf numFmtId="0" fontId="4" fillId="0" borderId="9" xfId="0" applyFont="1" applyBorder="1" applyAlignment="1">
      <alignment horizontal="left"/>
    </xf>
    <xf numFmtId="0" fontId="4" fillId="0" borderId="90" xfId="0" applyFont="1" applyBorder="1" applyAlignment="1">
      <alignment horizontal="left"/>
    </xf>
    <xf numFmtId="0" fontId="12" fillId="8" borderId="1" xfId="0" applyFont="1" applyFill="1" applyBorder="1" applyAlignment="1">
      <alignment horizontal="center" vertical="center" wrapText="1"/>
    </xf>
    <xf numFmtId="0" fontId="13" fillId="7" borderId="19" xfId="0" applyFont="1" applyFill="1" applyBorder="1" applyAlignment="1">
      <alignment horizontal="left" wrapText="1"/>
    </xf>
    <xf numFmtId="0" fontId="12" fillId="8" borderId="1" xfId="0" applyFont="1" applyFill="1" applyBorder="1" applyAlignment="1">
      <alignment horizontal="left" wrapText="1"/>
    </xf>
    <xf numFmtId="0" fontId="15" fillId="2" borderId="0" xfId="0" applyFont="1" applyFill="1" applyAlignment="1">
      <alignment horizontal="left" wrapText="1"/>
    </xf>
    <xf numFmtId="165" fontId="4" fillId="0" borderId="0" xfId="1" applyNumberFormat="1" applyFont="1"/>
    <xf numFmtId="0" fontId="4" fillId="0" borderId="1" xfId="0" applyFont="1" applyBorder="1" applyAlignment="1">
      <alignment horizontal="center" wrapText="1"/>
    </xf>
    <xf numFmtId="0" fontId="4" fillId="0" borderId="6" xfId="0" applyFont="1" applyBorder="1"/>
    <xf numFmtId="0" fontId="4" fillId="0" borderId="58" xfId="0" applyFont="1" applyBorder="1"/>
    <xf numFmtId="0" fontId="5" fillId="7" borderId="19" xfId="0" applyFont="1" applyFill="1" applyBorder="1" applyAlignment="1">
      <alignment horizontal="left" wrapText="1"/>
    </xf>
    <xf numFmtId="0" fontId="12" fillId="0" borderId="15" xfId="0" applyFont="1" applyBorder="1" applyAlignment="1">
      <alignment horizontal="center" wrapText="1"/>
    </xf>
    <xf numFmtId="0" fontId="13" fillId="8" borderId="55" xfId="0" applyFont="1" applyFill="1" applyBorder="1" applyAlignment="1">
      <alignment horizontal="center" wrapText="1"/>
    </xf>
    <xf numFmtId="176" fontId="4" fillId="0" borderId="22" xfId="0" applyNumberFormat="1" applyFont="1" applyBorder="1" applyAlignment="1">
      <alignment horizontal="left" wrapText="1"/>
    </xf>
    <xf numFmtId="0" fontId="9" fillId="2" borderId="22" xfId="0" applyFont="1" applyFill="1" applyBorder="1" applyAlignment="1">
      <alignment horizontal="left" wrapText="1"/>
    </xf>
    <xf numFmtId="0" fontId="12" fillId="7" borderId="54" xfId="0" applyFont="1" applyFill="1" applyBorder="1" applyAlignment="1">
      <alignment horizontal="left" wrapText="1"/>
    </xf>
    <xf numFmtId="0" fontId="4" fillId="0" borderId="49" xfId="0" applyFont="1" applyBorder="1" applyAlignment="1">
      <alignment horizontal="left"/>
    </xf>
    <xf numFmtId="0" fontId="4" fillId="0" borderId="50" xfId="0" applyFont="1" applyBorder="1" applyAlignment="1">
      <alignment horizontal="left"/>
    </xf>
    <xf numFmtId="0" fontId="4" fillId="0" borderId="22" xfId="0" applyFont="1" applyBorder="1" applyAlignment="1">
      <alignment horizontal="left" wrapText="1"/>
    </xf>
    <xf numFmtId="0" fontId="4" fillId="0" borderId="20" xfId="0" applyFont="1" applyBorder="1" applyAlignment="1">
      <alignment horizontal="left"/>
    </xf>
    <xf numFmtId="0" fontId="4" fillId="0" borderId="21" xfId="0" applyFont="1" applyBorder="1" applyAlignment="1">
      <alignment horizontal="left"/>
    </xf>
    <xf numFmtId="0" fontId="4" fillId="0" borderId="1" xfId="0" applyFont="1" applyBorder="1"/>
    <xf numFmtId="0" fontId="4" fillId="0" borderId="15" xfId="0" applyFont="1" applyBorder="1"/>
    <xf numFmtId="0" fontId="13" fillId="8" borderId="19" xfId="0" applyFont="1" applyFill="1" applyBorder="1" applyAlignment="1">
      <alignment horizontal="center" wrapText="1"/>
    </xf>
    <xf numFmtId="0" fontId="4" fillId="0" borderId="20" xfId="0" applyFont="1" applyBorder="1"/>
    <xf numFmtId="0" fontId="4" fillId="0" borderId="21" xfId="0" applyFont="1" applyBorder="1"/>
    <xf numFmtId="0" fontId="9" fillId="2" borderId="22" xfId="0" applyFont="1" applyFill="1" applyBorder="1" applyAlignment="1">
      <alignment horizontal="center" wrapText="1"/>
    </xf>
    <xf numFmtId="0" fontId="9" fillId="2" borderId="23" xfId="0" applyFont="1" applyFill="1" applyBorder="1" applyAlignment="1">
      <alignment horizontal="center" wrapText="1"/>
    </xf>
  </cellXfs>
  <cellStyles count="26">
    <cellStyle name="Comma" xfId="1" builtinId="3"/>
    <cellStyle name="Comma [0]" xfId="8" builtinId="6"/>
    <cellStyle name="Comma 2" xfId="9" xr:uid="{00000000-0005-0000-0000-000009000000}"/>
    <cellStyle name="Comma 2 2" xfId="17" xr:uid="{6A75CA65-2AFB-4F00-91F8-7CC0992483D9}"/>
    <cellStyle name="Comma 2 2 2" xfId="2" xr:uid="{00000000-0005-0000-0000-000002000000}"/>
    <cellStyle name="Comma 2 2 2 2" xfId="20" xr:uid="{D3A16902-1B5F-4EEC-BFCA-D1498429DB8D}"/>
    <cellStyle name="Comma 3" xfId="10" xr:uid="{00000000-0005-0000-0000-00000A000000}"/>
    <cellStyle name="Comma 3 2" xfId="19" xr:uid="{2F5B19E7-2553-4BC8-9490-DEFA528A8B92}"/>
    <cellStyle name="Comma 4" xfId="7" xr:uid="{00000000-0005-0000-0000-000007000000}"/>
    <cellStyle name="Comma 4 2" xfId="15" xr:uid="{1BE3CC0F-46E3-4DCA-9F4E-75287AFF6146}"/>
    <cellStyle name="Comma 5" xfId="23" xr:uid="{DAA9B7D4-12AD-4770-A0C7-24D5611B2879}"/>
    <cellStyle name="Comma 6" xfId="18" xr:uid="{20D9C262-D353-4C10-AF72-4F42BC8A06AE}"/>
    <cellStyle name="Hyperlink" xfId="3" builtinId="8"/>
    <cellStyle name="Hyperlink 2" xfId="25" xr:uid="{A11DE219-23E3-4C5B-BCEA-92141C82F5E5}"/>
    <cellStyle name="Normal" xfId="0" builtinId="0"/>
    <cellStyle name="Normal 2" xfId="4" xr:uid="{00000000-0005-0000-0000-000004000000}"/>
    <cellStyle name="Normal 2 2" xfId="5" xr:uid="{00000000-0005-0000-0000-000005000000}"/>
    <cellStyle name="Normal 2 3" xfId="16" xr:uid="{FD59F3EE-3971-420A-878E-7C916B1405EC}"/>
    <cellStyle name="Normal 2 4" xfId="22" xr:uid="{E269C737-5B79-40A0-8BDD-29F5B3FACA8F}"/>
    <cellStyle name="Normal 3" xfId="13" xr:uid="{46931270-7608-4498-8F3E-F6039B4B6EB1}"/>
    <cellStyle name="Normal 4" xfId="12" xr:uid="{EA384C90-9B9E-4A08-AC2F-C73814E4654E}"/>
    <cellStyle name="Normal 5" xfId="21" xr:uid="{CD07D04E-3531-4677-88B1-ADA7D7144B53}"/>
    <cellStyle name="Percent" xfId="6" builtinId="5"/>
    <cellStyle name="Percent 2" xfId="11" xr:uid="{00000000-0005-0000-0000-00000B000000}"/>
    <cellStyle name="Percent 2 2" xfId="24" xr:uid="{F6E84AFE-542F-4082-9713-906D7AFA2EE0}"/>
    <cellStyle name="Percent 3" xfId="14" xr:uid="{66E73AEC-B6EB-4520-B707-3DD12199725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externalLink" Target="externalLinks/externalLink1.xml"/><Relationship Id="rId7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3" Type="http://schemas.openxmlformats.org/officeDocument/2006/relationships/hyperlink" Target="#'Reliance &amp; Limitations'!A1"/><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hyperlink" Target="#Details!A1"/><Relationship Id="rId1" Type="http://schemas.openxmlformats.org/officeDocument/2006/relationships/image" Target="../media/image4.png"/><Relationship Id="rId5" Type="http://schemas.openxmlformats.org/officeDocument/2006/relationships/image" Target="../media/image6.png"/><Relationship Id="rId4" Type="http://schemas.openxmlformats.org/officeDocument/2006/relationships/hyperlink" Target="#Contents!A1"/></Relationships>
</file>

<file path=xl/drawings/_rels/drawing3.xml.rels><?xml version="1.0" encoding="UTF-8" standalone="yes"?>
<Relationships xmlns="http://schemas.openxmlformats.org/package/2006/relationships"><Relationship Id="rId3" Type="http://schemas.openxmlformats.org/officeDocument/2006/relationships/hyperlink" Target="#'T1'!A1"/><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hyperlink" Target="#'Reliance &amp; Limitations'!A1"/><Relationship Id="rId4" Type="http://schemas.openxmlformats.org/officeDocument/2006/relationships/hyperlink" Target="#Details!A1"/></Relationships>
</file>

<file path=xl/drawings/_rels/drawing4.xml.rels><?xml version="1.0" encoding="UTF-8" standalone="yes"?>
<Relationships xmlns="http://schemas.openxmlformats.org/package/2006/relationships"><Relationship Id="rId3" Type="http://schemas.openxmlformats.org/officeDocument/2006/relationships/hyperlink" Target="#'T2'!A1"/><Relationship Id="rId2" Type="http://schemas.openxmlformats.org/officeDocument/2006/relationships/image" Target="../media/image7.png"/><Relationship Id="rId1" Type="http://schemas.openxmlformats.org/officeDocument/2006/relationships/image" Target="../media/image4.png"/><Relationship Id="rId5" Type="http://schemas.openxmlformats.org/officeDocument/2006/relationships/hyperlink" Target="#Contents!A1"/><Relationship Id="rId4" Type="http://schemas.openxmlformats.org/officeDocument/2006/relationships/hyperlink" Target="#Details!A1"/></Relationships>
</file>

<file path=xl/drawings/_rels/drawing5.xml.rels><?xml version="1.0" encoding="UTF-8" standalone="yes"?>
<Relationships xmlns="http://schemas.openxmlformats.org/package/2006/relationships"><Relationship Id="rId3" Type="http://schemas.openxmlformats.org/officeDocument/2006/relationships/hyperlink" Target="#'T3'!A1"/><Relationship Id="rId2" Type="http://schemas.openxmlformats.org/officeDocument/2006/relationships/image" Target="../media/image9.png"/><Relationship Id="rId1" Type="http://schemas.openxmlformats.org/officeDocument/2006/relationships/image" Target="../media/image8.png"/><Relationship Id="rId5" Type="http://schemas.openxmlformats.org/officeDocument/2006/relationships/hyperlink" Target="#'T1'!A1"/><Relationship Id="rId4" Type="http://schemas.openxmlformats.org/officeDocument/2006/relationships/hyperlink" Target="#Details!A1"/></Relationships>
</file>

<file path=xl/drawings/_rels/drawing6.xml.rels><?xml version="1.0" encoding="UTF-8" standalone="yes"?>
<Relationships xmlns="http://schemas.openxmlformats.org/package/2006/relationships"><Relationship Id="rId3" Type="http://schemas.openxmlformats.org/officeDocument/2006/relationships/hyperlink" Target="#'T4'!A1"/><Relationship Id="rId2" Type="http://schemas.openxmlformats.org/officeDocument/2006/relationships/image" Target="../media/image7.png"/><Relationship Id="rId1" Type="http://schemas.openxmlformats.org/officeDocument/2006/relationships/image" Target="../media/image4.png"/><Relationship Id="rId5" Type="http://schemas.openxmlformats.org/officeDocument/2006/relationships/hyperlink" Target="#'T2'!A1"/><Relationship Id="rId4" Type="http://schemas.openxmlformats.org/officeDocument/2006/relationships/hyperlink" Target="#Details!A1"/></Relationships>
</file>

<file path=xl/drawings/_rels/drawing7.xml.rels><?xml version="1.0" encoding="UTF-8" standalone="yes"?>
<Relationships xmlns="http://schemas.openxmlformats.org/package/2006/relationships"><Relationship Id="rId3" Type="http://schemas.openxmlformats.org/officeDocument/2006/relationships/hyperlink" Target="#'T5'!A1"/><Relationship Id="rId2" Type="http://schemas.openxmlformats.org/officeDocument/2006/relationships/image" Target="../media/image7.png"/><Relationship Id="rId1" Type="http://schemas.openxmlformats.org/officeDocument/2006/relationships/image" Target="../media/image4.png"/><Relationship Id="rId5" Type="http://schemas.openxmlformats.org/officeDocument/2006/relationships/hyperlink" Target="#'T3'!A1"/><Relationship Id="rId4" Type="http://schemas.openxmlformats.org/officeDocument/2006/relationships/hyperlink" Target="#Details!A1"/></Relationships>
</file>

<file path=xl/drawings/_rels/drawing8.xml.rels><?xml version="1.0" encoding="UTF-8" standalone="yes"?>
<Relationships xmlns="http://schemas.openxmlformats.org/package/2006/relationships"><Relationship Id="rId3" Type="http://schemas.openxmlformats.org/officeDocument/2006/relationships/hyperlink" Target="#'T2'!A1"/><Relationship Id="rId2" Type="http://schemas.openxmlformats.org/officeDocument/2006/relationships/image" Target="../media/image9.png"/><Relationship Id="rId1" Type="http://schemas.openxmlformats.org/officeDocument/2006/relationships/image" Target="../media/image4.png"/><Relationship Id="rId6" Type="http://schemas.openxmlformats.org/officeDocument/2006/relationships/hyperlink" Target="#'T4'!A1"/><Relationship Id="rId5" Type="http://schemas.openxmlformats.org/officeDocument/2006/relationships/hyperlink" Target="#Details!A1"/><Relationship Id="rId4" Type="http://schemas.openxmlformats.org/officeDocument/2006/relationships/hyperlink" Target="#'APPENDIX 1'!A1"/></Relationships>
</file>

<file path=xl/drawings/_rels/drawing9.xml.rels><?xml version="1.0" encoding="UTF-8" standalone="yes"?>
<Relationships xmlns="http://schemas.openxmlformats.org/package/2006/relationships"><Relationship Id="rId3" Type="http://schemas.openxmlformats.org/officeDocument/2006/relationships/hyperlink" Target="#'APPENDIX 2'!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T4'!A1"/><Relationship Id="rId4" Type="http://schemas.openxmlformats.org/officeDocument/2006/relationships/hyperlink" Target="#Details!A1"/></Relationships>
</file>

<file path=xl/drawings/_rels/drawing10.xml.rels><?xml version="1.0" encoding="UTF-8" standalone="yes"?>
<Relationships xmlns="http://schemas.openxmlformats.org/package/2006/relationships"><Relationship Id="rId3" Type="http://schemas.openxmlformats.org/officeDocument/2006/relationships/hyperlink" Target="#'APPENDIX 3'!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1'!A1"/><Relationship Id="rId4" Type="http://schemas.openxmlformats.org/officeDocument/2006/relationships/hyperlink" Target="#Details!A1"/></Relationships>
</file>

<file path=xl/drawings/_rels/drawing11.xml.rels><?xml version="1.0" encoding="UTF-8" standalone="yes"?>
<Relationships xmlns="http://schemas.openxmlformats.org/package/2006/relationships"><Relationship Id="rId3" Type="http://schemas.openxmlformats.org/officeDocument/2006/relationships/hyperlink" Target="#'APPENDIX 4'!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2'!A1"/><Relationship Id="rId4" Type="http://schemas.openxmlformats.org/officeDocument/2006/relationships/hyperlink" Target="#Details!A1"/></Relationships>
</file>

<file path=xl/drawings/_rels/drawing12.xml.rels><?xml version="1.0" encoding="UTF-8" standalone="yes"?>
<Relationships xmlns="http://schemas.openxmlformats.org/package/2006/relationships"><Relationship Id="rId3" Type="http://schemas.openxmlformats.org/officeDocument/2006/relationships/hyperlink" Target="#'APPENDIX 5 I'!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3'!A1"/><Relationship Id="rId4" Type="http://schemas.openxmlformats.org/officeDocument/2006/relationships/hyperlink" Target="#Details!A1"/></Relationships>
</file>

<file path=xl/drawings/_rels/drawing13.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 II'!A1"/><Relationship Id="rId1" Type="http://schemas.openxmlformats.org/officeDocument/2006/relationships/image" Target="../media/image10.png"/><Relationship Id="rId4" Type="http://schemas.openxmlformats.org/officeDocument/2006/relationships/hyperlink" Target="#'APPENDIX 4'!A1"/></Relationships>
</file>

<file path=xl/drawings/_rels/drawing1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 III'!A1"/><Relationship Id="rId1" Type="http://schemas.openxmlformats.org/officeDocument/2006/relationships/image" Target="../media/image10.png"/><Relationship Id="rId4" Type="http://schemas.openxmlformats.org/officeDocument/2006/relationships/hyperlink" Target="#'APPENDIX 5 I'!A1"/></Relationships>
</file>

<file path=xl/drawings/_rels/drawing1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6 I'!A1"/><Relationship Id="rId1" Type="http://schemas.openxmlformats.org/officeDocument/2006/relationships/image" Target="../media/image10.png"/><Relationship Id="rId4" Type="http://schemas.openxmlformats.org/officeDocument/2006/relationships/hyperlink" Target="#'APPENDIX 5 II'!A1"/></Relationships>
</file>

<file path=xl/drawings/_rels/drawing16.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6 II'!A1"/><Relationship Id="rId1" Type="http://schemas.openxmlformats.org/officeDocument/2006/relationships/image" Target="../media/image10.png"/><Relationship Id="rId4" Type="http://schemas.openxmlformats.org/officeDocument/2006/relationships/hyperlink" Target="#'APPENDIX 5 III'!A1"/></Relationships>
</file>

<file path=xl/drawings/_rels/drawing17.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6 III'!A1"/><Relationship Id="rId1" Type="http://schemas.openxmlformats.org/officeDocument/2006/relationships/image" Target="../media/image10.png"/><Relationship Id="rId4" Type="http://schemas.openxmlformats.org/officeDocument/2006/relationships/hyperlink" Target="#'APPENDIX 6 I'!A1"/></Relationships>
</file>

<file path=xl/drawings/_rels/drawing18.xml.rels><?xml version="1.0" encoding="UTF-8" standalone="yes"?>
<Relationships xmlns="http://schemas.openxmlformats.org/package/2006/relationships"><Relationship Id="rId3" Type="http://schemas.openxmlformats.org/officeDocument/2006/relationships/hyperlink" Target="#'APPENDIX 6 IV'!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6 II'!A1"/><Relationship Id="rId4" Type="http://schemas.openxmlformats.org/officeDocument/2006/relationships/hyperlink" Target="#Details!A1"/></Relationships>
</file>

<file path=xl/drawings/_rels/drawing19.xml.rels><?xml version="1.0" encoding="UTF-8" standalone="yes"?>
<Relationships xmlns="http://schemas.openxmlformats.org/package/2006/relationships"><Relationship Id="rId3" Type="http://schemas.openxmlformats.org/officeDocument/2006/relationships/hyperlink" Target="#'APPENDIX 7'!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6 III'!A1"/><Relationship Id="rId4" Type="http://schemas.openxmlformats.org/officeDocument/2006/relationships/hyperlink" Target="#Details!A1"/></Relationships>
</file>

<file path=xl/drawings/_rels/drawing20.xml.rels><?xml version="1.0" encoding="UTF-8" standalone="yes"?>
<Relationships xmlns="http://schemas.openxmlformats.org/package/2006/relationships"><Relationship Id="rId3" Type="http://schemas.openxmlformats.org/officeDocument/2006/relationships/hyperlink" Target="#'APPENDIX 8'!A1"/><Relationship Id="rId2" Type="http://schemas.openxmlformats.org/officeDocument/2006/relationships/hyperlink" Target="#'T2'!A1"/><Relationship Id="rId1" Type="http://schemas.openxmlformats.org/officeDocument/2006/relationships/image" Target="../media/image10.png"/><Relationship Id="rId5" Type="http://schemas.openxmlformats.org/officeDocument/2006/relationships/hyperlink" Target="#'APPENDIX 6 IV'!A1"/><Relationship Id="rId4" Type="http://schemas.openxmlformats.org/officeDocument/2006/relationships/hyperlink" Target="#Details!A1"/></Relationships>
</file>

<file path=xl/drawings/_rels/drawing21.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9'!A1"/><Relationship Id="rId1" Type="http://schemas.openxmlformats.org/officeDocument/2006/relationships/image" Target="../media/image10.png"/><Relationship Id="rId4" Type="http://schemas.openxmlformats.org/officeDocument/2006/relationships/hyperlink" Target="#'APPENDIX 7'!A1"/></Relationships>
</file>

<file path=xl/drawings/_rels/drawing22.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0'!A1"/><Relationship Id="rId1" Type="http://schemas.openxmlformats.org/officeDocument/2006/relationships/image" Target="../media/image10.png"/><Relationship Id="rId4" Type="http://schemas.openxmlformats.org/officeDocument/2006/relationships/hyperlink" Target="#'APPENDIX 8'!A1"/></Relationships>
</file>

<file path=xl/drawings/_rels/drawing23.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1'!A1"/><Relationship Id="rId1" Type="http://schemas.openxmlformats.org/officeDocument/2006/relationships/image" Target="../media/image10.png"/><Relationship Id="rId4" Type="http://schemas.openxmlformats.org/officeDocument/2006/relationships/hyperlink" Target="#'APPENDIX 9'!A1"/></Relationships>
</file>

<file path=xl/drawings/_rels/drawing2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2'!A1"/><Relationship Id="rId1" Type="http://schemas.openxmlformats.org/officeDocument/2006/relationships/image" Target="../media/image11.png"/><Relationship Id="rId4" Type="http://schemas.openxmlformats.org/officeDocument/2006/relationships/hyperlink" Target="#'APPENDIX 10'!A1"/></Relationships>
</file>

<file path=xl/drawings/_rels/drawing2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3'!A1"/><Relationship Id="rId1" Type="http://schemas.openxmlformats.org/officeDocument/2006/relationships/image" Target="../media/image11.png"/><Relationship Id="rId4" Type="http://schemas.openxmlformats.org/officeDocument/2006/relationships/hyperlink" Target="#'APPENDIX 11'!A1"/></Relationships>
</file>

<file path=xl/drawings/_rels/drawing26.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4'!A1"/><Relationship Id="rId1" Type="http://schemas.openxmlformats.org/officeDocument/2006/relationships/image" Target="../media/image11.png"/><Relationship Id="rId4" Type="http://schemas.openxmlformats.org/officeDocument/2006/relationships/hyperlink" Target="#'APPENDIX 12'!A1"/></Relationships>
</file>

<file path=xl/drawings/_rels/drawing27.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5'!A1"/><Relationship Id="rId1" Type="http://schemas.openxmlformats.org/officeDocument/2006/relationships/image" Target="../media/image11.png"/><Relationship Id="rId4" Type="http://schemas.openxmlformats.org/officeDocument/2006/relationships/hyperlink" Target="#'APPENDIX 13'!A1"/></Relationships>
</file>

<file path=xl/drawings/_rels/drawing28.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6'!A1"/><Relationship Id="rId1" Type="http://schemas.openxmlformats.org/officeDocument/2006/relationships/image" Target="../media/image11.png"/><Relationship Id="rId4" Type="http://schemas.openxmlformats.org/officeDocument/2006/relationships/hyperlink" Target="#'APPENDIX 14'!A1"/></Relationships>
</file>

<file path=xl/drawings/_rels/drawing2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7'!A1"/><Relationship Id="rId1" Type="http://schemas.openxmlformats.org/officeDocument/2006/relationships/image" Target="../media/image11.png"/><Relationship Id="rId4" Type="http://schemas.openxmlformats.org/officeDocument/2006/relationships/hyperlink" Target="#'APPENDIX 15'!A1"/></Relationships>
</file>

<file path=xl/drawings/_rels/drawing3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18'!A1"/><Relationship Id="rId1" Type="http://schemas.openxmlformats.org/officeDocument/2006/relationships/image" Target="../media/image11.png"/><Relationship Id="rId4" Type="http://schemas.openxmlformats.org/officeDocument/2006/relationships/hyperlink" Target="#'APPENDIX 16'!A1"/></Relationships>
</file>

<file path=xl/drawings/_rels/drawing36.xml.rels><?xml version="1.0" encoding="UTF-8" standalone="yes"?>
<Relationships xmlns="http://schemas.openxmlformats.org/package/2006/relationships"><Relationship Id="rId3" Type="http://schemas.openxmlformats.org/officeDocument/2006/relationships/hyperlink" Target="#'APPENDIX 19'!A1"/><Relationship Id="rId2" Type="http://schemas.openxmlformats.org/officeDocument/2006/relationships/hyperlink" Target="#'T2'!A1"/><Relationship Id="rId1" Type="http://schemas.openxmlformats.org/officeDocument/2006/relationships/image" Target="../media/image11.png"/><Relationship Id="rId5" Type="http://schemas.openxmlformats.org/officeDocument/2006/relationships/hyperlink" Target="#'APPENDIX 17'!A1"/><Relationship Id="rId4" Type="http://schemas.openxmlformats.org/officeDocument/2006/relationships/hyperlink" Target="#Details!A1"/></Relationships>
</file>

<file path=xl/drawings/_rels/drawing37.xml.rels><?xml version="1.0" encoding="UTF-8" standalone="yes"?>
<Relationships xmlns="http://schemas.openxmlformats.org/package/2006/relationships"><Relationship Id="rId3" Type="http://schemas.openxmlformats.org/officeDocument/2006/relationships/hyperlink" Target="#'APPENDIX 20'!A1"/><Relationship Id="rId2" Type="http://schemas.openxmlformats.org/officeDocument/2006/relationships/hyperlink" Target="#'T2'!A1"/><Relationship Id="rId1" Type="http://schemas.openxmlformats.org/officeDocument/2006/relationships/image" Target="../media/image11.png"/><Relationship Id="rId5" Type="http://schemas.openxmlformats.org/officeDocument/2006/relationships/hyperlink" Target="#'APPENDIX 18'!A1"/><Relationship Id="rId4" Type="http://schemas.openxmlformats.org/officeDocument/2006/relationships/hyperlink" Target="#Details!A1"/></Relationships>
</file>

<file path=xl/drawings/_rels/drawing38.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1'!A1"/><Relationship Id="rId1" Type="http://schemas.openxmlformats.org/officeDocument/2006/relationships/image" Target="../media/image11.png"/><Relationship Id="rId4" Type="http://schemas.openxmlformats.org/officeDocument/2006/relationships/hyperlink" Target="#'APPENDIX 19'!A1"/></Relationships>
</file>

<file path=xl/drawings/_rels/drawing39.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2'!A1"/><Relationship Id="rId1" Type="http://schemas.openxmlformats.org/officeDocument/2006/relationships/image" Target="../media/image12.png"/><Relationship Id="rId4" Type="http://schemas.openxmlformats.org/officeDocument/2006/relationships/hyperlink" Target="#'APPENDIX 20'!A1"/></Relationships>
</file>

<file path=xl/drawings/_rels/drawing40.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3'!A1"/><Relationship Id="rId1" Type="http://schemas.openxmlformats.org/officeDocument/2006/relationships/image" Target="../media/image12.png"/><Relationship Id="rId4" Type="http://schemas.openxmlformats.org/officeDocument/2006/relationships/hyperlink" Target="#'APPENDIX 21'!A1"/></Relationships>
</file>

<file path=xl/drawings/_rels/drawing41.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4'!A1"/><Relationship Id="rId1" Type="http://schemas.openxmlformats.org/officeDocument/2006/relationships/image" Target="../media/image12.png"/><Relationship Id="rId4" Type="http://schemas.openxmlformats.org/officeDocument/2006/relationships/hyperlink" Target="#'APPENDIX 22'!A1"/></Relationships>
</file>

<file path=xl/drawings/_rels/drawing42.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5'!A1"/><Relationship Id="rId1" Type="http://schemas.openxmlformats.org/officeDocument/2006/relationships/image" Target="../media/image12.png"/><Relationship Id="rId4" Type="http://schemas.openxmlformats.org/officeDocument/2006/relationships/hyperlink" Target="#'APPENDIX 23'!A1"/></Relationships>
</file>

<file path=xl/drawings/_rels/drawing43.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6'!A1"/><Relationship Id="rId1" Type="http://schemas.openxmlformats.org/officeDocument/2006/relationships/image" Target="../media/image12.png"/><Relationship Id="rId4" Type="http://schemas.openxmlformats.org/officeDocument/2006/relationships/hyperlink" Target="#'APPENDIX 24'!A1"/></Relationships>
</file>

<file path=xl/drawings/_rels/drawing4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7'!A1"/><Relationship Id="rId1" Type="http://schemas.openxmlformats.org/officeDocument/2006/relationships/image" Target="../media/image12.png"/><Relationship Id="rId4" Type="http://schemas.openxmlformats.org/officeDocument/2006/relationships/hyperlink" Target="#'APPENDIX 25'!A1"/></Relationships>
</file>

<file path=xl/drawings/_rels/drawing4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8'!A1"/><Relationship Id="rId1" Type="http://schemas.openxmlformats.org/officeDocument/2006/relationships/image" Target="../media/image12.png"/><Relationship Id="rId4" Type="http://schemas.openxmlformats.org/officeDocument/2006/relationships/hyperlink" Target="#'APPENDIX 26'!A1"/></Relationships>
</file>

<file path=xl/drawings/_rels/drawing46.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29'!A1"/><Relationship Id="rId1" Type="http://schemas.openxmlformats.org/officeDocument/2006/relationships/image" Target="../media/image12.png"/><Relationship Id="rId4" Type="http://schemas.openxmlformats.org/officeDocument/2006/relationships/hyperlink" Target="#'APPENDIX 27'!A1"/></Relationships>
</file>

<file path=xl/drawings/_rels/drawing47.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0'!A1"/><Relationship Id="rId1" Type="http://schemas.openxmlformats.org/officeDocument/2006/relationships/image" Target="../media/image12.png"/><Relationship Id="rId4" Type="http://schemas.openxmlformats.org/officeDocument/2006/relationships/hyperlink" Target="#'APPENDIX 28'!A1"/></Relationships>
</file>

<file path=xl/drawings/_rels/drawing48.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1'!A1"/><Relationship Id="rId1" Type="http://schemas.openxmlformats.org/officeDocument/2006/relationships/image" Target="../media/image12.png"/><Relationship Id="rId4" Type="http://schemas.openxmlformats.org/officeDocument/2006/relationships/hyperlink" Target="#'APPENDIX 29'!A1"/></Relationships>
</file>

<file path=xl/drawings/_rels/drawing49.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2'!A1"/><Relationship Id="rId1" Type="http://schemas.openxmlformats.org/officeDocument/2006/relationships/image" Target="../media/image12.png"/><Relationship Id="rId4" Type="http://schemas.openxmlformats.org/officeDocument/2006/relationships/hyperlink" Target="#'APPENDIX 30'!A1"/></Relationships>
</file>

<file path=xl/drawings/_rels/drawing50.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3'!A1"/><Relationship Id="rId1" Type="http://schemas.openxmlformats.org/officeDocument/2006/relationships/image" Target="../media/image12.png"/><Relationship Id="rId4" Type="http://schemas.openxmlformats.org/officeDocument/2006/relationships/hyperlink" Target="#'APPENDIX 31'!A1"/></Relationships>
</file>

<file path=xl/drawings/_rels/drawing51.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4'!A1"/><Relationship Id="rId1" Type="http://schemas.openxmlformats.org/officeDocument/2006/relationships/image" Target="../media/image12.png"/><Relationship Id="rId4" Type="http://schemas.openxmlformats.org/officeDocument/2006/relationships/hyperlink" Target="#'APPENDIX 32'!A1"/></Relationships>
</file>

<file path=xl/drawings/_rels/drawing52.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5'!A1"/><Relationship Id="rId1" Type="http://schemas.openxmlformats.org/officeDocument/2006/relationships/image" Target="../media/image12.png"/><Relationship Id="rId4" Type="http://schemas.openxmlformats.org/officeDocument/2006/relationships/hyperlink" Target="#'APPENDIX 33'!A1"/></Relationships>
</file>

<file path=xl/drawings/_rels/drawing53.xml.rels><?xml version="1.0" encoding="UTF-8" standalone="yes"?>
<Relationships xmlns="http://schemas.openxmlformats.org/package/2006/relationships"><Relationship Id="rId3" Type="http://schemas.openxmlformats.org/officeDocument/2006/relationships/hyperlink" Target="#'APPENDIX 36'!A1"/><Relationship Id="rId2" Type="http://schemas.openxmlformats.org/officeDocument/2006/relationships/image" Target="../media/image12.png"/><Relationship Id="rId1" Type="http://schemas.openxmlformats.org/officeDocument/2006/relationships/image" Target="../media/image13.png"/><Relationship Id="rId5" Type="http://schemas.openxmlformats.org/officeDocument/2006/relationships/hyperlink" Target="#'APPENDIX 34'!A1"/><Relationship Id="rId4" Type="http://schemas.openxmlformats.org/officeDocument/2006/relationships/hyperlink" Target="#Details!A1"/></Relationships>
</file>

<file path=xl/drawings/_rels/drawing54.xml.rels><?xml version="1.0" encoding="UTF-8" standalone="yes"?>
<Relationships xmlns="http://schemas.openxmlformats.org/package/2006/relationships"><Relationship Id="rId3" Type="http://schemas.openxmlformats.org/officeDocument/2006/relationships/hyperlink" Target="#'APPENDIX 37'!A1"/><Relationship Id="rId2" Type="http://schemas.openxmlformats.org/officeDocument/2006/relationships/image" Target="../media/image12.png"/><Relationship Id="rId1" Type="http://schemas.openxmlformats.org/officeDocument/2006/relationships/image" Target="../media/image13.png"/><Relationship Id="rId5" Type="http://schemas.openxmlformats.org/officeDocument/2006/relationships/hyperlink" Target="#'APPENDIX 35'!A1"/><Relationship Id="rId4" Type="http://schemas.openxmlformats.org/officeDocument/2006/relationships/hyperlink" Target="#Details!A1"/></Relationships>
</file>

<file path=xl/drawings/_rels/drawing5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8'!A1"/><Relationship Id="rId1" Type="http://schemas.openxmlformats.org/officeDocument/2006/relationships/image" Target="../media/image13.png"/><Relationship Id="rId4" Type="http://schemas.openxmlformats.org/officeDocument/2006/relationships/hyperlink" Target="#'APPENDIX 36'!A1"/></Relationships>
</file>

<file path=xl/drawings/_rels/drawing56.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39'!A1"/><Relationship Id="rId1" Type="http://schemas.openxmlformats.org/officeDocument/2006/relationships/image" Target="../media/image13.png"/><Relationship Id="rId4" Type="http://schemas.openxmlformats.org/officeDocument/2006/relationships/hyperlink" Target="#'APPENDIX 37'!A1"/></Relationships>
</file>

<file path=xl/drawings/_rels/drawing57.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0'!A1"/><Relationship Id="rId1" Type="http://schemas.openxmlformats.org/officeDocument/2006/relationships/image" Target="../media/image13.png"/><Relationship Id="rId4" Type="http://schemas.openxmlformats.org/officeDocument/2006/relationships/hyperlink" Target="#'APPENDIX 38'!A1"/></Relationships>
</file>

<file path=xl/drawings/_rels/drawing58.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1'!A1"/><Relationship Id="rId1" Type="http://schemas.openxmlformats.org/officeDocument/2006/relationships/image" Target="../media/image13.png"/><Relationship Id="rId4" Type="http://schemas.openxmlformats.org/officeDocument/2006/relationships/hyperlink" Target="#'APPENDIX 39'!A1"/></Relationships>
</file>

<file path=xl/drawings/_rels/drawing59.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2'!A1"/><Relationship Id="rId1" Type="http://schemas.openxmlformats.org/officeDocument/2006/relationships/image" Target="../media/image13.png"/><Relationship Id="rId4" Type="http://schemas.openxmlformats.org/officeDocument/2006/relationships/hyperlink" Target="#'APPENDIX 40'!A1"/></Relationships>
</file>

<file path=xl/drawings/_rels/drawing60.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3'!A1"/><Relationship Id="rId1" Type="http://schemas.openxmlformats.org/officeDocument/2006/relationships/image" Target="../media/image13.png"/><Relationship Id="rId4" Type="http://schemas.openxmlformats.org/officeDocument/2006/relationships/hyperlink" Target="#'APPENDIX 41'!A1"/></Relationships>
</file>

<file path=xl/drawings/_rels/drawing61.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4'!A1"/><Relationship Id="rId1" Type="http://schemas.openxmlformats.org/officeDocument/2006/relationships/image" Target="../media/image13.png"/><Relationship Id="rId4" Type="http://schemas.openxmlformats.org/officeDocument/2006/relationships/hyperlink" Target="#'APPENDIX 42'!A1"/></Relationships>
</file>

<file path=xl/drawings/_rels/drawing62.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5'!A1"/><Relationship Id="rId1" Type="http://schemas.openxmlformats.org/officeDocument/2006/relationships/image" Target="../media/image13.png"/><Relationship Id="rId4" Type="http://schemas.openxmlformats.org/officeDocument/2006/relationships/hyperlink" Target="#'APPENDIX 43'!A1"/></Relationships>
</file>

<file path=xl/drawings/_rels/drawing63.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6'!A1"/><Relationship Id="rId1" Type="http://schemas.openxmlformats.org/officeDocument/2006/relationships/image" Target="../media/image13.png"/><Relationship Id="rId4" Type="http://schemas.openxmlformats.org/officeDocument/2006/relationships/hyperlink" Target="#'APPENDIX 44'!A1"/></Relationships>
</file>

<file path=xl/drawings/_rels/drawing64.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7'!A1"/><Relationship Id="rId1" Type="http://schemas.openxmlformats.org/officeDocument/2006/relationships/image" Target="../media/image13.png"/><Relationship Id="rId4" Type="http://schemas.openxmlformats.org/officeDocument/2006/relationships/hyperlink" Target="#'APPENDIX 45'!A1"/></Relationships>
</file>

<file path=xl/drawings/_rels/drawing65.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8'!A1"/><Relationship Id="rId1" Type="http://schemas.openxmlformats.org/officeDocument/2006/relationships/image" Target="../media/image13.png"/><Relationship Id="rId4" Type="http://schemas.openxmlformats.org/officeDocument/2006/relationships/hyperlink" Target="#'APPENDIX 46'!A1"/></Relationships>
</file>

<file path=xl/drawings/_rels/drawing66.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49'!A1"/><Relationship Id="rId1" Type="http://schemas.openxmlformats.org/officeDocument/2006/relationships/image" Target="../media/image13.png"/><Relationship Id="rId4" Type="http://schemas.openxmlformats.org/officeDocument/2006/relationships/hyperlink" Target="#'APPENDIX 47'!A1"/></Relationships>
</file>

<file path=xl/drawings/_rels/drawing67.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0'!A1"/><Relationship Id="rId1" Type="http://schemas.openxmlformats.org/officeDocument/2006/relationships/image" Target="../media/image13.png"/><Relationship Id="rId4" Type="http://schemas.openxmlformats.org/officeDocument/2006/relationships/hyperlink" Target="#'APPENDIX 48'!A1"/></Relationships>
</file>

<file path=xl/drawings/_rels/drawing68.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1'!A1"/><Relationship Id="rId1" Type="http://schemas.openxmlformats.org/officeDocument/2006/relationships/image" Target="../media/image13.png"/><Relationship Id="rId4" Type="http://schemas.openxmlformats.org/officeDocument/2006/relationships/hyperlink" Target="#'APPENDIX 49'!A1"/></Relationships>
</file>

<file path=xl/drawings/_rels/drawing69.xml.rels><?xml version="1.0" encoding="UTF-8" standalone="yes"?>
<Relationships xmlns="http://schemas.openxmlformats.org/package/2006/relationships"><Relationship Id="rId3" Type="http://schemas.openxmlformats.org/officeDocument/2006/relationships/hyperlink" Target="#'APPENDIX 52'!A1"/><Relationship Id="rId2" Type="http://schemas.openxmlformats.org/officeDocument/2006/relationships/hyperlink" Target="#'T2'!A1"/><Relationship Id="rId1" Type="http://schemas.openxmlformats.org/officeDocument/2006/relationships/image" Target="../media/image13.png"/><Relationship Id="rId5" Type="http://schemas.openxmlformats.org/officeDocument/2006/relationships/hyperlink" Target="#'APPENDIX 50'!A1"/><Relationship Id="rId4" Type="http://schemas.openxmlformats.org/officeDocument/2006/relationships/hyperlink" Target="#Details!A1"/></Relationships>
</file>

<file path=xl/drawings/_rels/drawing70.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3'!A1"/><Relationship Id="rId1" Type="http://schemas.openxmlformats.org/officeDocument/2006/relationships/image" Target="../media/image13.png"/><Relationship Id="rId4" Type="http://schemas.openxmlformats.org/officeDocument/2006/relationships/hyperlink" Target="#'APPENDIX 51'!A1"/></Relationships>
</file>

<file path=xl/drawings/_rels/drawing71.xml.rels><?xml version="1.0" encoding="UTF-8" standalone="yes"?>
<Relationships xmlns="http://schemas.openxmlformats.org/package/2006/relationships"><Relationship Id="rId3" Type="http://schemas.openxmlformats.org/officeDocument/2006/relationships/hyperlink" Target="#Details!A1"/><Relationship Id="rId2" Type="http://schemas.openxmlformats.org/officeDocument/2006/relationships/hyperlink" Target="#'APPENDIX 54'!A1"/><Relationship Id="rId1" Type="http://schemas.openxmlformats.org/officeDocument/2006/relationships/image" Target="../media/image13.png"/><Relationship Id="rId4" Type="http://schemas.openxmlformats.org/officeDocument/2006/relationships/hyperlink" Target="#'APPENDIX 52'!A1"/></Relationships>
</file>

<file path=xl/drawings/_rels/drawing72.xml.rels><?xml version="1.0" encoding="UTF-8" standalone="yes"?>
<Relationships xmlns="http://schemas.openxmlformats.org/package/2006/relationships"><Relationship Id="rId3" Type="http://schemas.openxmlformats.org/officeDocument/2006/relationships/hyperlink" Target="#'APPENDIX 53'!A1"/><Relationship Id="rId2" Type="http://schemas.openxmlformats.org/officeDocument/2006/relationships/hyperlink" Target="#Details!A1"/><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7</xdr:col>
      <xdr:colOff>646545</xdr:colOff>
      <xdr:row>5</xdr:row>
      <xdr:rowOff>65232</xdr:rowOff>
    </xdr:from>
    <xdr:to>
      <xdr:col>9</xdr:col>
      <xdr:colOff>347229</xdr:colOff>
      <xdr:row>8</xdr:row>
      <xdr:rowOff>174625</xdr:rowOff>
    </xdr:to>
    <xdr:pic>
      <xdr:nvPicPr>
        <xdr:cNvPr id="112928" name="Picture 9">
          <a:extLst>
            <a:ext uri="{FF2B5EF4-FFF2-40B4-BE49-F238E27FC236}">
              <a16:creationId xmlns:a16="http://schemas.microsoft.com/office/drawing/2014/main" id="{00000000-0008-0000-0100-000020B901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12192000" y="954232"/>
          <a:ext cx="1536412" cy="975302"/>
        </a:xfrm>
        <a:prstGeom prst="rect">
          <a:avLst/>
        </a:prstGeom>
        <a:noFill/>
        <a:ln>
          <a:noFill/>
          <a:prstDash val="solid"/>
        </a:ln>
      </xdr:spPr>
    </xdr:pic>
    <xdr:clientData/>
  </xdr:twoCellAnchor>
  <xdr:twoCellAnchor>
    <xdr:from>
      <xdr:col>4</xdr:col>
      <xdr:colOff>43728</xdr:colOff>
      <xdr:row>5</xdr:row>
      <xdr:rowOff>5773</xdr:rowOff>
    </xdr:from>
    <xdr:to>
      <xdr:col>5</xdr:col>
      <xdr:colOff>51233</xdr:colOff>
      <xdr:row>7</xdr:row>
      <xdr:rowOff>208409</xdr:rowOff>
    </xdr:to>
    <xdr:pic>
      <xdr:nvPicPr>
        <xdr:cNvPr id="112929" name="Picture 10" descr="cid:image001.png@01CEF651.BD61CC10">
          <a:extLst>
            <a:ext uri="{FF2B5EF4-FFF2-40B4-BE49-F238E27FC236}">
              <a16:creationId xmlns:a16="http://schemas.microsoft.com/office/drawing/2014/main" id="{00000000-0008-0000-0100-000021B901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1655041" y="966211"/>
          <a:ext cx="1198130" cy="686823"/>
        </a:xfrm>
        <a:prstGeom prst="rect">
          <a:avLst/>
        </a:prstGeom>
        <a:noFill/>
        <a:ln>
          <a:noFill/>
          <a:prstDash val="solid"/>
        </a:ln>
      </xdr:spPr>
    </xdr:pic>
    <xdr:clientData/>
  </xdr:twoCellAnchor>
  <xdr:twoCellAnchor editAs="oneCell">
    <xdr:from>
      <xdr:col>2</xdr:col>
      <xdr:colOff>0</xdr:colOff>
      <xdr:row>0</xdr:row>
      <xdr:rowOff>0</xdr:rowOff>
    </xdr:from>
    <xdr:to>
      <xdr:col>3</xdr:col>
      <xdr:colOff>210344</xdr:colOff>
      <xdr:row>1</xdr:row>
      <xdr:rowOff>44450</xdr:rowOff>
    </xdr:to>
    <xdr:pic>
      <xdr:nvPicPr>
        <xdr:cNvPr id="8" name="Picture 12">
          <a:hlinkClick xmlns:r="http://schemas.openxmlformats.org/officeDocument/2006/relationships" r:id="rId3"/>
          <a:extLst>
            <a:ext uri="{FF2B5EF4-FFF2-40B4-BE49-F238E27FC236}">
              <a16:creationId xmlns:a16="http://schemas.microsoft.com/office/drawing/2014/main" id="{907DA146-03F5-4941-98CA-F7431655B34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81063" y="0"/>
          <a:ext cx="710407" cy="2428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69849</xdr:colOff>
      <xdr:row>2</xdr:row>
      <xdr:rowOff>32999</xdr:rowOff>
    </xdr:from>
    <xdr:to>
      <xdr:col>2</xdr:col>
      <xdr:colOff>565150</xdr:colOff>
      <xdr:row>2</xdr:row>
      <xdr:rowOff>728570</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482599" y="528299"/>
          <a:ext cx="1130301" cy="695571"/>
        </a:xfrm>
        <a:prstGeom prst="rect">
          <a:avLst/>
        </a:prstGeom>
        <a:ln>
          <a:prstDash val="solid"/>
        </a:ln>
      </xdr:spPr>
    </xdr:pic>
    <xdr:clientData/>
  </xdr:twoCellAnchor>
  <xdr:twoCellAnchor editAs="oneCell">
    <xdr:from>
      <xdr:col>1</xdr:col>
      <xdr:colOff>28575</xdr:colOff>
      <xdr:row>0</xdr:row>
      <xdr:rowOff>0</xdr:rowOff>
    </xdr:from>
    <xdr:to>
      <xdr:col>1</xdr:col>
      <xdr:colOff>561446</xdr:colOff>
      <xdr:row>0</xdr:row>
      <xdr:rowOff>228600</xdr:rowOff>
    </xdr:to>
    <xdr:pic>
      <xdr:nvPicPr>
        <xdr:cNvPr id="3" name="Picture 2">
          <a:hlinkClick xmlns:r="http://schemas.openxmlformats.org/officeDocument/2006/relationships" r:id="rId2"/>
          <a:extLst>
            <a:ext uri="{FF2B5EF4-FFF2-40B4-BE49-F238E27FC236}">
              <a16:creationId xmlns:a16="http://schemas.microsoft.com/office/drawing/2014/main" id="{7D02D457-DE4C-4288-A77F-E9C5AE019ECE}"/>
            </a:ext>
          </a:extLst>
        </xdr:cNvPr>
        <xdr:cNvPicPr>
          <a:picLocks noChangeAspect="1"/>
        </xdr:cNvPicPr>
      </xdr:nvPicPr>
      <xdr:blipFill>
        <a:blip xmlns:r="http://schemas.openxmlformats.org/officeDocument/2006/relationships" r:embed="rId3"/>
        <a:stretch>
          <a:fillRect/>
        </a:stretch>
      </xdr:blipFill>
      <xdr:spPr>
        <a:xfrm>
          <a:off x="441325" y="0"/>
          <a:ext cx="532871" cy="228600"/>
        </a:xfrm>
        <a:prstGeom prst="rect">
          <a:avLst/>
        </a:prstGeom>
      </xdr:spPr>
    </xdr:pic>
    <xdr:clientData/>
  </xdr:twoCellAnchor>
  <xdr:twoCellAnchor editAs="oneCell">
    <xdr:from>
      <xdr:col>2</xdr:col>
      <xdr:colOff>66675</xdr:colOff>
      <xdr:row>0</xdr:row>
      <xdr:rowOff>0</xdr:rowOff>
    </xdr:from>
    <xdr:to>
      <xdr:col>3</xdr:col>
      <xdr:colOff>41275</xdr:colOff>
      <xdr:row>0</xdr:row>
      <xdr:rowOff>228600</xdr:rowOff>
    </xdr:to>
    <xdr:pic>
      <xdr:nvPicPr>
        <xdr:cNvPr id="4" name="Picture 3">
          <a:hlinkClick xmlns:r="http://schemas.openxmlformats.org/officeDocument/2006/relationships" r:id="rId4"/>
          <a:extLst>
            <a:ext uri="{FF2B5EF4-FFF2-40B4-BE49-F238E27FC236}">
              <a16:creationId xmlns:a16="http://schemas.microsoft.com/office/drawing/2014/main" id="{83491D1C-1A6E-4225-83A3-64F33C0EB898}"/>
            </a:ext>
          </a:extLst>
        </xdr:cNvPr>
        <xdr:cNvPicPr>
          <a:picLocks noChangeAspect="1"/>
        </xdr:cNvPicPr>
      </xdr:nvPicPr>
      <xdr:blipFill>
        <a:blip xmlns:r="http://schemas.openxmlformats.org/officeDocument/2006/relationships" r:embed="rId5"/>
        <a:stretch>
          <a:fillRect/>
        </a:stretch>
      </xdr:blipFill>
      <xdr:spPr>
        <a:xfrm>
          <a:off x="1114425" y="0"/>
          <a:ext cx="615950" cy="228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7288313</xdr:colOff>
      <xdr:row>1</xdr:row>
      <xdr:rowOff>72570</xdr:rowOff>
    </xdr:from>
    <xdr:to>
      <xdr:col>5</xdr:col>
      <xdr:colOff>8528281</xdr:colOff>
      <xdr:row>4</xdr:row>
      <xdr:rowOff>86294</xdr:rowOff>
    </xdr:to>
    <xdr:pic>
      <xdr:nvPicPr>
        <xdr:cNvPr id="117962" name="Picture 9">
          <a:extLst>
            <a:ext uri="{FF2B5EF4-FFF2-40B4-BE49-F238E27FC236}">
              <a16:creationId xmlns:a16="http://schemas.microsoft.com/office/drawing/2014/main" id="{00000000-0008-0000-0300-0000CACC01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9855527" y="317499"/>
          <a:ext cx="1239968" cy="848296"/>
        </a:xfrm>
        <a:prstGeom prst="rect">
          <a:avLst/>
        </a:prstGeom>
        <a:noFill/>
        <a:ln>
          <a:noFill/>
          <a:prstDash val="solid"/>
        </a:ln>
      </xdr:spPr>
    </xdr:pic>
    <xdr:clientData/>
  </xdr:twoCellAnchor>
  <xdr:twoCellAnchor>
    <xdr:from>
      <xdr:col>4</xdr:col>
      <xdr:colOff>69824</xdr:colOff>
      <xdr:row>1</xdr:row>
      <xdr:rowOff>136071</xdr:rowOff>
    </xdr:from>
    <xdr:to>
      <xdr:col>4</xdr:col>
      <xdr:colOff>866775</xdr:colOff>
      <xdr:row>3</xdr:row>
      <xdr:rowOff>209550</xdr:rowOff>
    </xdr:to>
    <xdr:pic>
      <xdr:nvPicPr>
        <xdr:cNvPr id="117963" name="Picture 10" descr="cid:image001.png@01CEF651.BD61CC10">
          <a:extLst>
            <a:ext uri="{FF2B5EF4-FFF2-40B4-BE49-F238E27FC236}">
              <a16:creationId xmlns:a16="http://schemas.microsoft.com/office/drawing/2014/main" id="{00000000-0008-0000-0300-0000CBCC01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713895" y="381000"/>
          <a:ext cx="796951" cy="563336"/>
        </a:xfrm>
        <a:prstGeom prst="rect">
          <a:avLst/>
        </a:prstGeom>
        <a:noFill/>
        <a:ln>
          <a:noFill/>
          <a:prstDash val="solid"/>
        </a:ln>
      </xdr:spPr>
    </xdr:pic>
    <xdr:clientData/>
  </xdr:twoCellAnchor>
  <xdr:twoCellAnchor>
    <xdr:from>
      <xdr:col>1</xdr:col>
      <xdr:colOff>1409700</xdr:colOff>
      <xdr:row>0</xdr:row>
      <xdr:rowOff>85724</xdr:rowOff>
    </xdr:from>
    <xdr:to>
      <xdr:col>2</xdr:col>
      <xdr:colOff>238125</xdr:colOff>
      <xdr:row>0</xdr:row>
      <xdr:rowOff>314325</xdr:rowOff>
    </xdr:to>
    <xdr:sp macro="" textlink="">
      <xdr:nvSpPr>
        <xdr:cNvPr id="2" name="Rounded Rectangle 11">
          <a:hlinkClick xmlns:r="http://schemas.openxmlformats.org/officeDocument/2006/relationships" r:id="rId3"/>
          <a:extLst>
            <a:ext uri="{FF2B5EF4-FFF2-40B4-BE49-F238E27FC236}">
              <a16:creationId xmlns:a16="http://schemas.microsoft.com/office/drawing/2014/main" id="{7B5BCC7B-5E5A-4C6D-A8ED-FA72D6C82EF1}"/>
            </a:ext>
          </a:extLst>
        </xdr:cNvPr>
        <xdr:cNvSpPr/>
      </xdr:nvSpPr>
      <xdr:spPr>
        <a:xfrm>
          <a:off x="2044700" y="85724"/>
          <a:ext cx="752475" cy="228601"/>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4"/>
          <a:extLst>
            <a:ext uri="{FF2B5EF4-FFF2-40B4-BE49-F238E27FC236}">
              <a16:creationId xmlns:a16="http://schemas.microsoft.com/office/drawing/2014/main" id="{A54DDEB1-1220-4676-8218-443AF0F7ED25}"/>
            </a:ext>
          </a:extLst>
        </xdr:cNvPr>
        <xdr:cNvSpPr/>
      </xdr:nvSpPr>
      <xdr:spPr>
        <a:xfrm>
          <a:off x="6445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5"/>
          <a:extLst>
            <a:ext uri="{FF2B5EF4-FFF2-40B4-BE49-F238E27FC236}">
              <a16:creationId xmlns:a16="http://schemas.microsoft.com/office/drawing/2014/main" id="{D7DA8D97-1D70-48F2-A4BD-6447AA1A314C}"/>
            </a:ext>
          </a:extLst>
        </xdr:cNvPr>
        <xdr:cNvSpPr/>
      </xdr:nvSpPr>
      <xdr:spPr>
        <a:xfrm>
          <a:off x="12827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twoCellAnchor>
    <xdr:from>
      <xdr:col>5</xdr:col>
      <xdr:colOff>1409700</xdr:colOff>
      <xdr:row>0</xdr:row>
      <xdr:rowOff>55564</xdr:rowOff>
    </xdr:from>
    <xdr:to>
      <xdr:col>5</xdr:col>
      <xdr:colOff>2079625</xdr:colOff>
      <xdr:row>0</xdr:row>
      <xdr:rowOff>314326</xdr:rowOff>
    </xdr:to>
    <xdr:sp macro="" textlink="">
      <xdr:nvSpPr>
        <xdr:cNvPr id="14" name="Rounded Rectangle 11">
          <a:hlinkClick xmlns:r="http://schemas.openxmlformats.org/officeDocument/2006/relationships" r:id="rId3"/>
          <a:extLst>
            <a:ext uri="{FF2B5EF4-FFF2-40B4-BE49-F238E27FC236}">
              <a16:creationId xmlns:a16="http://schemas.microsoft.com/office/drawing/2014/main" id="{D6AFD05F-B3BE-4944-B998-EC2D042F35E7}"/>
            </a:ext>
          </a:extLst>
        </xdr:cNvPr>
        <xdr:cNvSpPr/>
      </xdr:nvSpPr>
      <xdr:spPr>
        <a:xfrm>
          <a:off x="3997325" y="55564"/>
          <a:ext cx="669925" cy="258762"/>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5</xdr:col>
      <xdr:colOff>9525</xdr:colOff>
      <xdr:row>0</xdr:row>
      <xdr:rowOff>76200</xdr:rowOff>
    </xdr:from>
    <xdr:to>
      <xdr:col>5</xdr:col>
      <xdr:colOff>609600</xdr:colOff>
      <xdr:row>0</xdr:row>
      <xdr:rowOff>314326</xdr:rowOff>
    </xdr:to>
    <xdr:sp macro="" textlink="">
      <xdr:nvSpPr>
        <xdr:cNvPr id="15" name="Rounded Rectangle 12">
          <a:hlinkClick xmlns:r="http://schemas.openxmlformats.org/officeDocument/2006/relationships" r:id="rId4"/>
          <a:extLst>
            <a:ext uri="{FF2B5EF4-FFF2-40B4-BE49-F238E27FC236}">
              <a16:creationId xmlns:a16="http://schemas.microsoft.com/office/drawing/2014/main" id="{0D3B9E60-74ED-447F-8D94-B2CE09F3902B}"/>
            </a:ext>
          </a:extLst>
        </xdr:cNvPr>
        <xdr:cNvSpPr/>
      </xdr:nvSpPr>
      <xdr:spPr>
        <a:xfrm>
          <a:off x="6445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5</xdr:col>
      <xdr:colOff>647700</xdr:colOff>
      <xdr:row>0</xdr:row>
      <xdr:rowOff>76200</xdr:rowOff>
    </xdr:from>
    <xdr:to>
      <xdr:col>5</xdr:col>
      <xdr:colOff>1352550</xdr:colOff>
      <xdr:row>0</xdr:row>
      <xdr:rowOff>304800</xdr:rowOff>
    </xdr:to>
    <xdr:sp macro="" textlink="">
      <xdr:nvSpPr>
        <xdr:cNvPr id="16" name="Rounded Rectangle 13">
          <a:hlinkClick xmlns:r="http://schemas.openxmlformats.org/officeDocument/2006/relationships" r:id="rId5"/>
          <a:extLst>
            <a:ext uri="{FF2B5EF4-FFF2-40B4-BE49-F238E27FC236}">
              <a16:creationId xmlns:a16="http://schemas.microsoft.com/office/drawing/2014/main" id="{F18F0E0F-FF94-4107-9293-C971BE02D06C}"/>
            </a:ext>
          </a:extLst>
        </xdr:cNvPr>
        <xdr:cNvSpPr/>
      </xdr:nvSpPr>
      <xdr:spPr>
        <a:xfrm>
          <a:off x="12827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295729</xdr:colOff>
      <xdr:row>1</xdr:row>
      <xdr:rowOff>91621</xdr:rowOff>
    </xdr:from>
    <xdr:to>
      <xdr:col>16</xdr:col>
      <xdr:colOff>656957</xdr:colOff>
      <xdr:row>5</xdr:row>
      <xdr:rowOff>51745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13667015" y="273050"/>
          <a:ext cx="1549585" cy="936437"/>
        </a:xfrm>
        <a:prstGeom prst="rect">
          <a:avLst/>
        </a:prstGeom>
        <a:ln>
          <a:prstDash val="solid"/>
        </a:ln>
      </xdr:spPr>
    </xdr:pic>
    <xdr:clientData/>
  </xdr:twoCellAnchor>
  <xdr:twoCellAnchor editAs="oneCell">
    <xdr:from>
      <xdr:col>1</xdr:col>
      <xdr:colOff>133350</xdr:colOff>
      <xdr:row>1</xdr:row>
      <xdr:rowOff>123825</xdr:rowOff>
    </xdr:from>
    <xdr:to>
      <xdr:col>1</xdr:col>
      <xdr:colOff>785679</xdr:colOff>
      <xdr:row>3</xdr:row>
      <xdr:rowOff>2321</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a:stretch>
          <a:fillRect/>
        </a:stretch>
      </xdr:blipFill>
      <xdr:spPr>
        <a:xfrm>
          <a:off x="809625" y="523875"/>
          <a:ext cx="652329" cy="402371"/>
        </a:xfrm>
        <a:prstGeom prst="rect">
          <a:avLst/>
        </a:prstGeom>
        <a:ln>
          <a:prstDash val="solid"/>
        </a:ln>
      </xdr:spPr>
    </xdr:pic>
    <xdr:clientData/>
  </xdr:twoCellAnchor>
  <xdr:twoCellAnchor>
    <xdr:from>
      <xdr:col>2</xdr:col>
      <xdr:colOff>1409701</xdr:colOff>
      <xdr:row>0</xdr:row>
      <xdr:rowOff>95250</xdr:rowOff>
    </xdr:from>
    <xdr:to>
      <xdr:col>2</xdr:col>
      <xdr:colOff>2095501</xdr:colOff>
      <xdr:row>0</xdr:row>
      <xdr:rowOff>314325</xdr:rowOff>
    </xdr:to>
    <xdr:sp macro="" textlink="">
      <xdr:nvSpPr>
        <xdr:cNvPr id="2" name="Rounded Rectangle 11">
          <a:hlinkClick xmlns:r="http://schemas.openxmlformats.org/officeDocument/2006/relationships" r:id="rId3"/>
          <a:extLst>
            <a:ext uri="{FF2B5EF4-FFF2-40B4-BE49-F238E27FC236}">
              <a16:creationId xmlns:a16="http://schemas.microsoft.com/office/drawing/2014/main" id="{66FD527B-37DF-41D5-8EE3-8C1CA937CEAB}"/>
            </a:ext>
          </a:extLst>
        </xdr:cNvPr>
        <xdr:cNvSpPr/>
      </xdr:nvSpPr>
      <xdr:spPr>
        <a:xfrm>
          <a:off x="40005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9525</xdr:colOff>
      <xdr:row>0</xdr:row>
      <xdr:rowOff>76200</xdr:rowOff>
    </xdr:from>
    <xdr:to>
      <xdr:col>2</xdr:col>
      <xdr:colOff>609600</xdr:colOff>
      <xdr:row>0</xdr:row>
      <xdr:rowOff>314326</xdr:rowOff>
    </xdr:to>
    <xdr:sp macro="" textlink="">
      <xdr:nvSpPr>
        <xdr:cNvPr id="5" name="Rounded Rectangle 12">
          <a:hlinkClick xmlns:r="http://schemas.openxmlformats.org/officeDocument/2006/relationships" r:id="rId4"/>
          <a:extLst>
            <a:ext uri="{FF2B5EF4-FFF2-40B4-BE49-F238E27FC236}">
              <a16:creationId xmlns:a16="http://schemas.microsoft.com/office/drawing/2014/main" id="{5C5E7E52-0A0B-4CE1-B621-FDF399B8744D}"/>
            </a:ext>
          </a:extLst>
        </xdr:cNvPr>
        <xdr:cNvSpPr/>
      </xdr:nvSpPr>
      <xdr:spPr>
        <a:xfrm>
          <a:off x="26003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2</xdr:col>
      <xdr:colOff>647700</xdr:colOff>
      <xdr:row>0</xdr:row>
      <xdr:rowOff>76200</xdr:rowOff>
    </xdr:from>
    <xdr:to>
      <xdr:col>2</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4CAA3C43-7DEB-4219-98FF-D40F02ED8365}"/>
            </a:ext>
          </a:extLst>
        </xdr:cNvPr>
        <xdr:cNvSpPr/>
      </xdr:nvSpPr>
      <xdr:spPr>
        <a:xfrm>
          <a:off x="32385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149678</xdr:colOff>
      <xdr:row>1</xdr:row>
      <xdr:rowOff>70304</xdr:rowOff>
    </xdr:from>
    <xdr:to>
      <xdr:col>16</xdr:col>
      <xdr:colOff>481467</xdr:colOff>
      <xdr:row>5</xdr:row>
      <xdr:rowOff>9073</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13103678" y="251733"/>
          <a:ext cx="1329647" cy="882197"/>
        </a:xfrm>
        <a:prstGeom prst="rect">
          <a:avLst/>
        </a:prstGeom>
        <a:ln>
          <a:prstDash val="solid"/>
        </a:ln>
      </xdr:spPr>
    </xdr:pic>
    <xdr:clientData/>
  </xdr:twoCellAnchor>
  <xdr:twoCellAnchor editAs="oneCell">
    <xdr:from>
      <xdr:col>1</xdr:col>
      <xdr:colOff>47625</xdr:colOff>
      <xdr:row>2</xdr:row>
      <xdr:rowOff>123826</xdr:rowOff>
    </xdr:from>
    <xdr:to>
      <xdr:col>1</xdr:col>
      <xdr:colOff>718930</xdr:colOff>
      <xdr:row>4</xdr:row>
      <xdr:rowOff>17010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a:stretch>
          <a:fillRect/>
        </a:stretch>
      </xdr:blipFill>
      <xdr:spPr>
        <a:xfrm>
          <a:off x="419100" y="495301"/>
          <a:ext cx="652255" cy="400050"/>
        </a:xfrm>
        <a:prstGeom prst="rect">
          <a:avLst/>
        </a:prstGeom>
        <a:ln>
          <a:prstDash val="solid"/>
        </a:ln>
      </xdr:spPr>
    </xdr:pic>
    <xdr:clientData/>
  </xdr:twoCellAnchor>
  <xdr:twoCellAnchor>
    <xdr:from>
      <xdr:col>2</xdr:col>
      <xdr:colOff>1409701</xdr:colOff>
      <xdr:row>0</xdr:row>
      <xdr:rowOff>95250</xdr:rowOff>
    </xdr:from>
    <xdr:to>
      <xdr:col>2</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4F1CC813-47FE-4B4C-A531-20FCA2B3383E}"/>
            </a:ext>
          </a:extLst>
        </xdr:cNvPr>
        <xdr:cNvSpPr/>
      </xdr:nvSpPr>
      <xdr:spPr>
        <a:xfrm>
          <a:off x="30416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9525</xdr:colOff>
      <xdr:row>0</xdr:row>
      <xdr:rowOff>76200</xdr:rowOff>
    </xdr:from>
    <xdr:to>
      <xdr:col>2</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DD44D666-D615-48FB-8A62-8B6B8B965377}"/>
            </a:ext>
          </a:extLst>
        </xdr:cNvPr>
        <xdr:cNvSpPr/>
      </xdr:nvSpPr>
      <xdr:spPr>
        <a:xfrm>
          <a:off x="16414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2</xdr:col>
      <xdr:colOff>647700</xdr:colOff>
      <xdr:row>0</xdr:row>
      <xdr:rowOff>76200</xdr:rowOff>
    </xdr:from>
    <xdr:to>
      <xdr:col>2</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D03A2798-069B-4468-A498-85753BB50A89}"/>
            </a:ext>
          </a:extLst>
        </xdr:cNvPr>
        <xdr:cNvSpPr/>
      </xdr:nvSpPr>
      <xdr:spPr>
        <a:xfrm>
          <a:off x="22796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78904</xdr:colOff>
      <xdr:row>2</xdr:row>
      <xdr:rowOff>111124</xdr:rowOff>
    </xdr:from>
    <xdr:to>
      <xdr:col>16</xdr:col>
      <xdr:colOff>1089664</xdr:colOff>
      <xdr:row>5</xdr:row>
      <xdr:rowOff>14939</xdr:rowOff>
    </xdr:to>
    <xdr:pic>
      <xdr:nvPicPr>
        <xdr:cNvPr id="2" name="Picture 1">
          <a:extLst>
            <a:ext uri="{FF2B5EF4-FFF2-40B4-BE49-F238E27FC236}">
              <a16:creationId xmlns:a16="http://schemas.microsoft.com/office/drawing/2014/main" id="{5BE50189-2F94-4E8F-8ACC-21FB680B522E}"/>
            </a:ext>
          </a:extLst>
        </xdr:cNvPr>
        <xdr:cNvPicPr>
          <a:picLocks noChangeAspect="1"/>
        </xdr:cNvPicPr>
      </xdr:nvPicPr>
      <xdr:blipFill>
        <a:blip xmlns:r="http://schemas.openxmlformats.org/officeDocument/2006/relationships" r:embed="rId1"/>
        <a:stretch>
          <a:fillRect/>
        </a:stretch>
      </xdr:blipFill>
      <xdr:spPr>
        <a:xfrm>
          <a:off x="12817004" y="714374"/>
          <a:ext cx="1010760" cy="621365"/>
        </a:xfrm>
        <a:prstGeom prst="rect">
          <a:avLst/>
        </a:prstGeom>
        <a:ln>
          <a:prstDash val="solid"/>
        </a:ln>
      </xdr:spPr>
    </xdr:pic>
    <xdr:clientData/>
  </xdr:twoCellAnchor>
  <xdr:twoCellAnchor editAs="oneCell">
    <xdr:from>
      <xdr:col>1</xdr:col>
      <xdr:colOff>66675</xdr:colOff>
      <xdr:row>2</xdr:row>
      <xdr:rowOff>171450</xdr:rowOff>
    </xdr:from>
    <xdr:to>
      <xdr:col>1</xdr:col>
      <xdr:colOff>719004</xdr:colOff>
      <xdr:row>4</xdr:row>
      <xdr:rowOff>49945</xdr:rowOff>
    </xdr:to>
    <xdr:pic>
      <xdr:nvPicPr>
        <xdr:cNvPr id="3" name="Picture 2">
          <a:extLst>
            <a:ext uri="{FF2B5EF4-FFF2-40B4-BE49-F238E27FC236}">
              <a16:creationId xmlns:a16="http://schemas.microsoft.com/office/drawing/2014/main" id="{834345AD-5B14-4AA7-B22C-64F4F8018B06}"/>
            </a:ext>
          </a:extLst>
        </xdr:cNvPr>
        <xdr:cNvPicPr>
          <a:picLocks noChangeAspect="1"/>
        </xdr:cNvPicPr>
      </xdr:nvPicPr>
      <xdr:blipFill>
        <a:blip xmlns:r="http://schemas.openxmlformats.org/officeDocument/2006/relationships" r:embed="rId2"/>
        <a:stretch>
          <a:fillRect/>
        </a:stretch>
      </xdr:blipFill>
      <xdr:spPr>
        <a:xfrm>
          <a:off x="676275" y="774700"/>
          <a:ext cx="652329" cy="405545"/>
        </a:xfrm>
        <a:prstGeom prst="rect">
          <a:avLst/>
        </a:prstGeom>
        <a:ln>
          <a:prstDash val="solid"/>
        </a:ln>
      </xdr:spPr>
    </xdr:pic>
    <xdr:clientData/>
  </xdr:twoCellAnchor>
  <xdr:twoCellAnchor>
    <xdr:from>
      <xdr:col>2</xdr:col>
      <xdr:colOff>1409701</xdr:colOff>
      <xdr:row>0</xdr:row>
      <xdr:rowOff>95250</xdr:rowOff>
    </xdr:from>
    <xdr:to>
      <xdr:col>2</xdr:col>
      <xdr:colOff>2095501</xdr:colOff>
      <xdr:row>0</xdr:row>
      <xdr:rowOff>314325</xdr:rowOff>
    </xdr:to>
    <xdr:sp macro="" textlink="">
      <xdr:nvSpPr>
        <xdr:cNvPr id="4" name="Rounded Rectangle 11">
          <a:hlinkClick xmlns:r="http://schemas.openxmlformats.org/officeDocument/2006/relationships" r:id="rId3"/>
          <a:extLst>
            <a:ext uri="{FF2B5EF4-FFF2-40B4-BE49-F238E27FC236}">
              <a16:creationId xmlns:a16="http://schemas.microsoft.com/office/drawing/2014/main" id="{41866ACB-419C-4B4B-9AA2-39922283B3B2}"/>
            </a:ext>
          </a:extLst>
        </xdr:cNvPr>
        <xdr:cNvSpPr/>
      </xdr:nvSpPr>
      <xdr:spPr>
        <a:xfrm>
          <a:off x="27876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9525</xdr:colOff>
      <xdr:row>0</xdr:row>
      <xdr:rowOff>76200</xdr:rowOff>
    </xdr:from>
    <xdr:to>
      <xdr:col>2</xdr:col>
      <xdr:colOff>609600</xdr:colOff>
      <xdr:row>0</xdr:row>
      <xdr:rowOff>314326</xdr:rowOff>
    </xdr:to>
    <xdr:sp macro="" textlink="">
      <xdr:nvSpPr>
        <xdr:cNvPr id="5" name="Rounded Rectangle 12">
          <a:hlinkClick xmlns:r="http://schemas.openxmlformats.org/officeDocument/2006/relationships" r:id="rId4"/>
          <a:extLst>
            <a:ext uri="{FF2B5EF4-FFF2-40B4-BE49-F238E27FC236}">
              <a16:creationId xmlns:a16="http://schemas.microsoft.com/office/drawing/2014/main" id="{E89ADB76-4F40-4EFC-B7A3-3EF5C45F6492}"/>
            </a:ext>
          </a:extLst>
        </xdr:cNvPr>
        <xdr:cNvSpPr/>
      </xdr:nvSpPr>
      <xdr:spPr>
        <a:xfrm>
          <a:off x="13874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2</xdr:col>
      <xdr:colOff>647700</xdr:colOff>
      <xdr:row>0</xdr:row>
      <xdr:rowOff>76200</xdr:rowOff>
    </xdr:from>
    <xdr:to>
      <xdr:col>2</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07711B1C-2410-486A-8C32-ADB7EEF2D6FF}"/>
            </a:ext>
          </a:extLst>
        </xdr:cNvPr>
        <xdr:cNvSpPr/>
      </xdr:nvSpPr>
      <xdr:spPr>
        <a:xfrm>
          <a:off x="20256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78904</xdr:colOff>
      <xdr:row>2</xdr:row>
      <xdr:rowOff>111124</xdr:rowOff>
    </xdr:from>
    <xdr:to>
      <xdr:col>5</xdr:col>
      <xdr:colOff>1089664</xdr:colOff>
      <xdr:row>5</xdr:row>
      <xdr:rowOff>14939</xdr:rowOff>
    </xdr:to>
    <xdr:pic>
      <xdr:nvPicPr>
        <xdr:cNvPr id="2" name="Picture 1">
          <a:extLst>
            <a:ext uri="{FF2B5EF4-FFF2-40B4-BE49-F238E27FC236}">
              <a16:creationId xmlns:a16="http://schemas.microsoft.com/office/drawing/2014/main" id="{328DE56C-2189-4364-8274-4D47D329FFDD}"/>
            </a:ext>
          </a:extLst>
        </xdr:cNvPr>
        <xdr:cNvPicPr>
          <a:picLocks noChangeAspect="1"/>
        </xdr:cNvPicPr>
      </xdr:nvPicPr>
      <xdr:blipFill>
        <a:blip xmlns:r="http://schemas.openxmlformats.org/officeDocument/2006/relationships" r:embed="rId1"/>
        <a:stretch>
          <a:fillRect/>
        </a:stretch>
      </xdr:blipFill>
      <xdr:spPr>
        <a:xfrm>
          <a:off x="8060854" y="714374"/>
          <a:ext cx="1010760" cy="621365"/>
        </a:xfrm>
        <a:prstGeom prst="rect">
          <a:avLst/>
        </a:prstGeom>
        <a:ln>
          <a:prstDash val="solid"/>
        </a:ln>
      </xdr:spPr>
    </xdr:pic>
    <xdr:clientData/>
  </xdr:twoCellAnchor>
  <xdr:twoCellAnchor editAs="oneCell">
    <xdr:from>
      <xdr:col>1</xdr:col>
      <xdr:colOff>66675</xdr:colOff>
      <xdr:row>2</xdr:row>
      <xdr:rowOff>171450</xdr:rowOff>
    </xdr:from>
    <xdr:to>
      <xdr:col>1</xdr:col>
      <xdr:colOff>719004</xdr:colOff>
      <xdr:row>4</xdr:row>
      <xdr:rowOff>49945</xdr:rowOff>
    </xdr:to>
    <xdr:pic>
      <xdr:nvPicPr>
        <xdr:cNvPr id="3" name="Picture 2">
          <a:extLst>
            <a:ext uri="{FF2B5EF4-FFF2-40B4-BE49-F238E27FC236}">
              <a16:creationId xmlns:a16="http://schemas.microsoft.com/office/drawing/2014/main" id="{2B0847E2-C4DE-428A-BEA8-FA25EE5A5D22}"/>
            </a:ext>
          </a:extLst>
        </xdr:cNvPr>
        <xdr:cNvPicPr>
          <a:picLocks noChangeAspect="1"/>
        </xdr:cNvPicPr>
      </xdr:nvPicPr>
      <xdr:blipFill>
        <a:blip xmlns:r="http://schemas.openxmlformats.org/officeDocument/2006/relationships" r:embed="rId2"/>
        <a:stretch>
          <a:fillRect/>
        </a:stretch>
      </xdr:blipFill>
      <xdr:spPr>
        <a:xfrm>
          <a:off x="676275" y="774700"/>
          <a:ext cx="652329" cy="405545"/>
        </a:xfrm>
        <a:prstGeom prst="rect">
          <a:avLst/>
        </a:prstGeom>
        <a:ln>
          <a:prstDash val="solid"/>
        </a:ln>
      </xdr:spPr>
    </xdr:pic>
    <xdr:clientData/>
  </xdr:twoCellAnchor>
  <xdr:twoCellAnchor>
    <xdr:from>
      <xdr:col>2</xdr:col>
      <xdr:colOff>1409701</xdr:colOff>
      <xdr:row>0</xdr:row>
      <xdr:rowOff>95250</xdr:rowOff>
    </xdr:from>
    <xdr:to>
      <xdr:col>2</xdr:col>
      <xdr:colOff>2095501</xdr:colOff>
      <xdr:row>0</xdr:row>
      <xdr:rowOff>314325</xdr:rowOff>
    </xdr:to>
    <xdr:sp macro="" textlink="">
      <xdr:nvSpPr>
        <xdr:cNvPr id="4" name="Rounded Rectangle 11">
          <a:hlinkClick xmlns:r="http://schemas.openxmlformats.org/officeDocument/2006/relationships" r:id="rId3"/>
          <a:extLst>
            <a:ext uri="{FF2B5EF4-FFF2-40B4-BE49-F238E27FC236}">
              <a16:creationId xmlns:a16="http://schemas.microsoft.com/office/drawing/2014/main" id="{92C8FB48-8A8E-416C-9319-8CBB16FD696B}"/>
            </a:ext>
          </a:extLst>
        </xdr:cNvPr>
        <xdr:cNvSpPr/>
      </xdr:nvSpPr>
      <xdr:spPr>
        <a:xfrm>
          <a:off x="27876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9525</xdr:colOff>
      <xdr:row>0</xdr:row>
      <xdr:rowOff>76200</xdr:rowOff>
    </xdr:from>
    <xdr:to>
      <xdr:col>2</xdr:col>
      <xdr:colOff>609600</xdr:colOff>
      <xdr:row>0</xdr:row>
      <xdr:rowOff>314326</xdr:rowOff>
    </xdr:to>
    <xdr:sp macro="" textlink="">
      <xdr:nvSpPr>
        <xdr:cNvPr id="5" name="Rounded Rectangle 12">
          <a:hlinkClick xmlns:r="http://schemas.openxmlformats.org/officeDocument/2006/relationships" r:id="rId4"/>
          <a:extLst>
            <a:ext uri="{FF2B5EF4-FFF2-40B4-BE49-F238E27FC236}">
              <a16:creationId xmlns:a16="http://schemas.microsoft.com/office/drawing/2014/main" id="{3EA6DA7A-007A-4C64-9573-7509310CE484}"/>
            </a:ext>
          </a:extLst>
        </xdr:cNvPr>
        <xdr:cNvSpPr/>
      </xdr:nvSpPr>
      <xdr:spPr>
        <a:xfrm>
          <a:off x="13874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2</xdr:col>
      <xdr:colOff>647700</xdr:colOff>
      <xdr:row>0</xdr:row>
      <xdr:rowOff>76200</xdr:rowOff>
    </xdr:from>
    <xdr:to>
      <xdr:col>2</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2FB9E291-64B4-45F3-958C-F5023022A12B}"/>
            </a:ext>
          </a:extLst>
        </xdr:cNvPr>
        <xdr:cNvSpPr/>
      </xdr:nvSpPr>
      <xdr:spPr>
        <a:xfrm>
          <a:off x="20256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82549</xdr:colOff>
      <xdr:row>3</xdr:row>
      <xdr:rowOff>47625</xdr:rowOff>
    </xdr:from>
    <xdr:to>
      <xdr:col>16</xdr:col>
      <xdr:colOff>1039812</xdr:colOff>
      <xdr:row>5</xdr:row>
      <xdr:rowOff>170515</xdr:rowOff>
    </xdr:to>
    <xdr:pic>
      <xdr:nvPicPr>
        <xdr:cNvPr id="2" name="Picture 1">
          <a:extLst>
            <a:ext uri="{FF2B5EF4-FFF2-40B4-BE49-F238E27FC236}">
              <a16:creationId xmlns:a16="http://schemas.microsoft.com/office/drawing/2014/main" id="{5C49FE4B-459B-4F5E-8ACA-BA2D3756C73E}"/>
            </a:ext>
          </a:extLst>
        </xdr:cNvPr>
        <xdr:cNvPicPr>
          <a:picLocks noChangeAspect="1"/>
        </xdr:cNvPicPr>
      </xdr:nvPicPr>
      <xdr:blipFill>
        <a:blip xmlns:r="http://schemas.openxmlformats.org/officeDocument/2006/relationships" r:embed="rId1"/>
        <a:stretch>
          <a:fillRect/>
        </a:stretch>
      </xdr:blipFill>
      <xdr:spPr>
        <a:xfrm>
          <a:off x="12357099" y="688975"/>
          <a:ext cx="957263" cy="681690"/>
        </a:xfrm>
        <a:prstGeom prst="rect">
          <a:avLst/>
        </a:prstGeom>
        <a:ln>
          <a:prstDash val="solid"/>
        </a:ln>
      </xdr:spPr>
    </xdr:pic>
    <xdr:clientData/>
  </xdr:twoCellAnchor>
  <xdr:twoCellAnchor editAs="oneCell">
    <xdr:from>
      <xdr:col>1</xdr:col>
      <xdr:colOff>47625</xdr:colOff>
      <xdr:row>3</xdr:row>
      <xdr:rowOff>152400</xdr:rowOff>
    </xdr:from>
    <xdr:to>
      <xdr:col>1</xdr:col>
      <xdr:colOff>699880</xdr:colOff>
      <xdr:row>4</xdr:row>
      <xdr:rowOff>357188</xdr:rowOff>
    </xdr:to>
    <xdr:pic>
      <xdr:nvPicPr>
        <xdr:cNvPr id="3" name="Picture 2">
          <a:extLst>
            <a:ext uri="{FF2B5EF4-FFF2-40B4-BE49-F238E27FC236}">
              <a16:creationId xmlns:a16="http://schemas.microsoft.com/office/drawing/2014/main" id="{62B0BB53-EDD8-4DB1-8FEA-72CC7ED9063B}"/>
            </a:ext>
          </a:extLst>
        </xdr:cNvPr>
        <xdr:cNvPicPr>
          <a:picLocks noChangeAspect="1"/>
        </xdr:cNvPicPr>
      </xdr:nvPicPr>
      <xdr:blipFill>
        <a:blip xmlns:r="http://schemas.openxmlformats.org/officeDocument/2006/relationships" r:embed="rId2"/>
        <a:stretch>
          <a:fillRect/>
        </a:stretch>
      </xdr:blipFill>
      <xdr:spPr>
        <a:xfrm>
          <a:off x="657225" y="793750"/>
          <a:ext cx="652255" cy="401638"/>
        </a:xfrm>
        <a:prstGeom prst="rect">
          <a:avLst/>
        </a:prstGeom>
        <a:ln>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4" name="Rounded Rectangle 11">
          <a:hlinkClick xmlns:r="http://schemas.openxmlformats.org/officeDocument/2006/relationships" r:id="rId3"/>
          <a:extLst>
            <a:ext uri="{FF2B5EF4-FFF2-40B4-BE49-F238E27FC236}">
              <a16:creationId xmlns:a16="http://schemas.microsoft.com/office/drawing/2014/main" id="{2A2E333E-D869-43A1-A566-DA6F4C3DEE2B}"/>
            </a:ext>
          </a:extLst>
        </xdr:cNvPr>
        <xdr:cNvSpPr/>
      </xdr:nvSpPr>
      <xdr:spPr>
        <a:xfrm>
          <a:off x="13652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1409701</xdr:colOff>
      <xdr:row>0</xdr:row>
      <xdr:rowOff>95250</xdr:rowOff>
    </xdr:from>
    <xdr:to>
      <xdr:col>2</xdr:col>
      <xdr:colOff>2095501</xdr:colOff>
      <xdr:row>0</xdr:row>
      <xdr:rowOff>314325</xdr:rowOff>
    </xdr:to>
    <xdr:sp macro="" textlink="">
      <xdr:nvSpPr>
        <xdr:cNvPr id="5" name="Rounded Rectangle 11">
          <a:hlinkClick xmlns:r="http://schemas.openxmlformats.org/officeDocument/2006/relationships" r:id="rId4"/>
          <a:extLst>
            <a:ext uri="{FF2B5EF4-FFF2-40B4-BE49-F238E27FC236}">
              <a16:creationId xmlns:a16="http://schemas.microsoft.com/office/drawing/2014/main" id="{71C40156-B637-492E-A1B2-DEF018687D04}"/>
            </a:ext>
          </a:extLst>
        </xdr:cNvPr>
        <xdr:cNvSpPr/>
      </xdr:nvSpPr>
      <xdr:spPr>
        <a:xfrm>
          <a:off x="27749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2</xdr:col>
      <xdr:colOff>9525</xdr:colOff>
      <xdr:row>0</xdr:row>
      <xdr:rowOff>76200</xdr:rowOff>
    </xdr:from>
    <xdr:to>
      <xdr:col>2</xdr:col>
      <xdr:colOff>609600</xdr:colOff>
      <xdr:row>0</xdr:row>
      <xdr:rowOff>314326</xdr:rowOff>
    </xdr:to>
    <xdr:sp macro="" textlink="">
      <xdr:nvSpPr>
        <xdr:cNvPr id="6" name="Rounded Rectangle 12">
          <a:hlinkClick xmlns:r="http://schemas.openxmlformats.org/officeDocument/2006/relationships" r:id="rId5"/>
          <a:extLst>
            <a:ext uri="{FF2B5EF4-FFF2-40B4-BE49-F238E27FC236}">
              <a16:creationId xmlns:a16="http://schemas.microsoft.com/office/drawing/2014/main" id="{483FF6FF-38AA-402F-B1E1-D12C8C51AD40}"/>
            </a:ext>
          </a:extLst>
        </xdr:cNvPr>
        <xdr:cNvSpPr/>
      </xdr:nvSpPr>
      <xdr:spPr>
        <a:xfrm>
          <a:off x="13747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2</xdr:col>
      <xdr:colOff>647700</xdr:colOff>
      <xdr:row>0</xdr:row>
      <xdr:rowOff>76200</xdr:rowOff>
    </xdr:from>
    <xdr:to>
      <xdr:col>2</xdr:col>
      <xdr:colOff>1352550</xdr:colOff>
      <xdr:row>0</xdr:row>
      <xdr:rowOff>304800</xdr:rowOff>
    </xdr:to>
    <xdr:sp macro="" textlink="">
      <xdr:nvSpPr>
        <xdr:cNvPr id="7" name="Rounded Rectangle 13">
          <a:hlinkClick xmlns:r="http://schemas.openxmlformats.org/officeDocument/2006/relationships" r:id="rId6"/>
          <a:extLst>
            <a:ext uri="{FF2B5EF4-FFF2-40B4-BE49-F238E27FC236}">
              <a16:creationId xmlns:a16="http://schemas.microsoft.com/office/drawing/2014/main" id="{532EC6BD-1D24-4210-A28C-95F474178306}"/>
            </a:ext>
          </a:extLst>
        </xdr:cNvPr>
        <xdr:cNvSpPr/>
      </xdr:nvSpPr>
      <xdr:spPr>
        <a:xfrm>
          <a:off x="20129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26941</xdr:colOff>
      <xdr:row>0</xdr:row>
      <xdr:rowOff>8731</xdr:rowOff>
    </xdr:from>
    <xdr:to>
      <xdr:col>0</xdr:col>
      <xdr:colOff>750841</xdr:colOff>
      <xdr:row>1</xdr:row>
      <xdr:rowOff>142874</xdr:rowOff>
    </xdr:to>
    <xdr:pic>
      <xdr:nvPicPr>
        <xdr:cNvPr id="66299" name="Picture 1">
          <a:extLst>
            <a:ext uri="{FF2B5EF4-FFF2-40B4-BE49-F238E27FC236}">
              <a16:creationId xmlns:a16="http://schemas.microsoft.com/office/drawing/2014/main" id="{00000000-0008-0000-0800-0000FB020100}"/>
            </a:ext>
          </a:extLst>
        </xdr:cNvPr>
        <xdr:cNvPicPr>
          <a:picLocks noChangeAspect="1"/>
        </xdr:cNvPicPr>
      </xdr:nvPicPr>
      <xdr:blipFill>
        <a:blip xmlns:r="http://schemas.openxmlformats.org/officeDocument/2006/relationships" r:embed="rId1"/>
        <a:srcRect/>
        <a:stretch>
          <a:fillRect/>
        </a:stretch>
      </xdr:blipFill>
      <xdr:spPr bwMode="auto">
        <a:xfrm>
          <a:off x="26941" y="8731"/>
          <a:ext cx="723900" cy="524481"/>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42E0A83E-3061-4973-ADD1-4AE7AFF8E38F}"/>
            </a:ext>
          </a:extLst>
        </xdr:cNvPr>
        <xdr:cNvSpPr/>
      </xdr:nvSpPr>
      <xdr:spPr>
        <a:xfrm>
          <a:off x="13652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793D0491-8BA5-4591-826A-5FB0272613FA}"/>
            </a:ext>
          </a:extLst>
        </xdr:cNvPr>
        <xdr:cNvSpPr/>
      </xdr:nvSpPr>
      <xdr:spPr>
        <a:xfrm>
          <a:off x="27749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EF669968-E28D-40C4-BF6B-09089E89EA1D}"/>
            </a:ext>
          </a:extLst>
        </xdr:cNvPr>
        <xdr:cNvSpPr/>
      </xdr:nvSpPr>
      <xdr:spPr>
        <a:xfrm>
          <a:off x="13747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8962B5E5-78FE-4671-A727-80E4D3503F80}"/>
            </a:ext>
          </a:extLst>
        </xdr:cNvPr>
        <xdr:cNvSpPr/>
      </xdr:nvSpPr>
      <xdr:spPr>
        <a:xfrm>
          <a:off x="20129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8466</xdr:rowOff>
    </xdr:from>
    <xdr:to>
      <xdr:col>0</xdr:col>
      <xdr:colOff>733425</xdr:colOff>
      <xdr:row>1</xdr:row>
      <xdr:rowOff>104775</xdr:rowOff>
    </xdr:to>
    <xdr:pic>
      <xdr:nvPicPr>
        <xdr:cNvPr id="67323" name="Picture 4">
          <a:extLst>
            <a:ext uri="{FF2B5EF4-FFF2-40B4-BE49-F238E27FC236}">
              <a16:creationId xmlns:a16="http://schemas.microsoft.com/office/drawing/2014/main" id="{00000000-0008-0000-0900-0000FB060100}"/>
            </a:ext>
          </a:extLst>
        </xdr:cNvPr>
        <xdr:cNvPicPr>
          <a:picLocks noChangeAspect="1"/>
        </xdr:cNvPicPr>
      </xdr:nvPicPr>
      <xdr:blipFill>
        <a:blip xmlns:r="http://schemas.openxmlformats.org/officeDocument/2006/relationships" r:embed="rId1"/>
        <a:srcRect/>
        <a:stretch>
          <a:fillRect/>
        </a:stretch>
      </xdr:blipFill>
      <xdr:spPr bwMode="auto">
        <a:xfrm>
          <a:off x="0" y="8466"/>
          <a:ext cx="733425" cy="524934"/>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77DC3097-6DD7-4A8A-B7BC-E3AAD4485708}"/>
            </a:ext>
          </a:extLst>
        </xdr:cNvPr>
        <xdr:cNvSpPr/>
      </xdr:nvSpPr>
      <xdr:spPr>
        <a:xfrm>
          <a:off x="87630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5127F10D-79C6-472E-8977-52DF79F9602C}"/>
            </a:ext>
          </a:extLst>
        </xdr:cNvPr>
        <xdr:cNvSpPr/>
      </xdr:nvSpPr>
      <xdr:spPr>
        <a:xfrm>
          <a:off x="22860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0581DA07-5FB8-4043-88FA-C5904BA1271F}"/>
            </a:ext>
          </a:extLst>
        </xdr:cNvPr>
        <xdr:cNvSpPr/>
      </xdr:nvSpPr>
      <xdr:spPr>
        <a:xfrm>
          <a:off x="8858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D93D93F6-DE7D-4999-818C-BA1F03AFB970}"/>
            </a:ext>
          </a:extLst>
        </xdr:cNvPr>
        <xdr:cNvSpPr/>
      </xdr:nvSpPr>
      <xdr:spPr>
        <a:xfrm>
          <a:off x="15240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8466</xdr:rowOff>
    </xdr:from>
    <xdr:to>
      <xdr:col>0</xdr:col>
      <xdr:colOff>733425</xdr:colOff>
      <xdr:row>1</xdr:row>
      <xdr:rowOff>160337</xdr:rowOff>
    </xdr:to>
    <xdr:pic>
      <xdr:nvPicPr>
        <xdr:cNvPr id="2" name="Picture 4">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0" y="8466"/>
          <a:ext cx="733425" cy="524934"/>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48A3B2D8-4104-499E-A852-8A6B98A2A6C0}"/>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4" name="Rounded Rectangle 11">
          <a:hlinkClick xmlns:r="http://schemas.openxmlformats.org/officeDocument/2006/relationships" r:id="rId3"/>
          <a:extLst>
            <a:ext uri="{FF2B5EF4-FFF2-40B4-BE49-F238E27FC236}">
              <a16:creationId xmlns:a16="http://schemas.microsoft.com/office/drawing/2014/main" id="{273D84EE-DFA5-4338-8518-8A0BFBA41934}"/>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5" name="Rounded Rectangle 12">
          <a:hlinkClick xmlns:r="http://schemas.openxmlformats.org/officeDocument/2006/relationships" r:id="rId4"/>
          <a:extLst>
            <a:ext uri="{FF2B5EF4-FFF2-40B4-BE49-F238E27FC236}">
              <a16:creationId xmlns:a16="http://schemas.microsoft.com/office/drawing/2014/main" id="{54D66D99-B29F-4B19-91A2-F62719ED5925}"/>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FB11F8F0-5454-44AB-B034-0A150F34B1D0}"/>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71439</xdr:colOff>
      <xdr:row>0</xdr:row>
      <xdr:rowOff>47626</xdr:rowOff>
    </xdr:from>
    <xdr:to>
      <xdr:col>0</xdr:col>
      <xdr:colOff>782639</xdr:colOff>
      <xdr:row>1</xdr:row>
      <xdr:rowOff>166688</xdr:rowOff>
    </xdr:to>
    <xdr:pic>
      <xdr:nvPicPr>
        <xdr:cNvPr id="68347" name="Picture 1">
          <a:extLst>
            <a:ext uri="{FF2B5EF4-FFF2-40B4-BE49-F238E27FC236}">
              <a16:creationId xmlns:a16="http://schemas.microsoft.com/office/drawing/2014/main" id="{00000000-0008-0000-0C00-0000FB0A0100}"/>
            </a:ext>
          </a:extLst>
        </xdr:cNvPr>
        <xdr:cNvPicPr>
          <a:picLocks noChangeAspect="1"/>
        </xdr:cNvPicPr>
      </xdr:nvPicPr>
      <xdr:blipFill>
        <a:blip xmlns:r="http://schemas.openxmlformats.org/officeDocument/2006/relationships" r:embed="rId1"/>
        <a:srcRect/>
        <a:stretch>
          <a:fillRect/>
        </a:stretch>
      </xdr:blipFill>
      <xdr:spPr bwMode="auto">
        <a:xfrm>
          <a:off x="71439" y="47626"/>
          <a:ext cx="711200" cy="508000"/>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D6CD9D9C-3191-470A-B800-052C2F7ABDC9}"/>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5AFB6682-A2B2-43BA-A9DD-43298B822044}"/>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3693B6D0-A4C4-4B21-B03A-7D6233C24BB7}"/>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7044CA6B-F245-4D31-BDBB-A0E3D2BE4AC4}"/>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45358</xdr:colOff>
      <xdr:row>0</xdr:row>
      <xdr:rowOff>36286</xdr:rowOff>
    </xdr:from>
    <xdr:to>
      <xdr:col>0</xdr:col>
      <xdr:colOff>731158</xdr:colOff>
      <xdr:row>1</xdr:row>
      <xdr:rowOff>83911</xdr:rowOff>
    </xdr:to>
    <xdr:pic>
      <xdr:nvPicPr>
        <xdr:cNvPr id="65277" name="Picture 4">
          <a:extLst>
            <a:ext uri="{FF2B5EF4-FFF2-40B4-BE49-F238E27FC236}">
              <a16:creationId xmlns:a16="http://schemas.microsoft.com/office/drawing/2014/main" id="{00000000-0008-0000-0D00-0000FDFE0000}"/>
            </a:ext>
          </a:extLst>
        </xdr:cNvPr>
        <xdr:cNvPicPr>
          <a:picLocks noChangeAspect="1"/>
        </xdr:cNvPicPr>
      </xdr:nvPicPr>
      <xdr:blipFill>
        <a:blip xmlns:r="http://schemas.openxmlformats.org/officeDocument/2006/relationships" r:embed="rId1"/>
        <a:srcRect/>
        <a:stretch>
          <a:fillRect/>
        </a:stretch>
      </xdr:blipFill>
      <xdr:spPr bwMode="auto">
        <a:xfrm>
          <a:off x="45358" y="36286"/>
          <a:ext cx="685800" cy="489857"/>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08296FC8-16BA-4C90-ACCD-9AA13F059AF1}"/>
            </a:ext>
          </a:extLst>
        </xdr:cNvPr>
        <xdr:cNvSpPr/>
      </xdr:nvSpPr>
      <xdr:spPr>
        <a:xfrm>
          <a:off x="22161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740A63A-7E75-4EE7-A894-21E1ED2B2A15}"/>
            </a:ext>
          </a:extLst>
        </xdr:cNvPr>
        <xdr:cNvSpPr/>
      </xdr:nvSpPr>
      <xdr:spPr>
        <a:xfrm>
          <a:off x="8159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14E34B17-CC7E-44DB-87EF-6BA356A6BE2E}"/>
            </a:ext>
          </a:extLst>
        </xdr:cNvPr>
        <xdr:cNvSpPr/>
      </xdr:nvSpPr>
      <xdr:spPr>
        <a:xfrm>
          <a:off x="14541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9621</xdr:colOff>
      <xdr:row>0</xdr:row>
      <xdr:rowOff>0</xdr:rowOff>
    </xdr:from>
    <xdr:to>
      <xdr:col>0</xdr:col>
      <xdr:colOff>743046</xdr:colOff>
      <xdr:row>1</xdr:row>
      <xdr:rowOff>46303</xdr:rowOff>
    </xdr:to>
    <xdr:pic>
      <xdr:nvPicPr>
        <xdr:cNvPr id="69371" name="Picture 4">
          <a:extLst>
            <a:ext uri="{FF2B5EF4-FFF2-40B4-BE49-F238E27FC236}">
              <a16:creationId xmlns:a16="http://schemas.microsoft.com/office/drawing/2014/main" id="{00000000-0008-0000-0E00-0000FB0E0100}"/>
            </a:ext>
          </a:extLst>
        </xdr:cNvPr>
        <xdr:cNvPicPr>
          <a:picLocks noChangeAspect="1"/>
        </xdr:cNvPicPr>
      </xdr:nvPicPr>
      <xdr:blipFill>
        <a:blip xmlns:r="http://schemas.openxmlformats.org/officeDocument/2006/relationships" r:embed="rId1"/>
        <a:srcRect/>
        <a:stretch>
          <a:fillRect/>
        </a:stretch>
      </xdr:blipFill>
      <xdr:spPr bwMode="auto">
        <a:xfrm>
          <a:off x="9621" y="0"/>
          <a:ext cx="733425" cy="507159"/>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4C04DC1-5411-4ACE-B3AC-3B58FDCE5B45}"/>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F3187615-7BA7-4B22-A7D8-ECB541F2C687}"/>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EDCAFC73-88BC-47F8-9911-E8036C76541B}"/>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0</xdr:row>
      <xdr:rowOff>462757</xdr:rowOff>
    </xdr:to>
    <xdr:pic>
      <xdr:nvPicPr>
        <xdr:cNvPr id="70394" name="Picture 7">
          <a:extLst>
            <a:ext uri="{FF2B5EF4-FFF2-40B4-BE49-F238E27FC236}">
              <a16:creationId xmlns:a16="http://schemas.microsoft.com/office/drawing/2014/main" id="{00000000-0008-0000-0F00-0000FA120100}"/>
            </a:ext>
          </a:extLst>
        </xdr:cNvPr>
        <xdr:cNvPicPr>
          <a:picLocks noChangeAspect="1"/>
        </xdr:cNvPicPr>
      </xdr:nvPicPr>
      <xdr:blipFill>
        <a:blip xmlns:r="http://schemas.openxmlformats.org/officeDocument/2006/relationships" r:embed="rId1"/>
        <a:srcRect/>
        <a:stretch>
          <a:fillRect/>
        </a:stretch>
      </xdr:blipFill>
      <xdr:spPr bwMode="auto">
        <a:xfrm>
          <a:off x="0" y="0"/>
          <a:ext cx="642938" cy="462757"/>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71709E6-AE9C-4C48-AE13-446E8C38239E}"/>
            </a:ext>
          </a:extLst>
        </xdr:cNvPr>
        <xdr:cNvSpPr/>
      </xdr:nvSpPr>
      <xdr:spPr>
        <a:xfrm>
          <a:off x="22098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3EBF59DF-3948-4F64-9A40-9265ADBA8F2B}"/>
            </a:ext>
          </a:extLst>
        </xdr:cNvPr>
        <xdr:cNvSpPr/>
      </xdr:nvSpPr>
      <xdr:spPr>
        <a:xfrm>
          <a:off x="8096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E5392EE1-23B6-4BA5-A08D-ACF045E05357}"/>
            </a:ext>
          </a:extLst>
        </xdr:cNvPr>
        <xdr:cNvSpPr/>
      </xdr:nvSpPr>
      <xdr:spPr>
        <a:xfrm>
          <a:off x="14478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55562</xdr:rowOff>
    </xdr:from>
    <xdr:to>
      <xdr:col>0</xdr:col>
      <xdr:colOff>733425</xdr:colOff>
      <xdr:row>1</xdr:row>
      <xdr:rowOff>174624</xdr:rowOff>
    </xdr:to>
    <xdr:pic>
      <xdr:nvPicPr>
        <xdr:cNvPr id="71418" name="Picture 4">
          <a:extLst>
            <a:ext uri="{FF2B5EF4-FFF2-40B4-BE49-F238E27FC236}">
              <a16:creationId xmlns:a16="http://schemas.microsoft.com/office/drawing/2014/main" id="{00000000-0008-0000-1000-0000FA160100}"/>
            </a:ext>
          </a:extLst>
        </xdr:cNvPr>
        <xdr:cNvPicPr>
          <a:picLocks noChangeAspect="1"/>
        </xdr:cNvPicPr>
      </xdr:nvPicPr>
      <xdr:blipFill>
        <a:blip xmlns:r="http://schemas.openxmlformats.org/officeDocument/2006/relationships" r:embed="rId1"/>
        <a:srcRect/>
        <a:stretch>
          <a:fillRect/>
        </a:stretch>
      </xdr:blipFill>
      <xdr:spPr bwMode="auto">
        <a:xfrm>
          <a:off x="0" y="55562"/>
          <a:ext cx="733425" cy="5238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741B8CC-1F70-46D7-9628-B914D14B4049}"/>
            </a:ext>
          </a:extLst>
        </xdr:cNvPr>
        <xdr:cNvSpPr/>
      </xdr:nvSpPr>
      <xdr:spPr>
        <a:xfrm>
          <a:off x="2051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36CE9A9F-B46B-4BA1-B8A7-C801BA23A371}"/>
            </a:ext>
          </a:extLst>
        </xdr:cNvPr>
        <xdr:cNvSpPr/>
      </xdr:nvSpPr>
      <xdr:spPr>
        <a:xfrm>
          <a:off x="650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56FC2B64-5C22-49FF-8FF8-0796A0859BA9}"/>
            </a:ext>
          </a:extLst>
        </xdr:cNvPr>
        <xdr:cNvSpPr/>
      </xdr:nvSpPr>
      <xdr:spPr>
        <a:xfrm>
          <a:off x="1289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31751</xdr:colOff>
      <xdr:row>0</xdr:row>
      <xdr:rowOff>0</xdr:rowOff>
    </xdr:from>
    <xdr:to>
      <xdr:col>1</xdr:col>
      <xdr:colOff>1</xdr:colOff>
      <xdr:row>1</xdr:row>
      <xdr:rowOff>84183</xdr:rowOff>
    </xdr:to>
    <xdr:pic>
      <xdr:nvPicPr>
        <xdr:cNvPr id="72442" name="Picture 4">
          <a:extLst>
            <a:ext uri="{FF2B5EF4-FFF2-40B4-BE49-F238E27FC236}">
              <a16:creationId xmlns:a16="http://schemas.microsoft.com/office/drawing/2014/main" id="{00000000-0008-0000-1100-0000FA1A0100}"/>
            </a:ext>
          </a:extLst>
        </xdr:cNvPr>
        <xdr:cNvPicPr>
          <a:picLocks noChangeAspect="1"/>
        </xdr:cNvPicPr>
      </xdr:nvPicPr>
      <xdr:blipFill>
        <a:blip xmlns:r="http://schemas.openxmlformats.org/officeDocument/2006/relationships" r:embed="rId1"/>
        <a:srcRect/>
        <a:stretch>
          <a:fillRect/>
        </a:stretch>
      </xdr:blipFill>
      <xdr:spPr bwMode="auto">
        <a:xfrm>
          <a:off x="31751" y="0"/>
          <a:ext cx="579438" cy="488996"/>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AEB3E4D8-463F-4461-94BC-6C01E2D2BAA1}"/>
            </a:ext>
          </a:extLst>
        </xdr:cNvPr>
        <xdr:cNvSpPr/>
      </xdr:nvSpPr>
      <xdr:spPr>
        <a:xfrm>
          <a:off x="2051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62FD3B2D-3AA0-4F65-91DB-6A8878955BBF}"/>
            </a:ext>
          </a:extLst>
        </xdr:cNvPr>
        <xdr:cNvSpPr/>
      </xdr:nvSpPr>
      <xdr:spPr>
        <a:xfrm>
          <a:off x="650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643968C9-2CC9-484C-B599-2FE1380E6727}"/>
            </a:ext>
          </a:extLst>
        </xdr:cNvPr>
        <xdr:cNvSpPr/>
      </xdr:nvSpPr>
      <xdr:spPr>
        <a:xfrm>
          <a:off x="1289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0</xdr:col>
      <xdr:colOff>626836</xdr:colOff>
      <xdr:row>1</xdr:row>
      <xdr:rowOff>176439</xdr:rowOff>
    </xdr:to>
    <xdr:pic>
      <xdr:nvPicPr>
        <xdr:cNvPr id="73465" name="Picture 1">
          <a:extLst>
            <a:ext uri="{FF2B5EF4-FFF2-40B4-BE49-F238E27FC236}">
              <a16:creationId xmlns:a16="http://schemas.microsoft.com/office/drawing/2014/main" id="{00000000-0008-0000-1200-0000F91E01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590550" cy="521154"/>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AB8FFC5-6515-4B99-A672-45AD24137C8A}"/>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171DA616-BA6B-494A-B7AE-C2D42BFCD194}"/>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EAFBC9E3-9D2F-4FE5-A738-BF737AAAC273}"/>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13C361CE-97D0-4F46-AD45-0DA8D85811CE}"/>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27214</xdr:colOff>
      <xdr:row>0</xdr:row>
      <xdr:rowOff>0</xdr:rowOff>
    </xdr:from>
    <xdr:to>
      <xdr:col>0</xdr:col>
      <xdr:colOff>760639</xdr:colOff>
      <xdr:row>1</xdr:row>
      <xdr:rowOff>113621</xdr:rowOff>
    </xdr:to>
    <xdr:pic>
      <xdr:nvPicPr>
        <xdr:cNvPr id="74488" name="Picture 1">
          <a:extLst>
            <a:ext uri="{FF2B5EF4-FFF2-40B4-BE49-F238E27FC236}">
              <a16:creationId xmlns:a16="http://schemas.microsoft.com/office/drawing/2014/main" id="{00000000-0008-0000-1300-0000F8220100}"/>
            </a:ext>
          </a:extLst>
        </xdr:cNvPr>
        <xdr:cNvPicPr>
          <a:picLocks noChangeAspect="1"/>
        </xdr:cNvPicPr>
      </xdr:nvPicPr>
      <xdr:blipFill>
        <a:blip xmlns:r="http://schemas.openxmlformats.org/officeDocument/2006/relationships" r:embed="rId1"/>
        <a:srcRect/>
        <a:stretch>
          <a:fillRect/>
        </a:stretch>
      </xdr:blipFill>
      <xdr:spPr bwMode="auto">
        <a:xfrm>
          <a:off x="27214" y="0"/>
          <a:ext cx="733425" cy="529772"/>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ADA56025-9F10-42BF-8730-25B83150DBA4}"/>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CE52AA10-54AD-41C0-92B2-C82A48EAEAC0}"/>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F1D60DF4-70DA-4BE7-982B-E7504DC7B09F}"/>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76E3E0BF-3D64-41FE-A230-2938893E5D7F}"/>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27214</xdr:colOff>
      <xdr:row>0</xdr:row>
      <xdr:rowOff>0</xdr:rowOff>
    </xdr:from>
    <xdr:to>
      <xdr:col>0</xdr:col>
      <xdr:colOff>760639</xdr:colOff>
      <xdr:row>1</xdr:row>
      <xdr:rowOff>121558</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rcRect/>
        <a:stretch>
          <a:fillRect/>
        </a:stretch>
      </xdr:blipFill>
      <xdr:spPr bwMode="auto">
        <a:xfrm>
          <a:off x="27214" y="0"/>
          <a:ext cx="733425" cy="527958"/>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E1A1530B-48C2-4AFA-B092-99A4C6BEE661}"/>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4" name="Rounded Rectangle 11">
          <a:hlinkClick xmlns:r="http://schemas.openxmlformats.org/officeDocument/2006/relationships" r:id="rId3"/>
          <a:extLst>
            <a:ext uri="{FF2B5EF4-FFF2-40B4-BE49-F238E27FC236}">
              <a16:creationId xmlns:a16="http://schemas.microsoft.com/office/drawing/2014/main" id="{4947E8F1-8014-488C-8BD3-DBFB9062C3F7}"/>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5" name="Rounded Rectangle 12">
          <a:hlinkClick xmlns:r="http://schemas.openxmlformats.org/officeDocument/2006/relationships" r:id="rId4"/>
          <a:extLst>
            <a:ext uri="{FF2B5EF4-FFF2-40B4-BE49-F238E27FC236}">
              <a16:creationId xmlns:a16="http://schemas.microsoft.com/office/drawing/2014/main" id="{BD2BFED8-B5E2-47F9-8924-48D652BB025C}"/>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1E5758D4-07CB-4A91-839D-EE62506CC527}"/>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99787</xdr:colOff>
      <xdr:row>0</xdr:row>
      <xdr:rowOff>0</xdr:rowOff>
    </xdr:from>
    <xdr:to>
      <xdr:col>0</xdr:col>
      <xdr:colOff>785587</xdr:colOff>
      <xdr:row>1</xdr:row>
      <xdr:rowOff>73706</xdr:rowOff>
    </xdr:to>
    <xdr:pic>
      <xdr:nvPicPr>
        <xdr:cNvPr id="75513" name="Picture 4">
          <a:extLst>
            <a:ext uri="{FF2B5EF4-FFF2-40B4-BE49-F238E27FC236}">
              <a16:creationId xmlns:a16="http://schemas.microsoft.com/office/drawing/2014/main" id="{00000000-0008-0000-1600-0000F9260100}"/>
            </a:ext>
          </a:extLst>
        </xdr:cNvPr>
        <xdr:cNvPicPr>
          <a:picLocks noChangeAspect="1"/>
        </xdr:cNvPicPr>
      </xdr:nvPicPr>
      <xdr:blipFill>
        <a:blip xmlns:r="http://schemas.openxmlformats.org/officeDocument/2006/relationships" r:embed="rId1"/>
        <a:srcRect/>
        <a:stretch>
          <a:fillRect/>
        </a:stretch>
      </xdr:blipFill>
      <xdr:spPr bwMode="auto">
        <a:xfrm>
          <a:off x="99787" y="0"/>
          <a:ext cx="685800" cy="489857"/>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7F0F532-FD70-4CFA-832E-3AD03079BD9B}"/>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E64A3ADB-96A6-4A91-8246-2FA9F1D01E5E}"/>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148A5AFE-00DC-45AE-BA0B-BE251A798076}"/>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108857</xdr:colOff>
      <xdr:row>0</xdr:row>
      <xdr:rowOff>45357</xdr:rowOff>
    </xdr:from>
    <xdr:to>
      <xdr:col>0</xdr:col>
      <xdr:colOff>839845</xdr:colOff>
      <xdr:row>2</xdr:row>
      <xdr:rowOff>4990</xdr:rowOff>
    </xdr:to>
    <xdr:pic>
      <xdr:nvPicPr>
        <xdr:cNvPr id="76537" name="Picture 4">
          <a:extLst>
            <a:ext uri="{FF2B5EF4-FFF2-40B4-BE49-F238E27FC236}">
              <a16:creationId xmlns:a16="http://schemas.microsoft.com/office/drawing/2014/main" id="{00000000-0008-0000-1700-0000F92A0100}"/>
            </a:ext>
          </a:extLst>
        </xdr:cNvPr>
        <xdr:cNvPicPr>
          <a:picLocks noChangeAspect="1"/>
        </xdr:cNvPicPr>
      </xdr:nvPicPr>
      <xdr:blipFill>
        <a:blip xmlns:r="http://schemas.openxmlformats.org/officeDocument/2006/relationships" r:embed="rId1"/>
        <a:srcRect/>
        <a:stretch>
          <a:fillRect/>
        </a:stretch>
      </xdr:blipFill>
      <xdr:spPr bwMode="auto">
        <a:xfrm>
          <a:off x="108857" y="45357"/>
          <a:ext cx="730988" cy="524329"/>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4D399F86-6A8E-4569-8281-81D7760FB795}"/>
            </a:ext>
          </a:extLst>
        </xdr:cNvPr>
        <xdr:cNvSpPr/>
      </xdr:nvSpPr>
      <xdr:spPr>
        <a:xfrm>
          <a:off x="22352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4C73DCC4-C591-412D-8824-D24078CBAD6B}"/>
            </a:ext>
          </a:extLst>
        </xdr:cNvPr>
        <xdr:cNvSpPr/>
      </xdr:nvSpPr>
      <xdr:spPr>
        <a:xfrm>
          <a:off x="8350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AB11A0D1-AA50-41AD-B6FA-788954380899}"/>
            </a:ext>
          </a:extLst>
        </xdr:cNvPr>
        <xdr:cNvSpPr/>
      </xdr:nvSpPr>
      <xdr:spPr>
        <a:xfrm>
          <a:off x="14732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119743</xdr:colOff>
      <xdr:row>0</xdr:row>
      <xdr:rowOff>4082</xdr:rowOff>
    </xdr:from>
    <xdr:to>
      <xdr:col>0</xdr:col>
      <xdr:colOff>710293</xdr:colOff>
      <xdr:row>1</xdr:row>
      <xdr:rowOff>89580</xdr:rowOff>
    </xdr:to>
    <xdr:pic>
      <xdr:nvPicPr>
        <xdr:cNvPr id="77560" name="Picture 4">
          <a:extLst>
            <a:ext uri="{FF2B5EF4-FFF2-40B4-BE49-F238E27FC236}">
              <a16:creationId xmlns:a16="http://schemas.microsoft.com/office/drawing/2014/main" id="{00000000-0008-0000-1800-0000F82E0100}"/>
            </a:ext>
          </a:extLst>
        </xdr:cNvPr>
        <xdr:cNvPicPr>
          <a:picLocks noChangeAspect="1"/>
        </xdr:cNvPicPr>
      </xdr:nvPicPr>
      <xdr:blipFill>
        <a:blip xmlns:r="http://schemas.openxmlformats.org/officeDocument/2006/relationships" r:embed="rId1"/>
        <a:srcRect/>
        <a:stretch>
          <a:fillRect/>
        </a:stretch>
      </xdr:blipFill>
      <xdr:spPr bwMode="auto">
        <a:xfrm>
          <a:off x="119743" y="4082"/>
          <a:ext cx="590550" cy="519793"/>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4DD6D7A-A63A-4FB6-8B39-1B6D3CA6E881}"/>
            </a:ext>
          </a:extLst>
        </xdr:cNvPr>
        <xdr:cNvSpPr/>
      </xdr:nvSpPr>
      <xdr:spPr>
        <a:xfrm>
          <a:off x="23177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AE144FD1-F0C1-4D3C-837C-998AA9623B33}"/>
            </a:ext>
          </a:extLst>
        </xdr:cNvPr>
        <xdr:cNvSpPr/>
      </xdr:nvSpPr>
      <xdr:spPr>
        <a:xfrm>
          <a:off x="9175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574402BA-60AC-4259-B48E-1D5F88A6BD5F}"/>
            </a:ext>
          </a:extLst>
        </xdr:cNvPr>
        <xdr:cNvSpPr/>
      </xdr:nvSpPr>
      <xdr:spPr>
        <a:xfrm>
          <a:off x="15557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160110</xdr:rowOff>
    </xdr:to>
    <xdr:pic>
      <xdr:nvPicPr>
        <xdr:cNvPr id="78583" name="Picture 4">
          <a:extLst>
            <a:ext uri="{FF2B5EF4-FFF2-40B4-BE49-F238E27FC236}">
              <a16:creationId xmlns:a16="http://schemas.microsoft.com/office/drawing/2014/main" id="{00000000-0008-0000-1900-0000F7320100}"/>
            </a:ext>
          </a:extLst>
        </xdr:cNvPr>
        <xdr:cNvPicPr>
          <a:picLocks noChangeAspect="1"/>
        </xdr:cNvPicPr>
      </xdr:nvPicPr>
      <xdr:blipFill>
        <a:blip xmlns:r="http://schemas.openxmlformats.org/officeDocument/2006/relationships" r:embed="rId1"/>
        <a:srcRect/>
        <a:stretch>
          <a:fillRect/>
        </a:stretch>
      </xdr:blipFill>
      <xdr:spPr bwMode="auto">
        <a:xfrm>
          <a:off x="0" y="0"/>
          <a:ext cx="625929" cy="532039"/>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438FFDEA-78DE-4374-8D3D-FD792A58368B}"/>
            </a:ext>
          </a:extLst>
        </xdr:cNvPr>
        <xdr:cNvSpPr/>
      </xdr:nvSpPr>
      <xdr:spPr>
        <a:xfrm>
          <a:off x="23177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F1396752-2826-45BB-ADE8-534866AE4566}"/>
            </a:ext>
          </a:extLst>
        </xdr:cNvPr>
        <xdr:cNvSpPr/>
      </xdr:nvSpPr>
      <xdr:spPr>
        <a:xfrm>
          <a:off x="9175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E61A596F-15F7-4835-90F3-4168830E7DC4}"/>
            </a:ext>
          </a:extLst>
        </xdr:cNvPr>
        <xdr:cNvSpPr/>
      </xdr:nvSpPr>
      <xdr:spPr>
        <a:xfrm>
          <a:off x="15557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163285</xdr:colOff>
      <xdr:row>0</xdr:row>
      <xdr:rowOff>0</xdr:rowOff>
    </xdr:from>
    <xdr:to>
      <xdr:col>0</xdr:col>
      <xdr:colOff>789214</xdr:colOff>
      <xdr:row>1</xdr:row>
      <xdr:rowOff>165099</xdr:rowOff>
    </xdr:to>
    <xdr:pic>
      <xdr:nvPicPr>
        <xdr:cNvPr id="113988" name="Picture 4">
          <a:extLst>
            <a:ext uri="{FF2B5EF4-FFF2-40B4-BE49-F238E27FC236}">
              <a16:creationId xmlns:a16="http://schemas.microsoft.com/office/drawing/2014/main" id="{00000000-0008-0000-1A00-000044BD0100}"/>
            </a:ext>
          </a:extLst>
        </xdr:cNvPr>
        <xdr:cNvPicPr>
          <a:picLocks noChangeAspect="1"/>
        </xdr:cNvPicPr>
      </xdr:nvPicPr>
      <xdr:blipFill>
        <a:blip xmlns:r="http://schemas.openxmlformats.org/officeDocument/2006/relationships" r:embed="rId1"/>
        <a:srcRect/>
        <a:stretch>
          <a:fillRect/>
        </a:stretch>
      </xdr:blipFill>
      <xdr:spPr bwMode="auto">
        <a:xfrm>
          <a:off x="163285" y="0"/>
          <a:ext cx="625929" cy="537028"/>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C87CB88F-4CA3-475A-85F2-F4C152D57A6F}"/>
            </a:ext>
          </a:extLst>
        </xdr:cNvPr>
        <xdr:cNvSpPr/>
      </xdr:nvSpPr>
      <xdr:spPr>
        <a:xfrm>
          <a:off x="20383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3A21DE9-7CEA-4D6C-B097-9E8817CAE2C6}"/>
            </a:ext>
          </a:extLst>
        </xdr:cNvPr>
        <xdr:cNvSpPr/>
      </xdr:nvSpPr>
      <xdr:spPr>
        <a:xfrm>
          <a:off x="6381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AE1F22CD-DC1E-46D4-B5ED-318CBD936DAF}"/>
            </a:ext>
          </a:extLst>
        </xdr:cNvPr>
        <xdr:cNvSpPr/>
      </xdr:nvSpPr>
      <xdr:spPr>
        <a:xfrm>
          <a:off x="12763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36286</xdr:colOff>
      <xdr:row>0</xdr:row>
      <xdr:rowOff>0</xdr:rowOff>
    </xdr:from>
    <xdr:to>
      <xdr:col>0</xdr:col>
      <xdr:colOff>662215</xdr:colOff>
      <xdr:row>1</xdr:row>
      <xdr:rowOff>168955</xdr:rowOff>
    </xdr:to>
    <xdr:pic>
      <xdr:nvPicPr>
        <xdr:cNvPr id="79607" name="Picture 4">
          <a:extLst>
            <a:ext uri="{FF2B5EF4-FFF2-40B4-BE49-F238E27FC236}">
              <a16:creationId xmlns:a16="http://schemas.microsoft.com/office/drawing/2014/main" id="{00000000-0008-0000-1B00-0000F7360100}"/>
            </a:ext>
          </a:extLst>
        </xdr:cNvPr>
        <xdr:cNvPicPr>
          <a:picLocks noChangeAspect="1"/>
        </xdr:cNvPicPr>
      </xdr:nvPicPr>
      <xdr:blipFill>
        <a:blip xmlns:r="http://schemas.openxmlformats.org/officeDocument/2006/relationships" r:embed="rId1"/>
        <a:srcRect/>
        <a:stretch>
          <a:fillRect/>
        </a:stretch>
      </xdr:blipFill>
      <xdr:spPr bwMode="auto">
        <a:xfrm>
          <a:off x="36286" y="0"/>
          <a:ext cx="625929" cy="5238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8617F015-2FB6-42BE-95B1-941E5EB49B76}"/>
            </a:ext>
          </a:extLst>
        </xdr:cNvPr>
        <xdr:cNvSpPr/>
      </xdr:nvSpPr>
      <xdr:spPr>
        <a:xfrm>
          <a:off x="23177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AF713ACF-0D05-485D-B97D-3E85BDD18752}"/>
            </a:ext>
          </a:extLst>
        </xdr:cNvPr>
        <xdr:cNvSpPr/>
      </xdr:nvSpPr>
      <xdr:spPr>
        <a:xfrm>
          <a:off x="9175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D41C4F9B-81B8-4ECF-90AD-D252AD5DDED9}"/>
            </a:ext>
          </a:extLst>
        </xdr:cNvPr>
        <xdr:cNvSpPr/>
      </xdr:nvSpPr>
      <xdr:spPr>
        <a:xfrm>
          <a:off x="15557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0</xdr:colOff>
      <xdr:row>1</xdr:row>
      <xdr:rowOff>94116</xdr:rowOff>
    </xdr:to>
    <xdr:pic>
      <xdr:nvPicPr>
        <xdr:cNvPr id="5" name="Picture 5">
          <a:extLst>
            <a:ext uri="{FF2B5EF4-FFF2-40B4-BE49-F238E27FC236}">
              <a16:creationId xmlns:a16="http://schemas.microsoft.com/office/drawing/2014/main" id="{00000000-0008-0000-1C00-000005000000}"/>
            </a:ext>
          </a:extLst>
        </xdr:cNvPr>
        <xdr:cNvPicPr>
          <a:picLocks noChangeAspect="1"/>
        </xdr:cNvPicPr>
      </xdr:nvPicPr>
      <xdr:blipFill>
        <a:blip xmlns:r="http://schemas.openxmlformats.org/officeDocument/2006/relationships" r:embed="rId1"/>
        <a:srcRect/>
        <a:stretch>
          <a:fillRect/>
        </a:stretch>
      </xdr:blipFill>
      <xdr:spPr bwMode="auto">
        <a:xfrm>
          <a:off x="0" y="0"/>
          <a:ext cx="625929" cy="5238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564B4A0-7200-4E27-871A-390793A8E9B6}"/>
            </a:ext>
          </a:extLst>
        </xdr:cNvPr>
        <xdr:cNvSpPr/>
      </xdr:nvSpPr>
      <xdr:spPr>
        <a:xfrm>
          <a:off x="21082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5A30B342-280D-4737-AF0A-E0BA2318CAE5}"/>
            </a:ext>
          </a:extLst>
        </xdr:cNvPr>
        <xdr:cNvSpPr/>
      </xdr:nvSpPr>
      <xdr:spPr>
        <a:xfrm>
          <a:off x="7080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E33A84CF-2F5B-47C1-9806-0B99DA599697}"/>
            </a:ext>
          </a:extLst>
        </xdr:cNvPr>
        <xdr:cNvSpPr/>
      </xdr:nvSpPr>
      <xdr:spPr>
        <a:xfrm>
          <a:off x="13462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127000</xdr:colOff>
      <xdr:row>0</xdr:row>
      <xdr:rowOff>36285</xdr:rowOff>
    </xdr:from>
    <xdr:to>
      <xdr:col>0</xdr:col>
      <xdr:colOff>752929</xdr:colOff>
      <xdr:row>1</xdr:row>
      <xdr:rowOff>133803</xdr:rowOff>
    </xdr:to>
    <xdr:pic>
      <xdr:nvPicPr>
        <xdr:cNvPr id="5" name="Picture 5">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1"/>
        <a:srcRect/>
        <a:stretch>
          <a:fillRect/>
        </a:stretch>
      </xdr:blipFill>
      <xdr:spPr bwMode="auto">
        <a:xfrm>
          <a:off x="127000" y="36285"/>
          <a:ext cx="625929" cy="5238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B01688E-9E23-4B38-A604-35C9684CE0FB}"/>
            </a:ext>
          </a:extLst>
        </xdr:cNvPr>
        <xdr:cNvSpPr/>
      </xdr:nvSpPr>
      <xdr:spPr>
        <a:xfrm>
          <a:off x="20383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EC4A72A0-CF08-45CF-A34D-C0EFD909D917}"/>
            </a:ext>
          </a:extLst>
        </xdr:cNvPr>
        <xdr:cNvSpPr/>
      </xdr:nvSpPr>
      <xdr:spPr>
        <a:xfrm>
          <a:off x="6381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96972C2A-87D0-4A18-A0AA-13968BC85956}"/>
            </a:ext>
          </a:extLst>
        </xdr:cNvPr>
        <xdr:cNvSpPr/>
      </xdr:nvSpPr>
      <xdr:spPr>
        <a:xfrm>
          <a:off x="12763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2" name="Picture 5">
          <a:extLst>
            <a:ext uri="{FF2B5EF4-FFF2-40B4-BE49-F238E27FC236}">
              <a16:creationId xmlns:a16="http://schemas.microsoft.com/office/drawing/2014/main"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0" y="654050"/>
          <a:ext cx="628650" cy="523875"/>
        </a:xfrm>
        <a:prstGeom prst="rect">
          <a:avLst/>
        </a:prstGeom>
        <a:noFill/>
        <a:ln>
          <a:noFill/>
          <a:prstDash val="solid"/>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80631" name="Picture 5">
          <a:extLst>
            <a:ext uri="{FF2B5EF4-FFF2-40B4-BE49-F238E27FC236}">
              <a16:creationId xmlns:a16="http://schemas.microsoft.com/office/drawing/2014/main" id="{00000000-0008-0000-1F00-0000F73A0100}"/>
            </a:ext>
          </a:extLst>
        </xdr:cNvPr>
        <xdr:cNvPicPr>
          <a:picLocks noChangeAspect="1"/>
        </xdr:cNvPicPr>
      </xdr:nvPicPr>
      <xdr:blipFill>
        <a:blip xmlns:r="http://schemas.openxmlformats.org/officeDocument/2006/relationships" r:embed="rId1"/>
        <a:srcRect/>
        <a:stretch>
          <a:fillRect/>
        </a:stretch>
      </xdr:blipFill>
      <xdr:spPr bwMode="auto">
        <a:xfrm>
          <a:off x="0" y="619125"/>
          <a:ext cx="600075" cy="523875"/>
        </a:xfrm>
        <a:prstGeom prst="rect">
          <a:avLst/>
        </a:prstGeom>
        <a:noFill/>
        <a:ln>
          <a:noFill/>
          <a:prstDash val="solid"/>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2" name="Picture 5">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0" y="654050"/>
          <a:ext cx="628650" cy="523875"/>
        </a:xfrm>
        <a:prstGeom prst="rect">
          <a:avLst/>
        </a:prstGeom>
        <a:noFill/>
        <a:ln>
          <a:noFill/>
          <a:prstDash val="solid"/>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2" name="Picture 5">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0" y="654050"/>
          <a:ext cx="628650" cy="523875"/>
        </a:xfrm>
        <a:prstGeom prst="rect">
          <a:avLst/>
        </a:prstGeom>
        <a:noFill/>
        <a:ln>
          <a:noFill/>
          <a:prstDash val="solid"/>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1</xdr:col>
      <xdr:colOff>0</xdr:colOff>
      <xdr:row>3</xdr:row>
      <xdr:rowOff>523875</xdr:rowOff>
    </xdr:to>
    <xdr:pic>
      <xdr:nvPicPr>
        <xdr:cNvPr id="2" name="Picture 5">
          <a:extLst>
            <a:ext uri="{FF2B5EF4-FFF2-40B4-BE49-F238E27FC236}">
              <a16:creationId xmlns:a16="http://schemas.microsoft.com/office/drawing/2014/main" id="{00000000-0008-0000-2200-000002000000}"/>
            </a:ext>
          </a:extLst>
        </xdr:cNvPr>
        <xdr:cNvPicPr>
          <a:picLocks noChangeAspect="1"/>
        </xdr:cNvPicPr>
      </xdr:nvPicPr>
      <xdr:blipFill>
        <a:blip xmlns:r="http://schemas.openxmlformats.org/officeDocument/2006/relationships" r:embed="rId1"/>
        <a:srcRect/>
        <a:stretch>
          <a:fillRect/>
        </a:stretch>
      </xdr:blipFill>
      <xdr:spPr bwMode="auto">
        <a:xfrm>
          <a:off x="0" y="654050"/>
          <a:ext cx="628650" cy="523875"/>
        </a:xfrm>
        <a:prstGeom prst="rect">
          <a:avLst/>
        </a:prstGeom>
        <a:noFill/>
        <a:ln>
          <a:noFill/>
          <a:prstDash val="solid"/>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627063</xdr:colOff>
      <xdr:row>1</xdr:row>
      <xdr:rowOff>127000</xdr:rowOff>
    </xdr:to>
    <xdr:pic>
      <xdr:nvPicPr>
        <xdr:cNvPr id="115012" name="Picture 5">
          <a:extLst>
            <a:ext uri="{FF2B5EF4-FFF2-40B4-BE49-F238E27FC236}">
              <a16:creationId xmlns:a16="http://schemas.microsoft.com/office/drawing/2014/main" id="{00000000-0008-0000-2300-000044C10100}"/>
            </a:ext>
          </a:extLst>
        </xdr:cNvPr>
        <xdr:cNvPicPr>
          <a:picLocks noChangeAspect="1"/>
        </xdr:cNvPicPr>
      </xdr:nvPicPr>
      <xdr:blipFill>
        <a:blip xmlns:r="http://schemas.openxmlformats.org/officeDocument/2006/relationships" r:embed="rId1"/>
        <a:srcRect/>
        <a:stretch>
          <a:fillRect/>
        </a:stretch>
      </xdr:blipFill>
      <xdr:spPr bwMode="auto">
        <a:xfrm>
          <a:off x="0" y="0"/>
          <a:ext cx="627063" cy="5238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C9A3364-9189-4625-BF58-5E30A11E5B14}"/>
            </a:ext>
          </a:extLst>
        </xdr:cNvPr>
        <xdr:cNvSpPr/>
      </xdr:nvSpPr>
      <xdr:spPr>
        <a:xfrm>
          <a:off x="2273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755B587-5CA8-45FD-8C8E-E3811DC6DA56}"/>
            </a:ext>
          </a:extLst>
        </xdr:cNvPr>
        <xdr:cNvSpPr/>
      </xdr:nvSpPr>
      <xdr:spPr>
        <a:xfrm>
          <a:off x="873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A1CF3CCB-0D12-45E7-B62D-F973F598E45C}"/>
            </a:ext>
          </a:extLst>
        </xdr:cNvPr>
        <xdr:cNvSpPr/>
      </xdr:nvSpPr>
      <xdr:spPr>
        <a:xfrm>
          <a:off x="1511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79375</xdr:colOff>
      <xdr:row>0</xdr:row>
      <xdr:rowOff>1</xdr:rowOff>
    </xdr:from>
    <xdr:to>
      <xdr:col>0</xdr:col>
      <xdr:colOff>706438</xdr:colOff>
      <xdr:row>1</xdr:row>
      <xdr:rowOff>103188</xdr:rowOff>
    </xdr:to>
    <xdr:pic>
      <xdr:nvPicPr>
        <xdr:cNvPr id="116036" name="Picture 5">
          <a:extLst>
            <a:ext uri="{FF2B5EF4-FFF2-40B4-BE49-F238E27FC236}">
              <a16:creationId xmlns:a16="http://schemas.microsoft.com/office/drawing/2014/main" id="{00000000-0008-0000-2400-000044C50100}"/>
            </a:ext>
          </a:extLst>
        </xdr:cNvPr>
        <xdr:cNvPicPr>
          <a:picLocks noChangeAspect="1"/>
        </xdr:cNvPicPr>
      </xdr:nvPicPr>
      <xdr:blipFill>
        <a:blip xmlns:r="http://schemas.openxmlformats.org/officeDocument/2006/relationships" r:embed="rId1"/>
        <a:srcRect/>
        <a:stretch>
          <a:fillRect/>
        </a:stretch>
      </xdr:blipFill>
      <xdr:spPr bwMode="auto">
        <a:xfrm>
          <a:off x="79375" y="1"/>
          <a:ext cx="627063" cy="50800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1B9893D2-F8B8-496E-A76A-E74EE00F3656}"/>
            </a:ext>
          </a:extLst>
        </xdr:cNvPr>
        <xdr:cNvSpPr/>
      </xdr:nvSpPr>
      <xdr:spPr>
        <a:xfrm>
          <a:off x="21653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453ACA9C-CA42-4FA2-BC5C-62027C3C1DC1}"/>
            </a:ext>
          </a:extLst>
        </xdr:cNvPr>
        <xdr:cNvSpPr/>
      </xdr:nvSpPr>
      <xdr:spPr>
        <a:xfrm>
          <a:off x="7651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D5C930B9-4144-407D-BE49-648456B24CB6}"/>
            </a:ext>
          </a:extLst>
        </xdr:cNvPr>
        <xdr:cNvSpPr/>
      </xdr:nvSpPr>
      <xdr:spPr>
        <a:xfrm>
          <a:off x="14033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0</xdr:col>
      <xdr:colOff>574447</xdr:colOff>
      <xdr:row>1</xdr:row>
      <xdr:rowOff>94117</xdr:rowOff>
    </xdr:to>
    <xdr:pic>
      <xdr:nvPicPr>
        <xdr:cNvPr id="117060" name="Picture 5">
          <a:extLst>
            <a:ext uri="{FF2B5EF4-FFF2-40B4-BE49-F238E27FC236}">
              <a16:creationId xmlns:a16="http://schemas.microsoft.com/office/drawing/2014/main" id="{00000000-0008-0000-2500-000044C90100}"/>
            </a:ext>
          </a:extLst>
        </xdr:cNvPr>
        <xdr:cNvPicPr>
          <a:picLocks noChangeAspect="1"/>
        </xdr:cNvPicPr>
      </xdr:nvPicPr>
      <xdr:blipFill>
        <a:blip xmlns:r="http://schemas.openxmlformats.org/officeDocument/2006/relationships" r:embed="rId1"/>
        <a:srcRect/>
        <a:stretch>
          <a:fillRect/>
        </a:stretch>
      </xdr:blipFill>
      <xdr:spPr bwMode="auto">
        <a:xfrm>
          <a:off x="1" y="1"/>
          <a:ext cx="574446" cy="480786"/>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35EF4403-4BCF-45AD-9057-B4C5070E342C}"/>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27DD4C88-9B1F-46B2-B1C3-13B664F3E8E0}"/>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8B3D5E77-1344-475B-BA17-66BD23E54C24}"/>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AB27D632-D326-4BF9-A9EE-40C15FCE2090}"/>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98425</xdr:rowOff>
    </xdr:to>
    <xdr:pic>
      <xdr:nvPicPr>
        <xdr:cNvPr id="81655" name="Picture 4">
          <a:extLst>
            <a:ext uri="{FF2B5EF4-FFF2-40B4-BE49-F238E27FC236}">
              <a16:creationId xmlns:a16="http://schemas.microsoft.com/office/drawing/2014/main" id="{00000000-0008-0000-2600-0000F73E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1175"/>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646B8FB9-0116-4DD3-95D8-7D97BEFA225C}"/>
            </a:ext>
          </a:extLst>
        </xdr:cNvPr>
        <xdr:cNvSpPr/>
      </xdr:nvSpPr>
      <xdr:spPr>
        <a:xfrm>
          <a:off x="6286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B6688485-E5DC-41B2-8A66-48B925D11CB5}"/>
            </a:ext>
          </a:extLst>
        </xdr:cNvPr>
        <xdr:cNvSpPr/>
      </xdr:nvSpPr>
      <xdr:spPr>
        <a:xfrm>
          <a:off x="20383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56C04BC8-5F69-46FA-B6B5-92E33AAA417F}"/>
            </a:ext>
          </a:extLst>
        </xdr:cNvPr>
        <xdr:cNvSpPr/>
      </xdr:nvSpPr>
      <xdr:spPr>
        <a:xfrm>
          <a:off x="6381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BFB1B9B7-C771-4629-A61A-5E658AB51779}"/>
            </a:ext>
          </a:extLst>
        </xdr:cNvPr>
        <xdr:cNvSpPr/>
      </xdr:nvSpPr>
      <xdr:spPr>
        <a:xfrm>
          <a:off x="12763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59766</xdr:colOff>
      <xdr:row>0</xdr:row>
      <xdr:rowOff>29883</xdr:rowOff>
    </xdr:from>
    <xdr:to>
      <xdr:col>0</xdr:col>
      <xdr:colOff>567766</xdr:colOff>
      <xdr:row>1</xdr:row>
      <xdr:rowOff>18304</xdr:rowOff>
    </xdr:to>
    <xdr:pic>
      <xdr:nvPicPr>
        <xdr:cNvPr id="82679" name="Picture 4">
          <a:extLst>
            <a:ext uri="{FF2B5EF4-FFF2-40B4-BE49-F238E27FC236}">
              <a16:creationId xmlns:a16="http://schemas.microsoft.com/office/drawing/2014/main" id="{00000000-0008-0000-2700-0000F7420100}"/>
            </a:ext>
          </a:extLst>
        </xdr:cNvPr>
        <xdr:cNvPicPr>
          <a:picLocks noChangeAspect="1"/>
        </xdr:cNvPicPr>
      </xdr:nvPicPr>
      <xdr:blipFill>
        <a:blip xmlns:r="http://schemas.openxmlformats.org/officeDocument/2006/relationships" r:embed="rId1"/>
        <a:srcRect/>
        <a:stretch>
          <a:fillRect/>
        </a:stretch>
      </xdr:blipFill>
      <xdr:spPr bwMode="auto">
        <a:xfrm>
          <a:off x="59766" y="29883"/>
          <a:ext cx="508000" cy="3619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ABFF6176-A730-4BEA-9F50-B1553A10E0B3}"/>
            </a:ext>
          </a:extLst>
        </xdr:cNvPr>
        <xdr:cNvSpPr/>
      </xdr:nvSpPr>
      <xdr:spPr>
        <a:xfrm>
          <a:off x="2781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6A66FE2D-3C14-43AB-AEED-FA46B22584CD}"/>
            </a:ext>
          </a:extLst>
        </xdr:cNvPr>
        <xdr:cNvSpPr/>
      </xdr:nvSpPr>
      <xdr:spPr>
        <a:xfrm>
          <a:off x="1381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E42F8F34-3760-4511-80DB-668BFF3583F8}"/>
            </a:ext>
          </a:extLst>
        </xdr:cNvPr>
        <xdr:cNvSpPr/>
      </xdr:nvSpPr>
      <xdr:spPr>
        <a:xfrm>
          <a:off x="2019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40968</xdr:colOff>
      <xdr:row>0</xdr:row>
      <xdr:rowOff>40967</xdr:rowOff>
    </xdr:from>
    <xdr:to>
      <xdr:col>0</xdr:col>
      <xdr:colOff>641043</xdr:colOff>
      <xdr:row>1</xdr:row>
      <xdr:rowOff>10319</xdr:rowOff>
    </xdr:to>
    <xdr:pic>
      <xdr:nvPicPr>
        <xdr:cNvPr id="83702" name="Picture 4">
          <a:extLst>
            <a:ext uri="{FF2B5EF4-FFF2-40B4-BE49-F238E27FC236}">
              <a16:creationId xmlns:a16="http://schemas.microsoft.com/office/drawing/2014/main" id="{00000000-0008-0000-2800-0000F6460100}"/>
            </a:ext>
          </a:extLst>
        </xdr:cNvPr>
        <xdr:cNvPicPr>
          <a:picLocks noChangeAspect="1"/>
        </xdr:cNvPicPr>
      </xdr:nvPicPr>
      <xdr:blipFill>
        <a:blip xmlns:r="http://schemas.openxmlformats.org/officeDocument/2006/relationships" r:embed="rId1"/>
        <a:srcRect/>
        <a:stretch>
          <a:fillRect/>
        </a:stretch>
      </xdr:blipFill>
      <xdr:spPr bwMode="auto">
        <a:xfrm>
          <a:off x="40968" y="40967"/>
          <a:ext cx="600075" cy="35703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169CAA4D-DC3D-4F37-8DA4-0513FBBEE8AB}"/>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371B368-DCC2-406A-A8B1-18AD13D1A548}"/>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69A6DAAF-4DA3-4EF6-94EE-1484799B6BAA}"/>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36286</xdr:colOff>
      <xdr:row>0</xdr:row>
      <xdr:rowOff>0</xdr:rowOff>
    </xdr:from>
    <xdr:to>
      <xdr:col>0</xdr:col>
      <xdr:colOff>650367</xdr:colOff>
      <xdr:row>1</xdr:row>
      <xdr:rowOff>90713</xdr:rowOff>
    </xdr:to>
    <xdr:pic>
      <xdr:nvPicPr>
        <xdr:cNvPr id="84726" name="Picture 4">
          <a:extLst>
            <a:ext uri="{FF2B5EF4-FFF2-40B4-BE49-F238E27FC236}">
              <a16:creationId xmlns:a16="http://schemas.microsoft.com/office/drawing/2014/main" id="{00000000-0008-0000-2900-0000F64A0100}"/>
            </a:ext>
          </a:extLst>
        </xdr:cNvPr>
        <xdr:cNvPicPr>
          <a:picLocks noChangeAspect="1"/>
        </xdr:cNvPicPr>
      </xdr:nvPicPr>
      <xdr:blipFill>
        <a:blip xmlns:r="http://schemas.openxmlformats.org/officeDocument/2006/relationships" r:embed="rId1"/>
        <a:srcRect/>
        <a:stretch>
          <a:fillRect/>
        </a:stretch>
      </xdr:blipFill>
      <xdr:spPr bwMode="auto">
        <a:xfrm>
          <a:off x="36286" y="0"/>
          <a:ext cx="614081" cy="51707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4218AD67-E727-4AC5-9F53-AC208019F38C}"/>
            </a:ext>
          </a:extLst>
        </xdr:cNvPr>
        <xdr:cNvSpPr/>
      </xdr:nvSpPr>
      <xdr:spPr>
        <a:xfrm>
          <a:off x="21653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D1804FCD-A177-4B06-8283-37AE5021B839}"/>
            </a:ext>
          </a:extLst>
        </xdr:cNvPr>
        <xdr:cNvSpPr/>
      </xdr:nvSpPr>
      <xdr:spPr>
        <a:xfrm>
          <a:off x="7651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10EE21D5-FE35-4F94-A7D3-C1B7CC76FDFA}"/>
            </a:ext>
          </a:extLst>
        </xdr:cNvPr>
        <xdr:cNvSpPr/>
      </xdr:nvSpPr>
      <xdr:spPr>
        <a:xfrm>
          <a:off x="14033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9769</xdr:colOff>
      <xdr:row>0</xdr:row>
      <xdr:rowOff>29307</xdr:rowOff>
    </xdr:from>
    <xdr:to>
      <xdr:col>1</xdr:col>
      <xdr:colOff>4152</xdr:colOff>
      <xdr:row>0</xdr:row>
      <xdr:rowOff>374405</xdr:rowOff>
    </xdr:to>
    <xdr:pic>
      <xdr:nvPicPr>
        <xdr:cNvPr id="85750" name="Picture 4">
          <a:extLst>
            <a:ext uri="{FF2B5EF4-FFF2-40B4-BE49-F238E27FC236}">
              <a16:creationId xmlns:a16="http://schemas.microsoft.com/office/drawing/2014/main" id="{00000000-0008-0000-2C00-0000F64E0100}"/>
            </a:ext>
          </a:extLst>
        </xdr:cNvPr>
        <xdr:cNvPicPr>
          <a:picLocks noChangeAspect="1"/>
        </xdr:cNvPicPr>
      </xdr:nvPicPr>
      <xdr:blipFill>
        <a:blip xmlns:r="http://schemas.openxmlformats.org/officeDocument/2006/relationships" r:embed="rId1"/>
        <a:srcRect/>
        <a:stretch>
          <a:fillRect/>
        </a:stretch>
      </xdr:blipFill>
      <xdr:spPr bwMode="auto">
        <a:xfrm>
          <a:off x="9769" y="29307"/>
          <a:ext cx="600075" cy="351204"/>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C6A45DC-80C9-4A6E-A849-31CDFA04FE79}"/>
            </a:ext>
          </a:extLst>
        </xdr:cNvPr>
        <xdr:cNvSpPr/>
      </xdr:nvSpPr>
      <xdr:spPr>
        <a:xfrm>
          <a:off x="21717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08E50EF8-8EA2-4314-A338-3E2B3B4EC345}"/>
            </a:ext>
          </a:extLst>
        </xdr:cNvPr>
        <xdr:cNvSpPr/>
      </xdr:nvSpPr>
      <xdr:spPr>
        <a:xfrm>
          <a:off x="7715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6AA0B245-FE69-45FC-ADC7-CEE290958833}"/>
            </a:ext>
          </a:extLst>
        </xdr:cNvPr>
        <xdr:cNvSpPr/>
      </xdr:nvSpPr>
      <xdr:spPr>
        <a:xfrm>
          <a:off x="14097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492125</xdr:colOff>
      <xdr:row>1</xdr:row>
      <xdr:rowOff>34925</xdr:rowOff>
    </xdr:to>
    <xdr:pic>
      <xdr:nvPicPr>
        <xdr:cNvPr id="86774" name="Picture 4">
          <a:extLst>
            <a:ext uri="{FF2B5EF4-FFF2-40B4-BE49-F238E27FC236}">
              <a16:creationId xmlns:a16="http://schemas.microsoft.com/office/drawing/2014/main" id="{00000000-0008-0000-2D00-0000F6520100}"/>
            </a:ext>
          </a:extLst>
        </xdr:cNvPr>
        <xdr:cNvPicPr>
          <a:picLocks noChangeAspect="1"/>
        </xdr:cNvPicPr>
      </xdr:nvPicPr>
      <xdr:blipFill>
        <a:blip xmlns:r="http://schemas.openxmlformats.org/officeDocument/2006/relationships" r:embed="rId1"/>
        <a:srcRect/>
        <a:stretch>
          <a:fillRect/>
        </a:stretch>
      </xdr:blipFill>
      <xdr:spPr bwMode="auto">
        <a:xfrm>
          <a:off x="0" y="47625"/>
          <a:ext cx="492125" cy="352425"/>
        </a:xfrm>
        <a:prstGeom prst="rect">
          <a:avLst/>
        </a:prstGeom>
        <a:noFill/>
        <a:ln>
          <a:noFill/>
          <a:prstDash val="solid"/>
        </a:ln>
      </xdr:spPr>
    </xdr:pic>
    <xdr:clientData/>
  </xdr:twoCellAnchor>
  <xdr:twoCellAnchor editAs="oneCell">
    <xdr:from>
      <xdr:col>0</xdr:col>
      <xdr:colOff>9769</xdr:colOff>
      <xdr:row>0</xdr:row>
      <xdr:rowOff>29307</xdr:rowOff>
    </xdr:from>
    <xdr:to>
      <xdr:col>1</xdr:col>
      <xdr:colOff>4152</xdr:colOff>
      <xdr:row>1</xdr:row>
      <xdr:rowOff>10868</xdr:rowOff>
    </xdr:to>
    <xdr:pic>
      <xdr:nvPicPr>
        <xdr:cNvPr id="2" name="Picture 4">
          <a:extLst>
            <a:ext uri="{FF2B5EF4-FFF2-40B4-BE49-F238E27FC236}">
              <a16:creationId xmlns:a16="http://schemas.microsoft.com/office/drawing/2014/main" id="{A2532FFE-29FE-442B-8FF7-CB998B5DFB1C}"/>
            </a:ext>
          </a:extLst>
        </xdr:cNvPr>
        <xdr:cNvPicPr>
          <a:picLocks noChangeAspect="1"/>
        </xdr:cNvPicPr>
      </xdr:nvPicPr>
      <xdr:blipFill>
        <a:blip xmlns:r="http://schemas.openxmlformats.org/officeDocument/2006/relationships" r:embed="rId1"/>
        <a:srcRect/>
        <a:stretch>
          <a:fillRect/>
        </a:stretch>
      </xdr:blipFill>
      <xdr:spPr bwMode="auto">
        <a:xfrm>
          <a:off x="9769" y="29307"/>
          <a:ext cx="603983" cy="345098"/>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B817E6A9-25C1-45D9-A546-2BEFDC5B5641}"/>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CB0B5022-E00A-4474-BFEF-BEF0566D7C55}"/>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38C01214-FD5A-47F4-9EDB-C35A244D07CA}"/>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90976</xdr:rowOff>
    </xdr:to>
    <xdr:pic>
      <xdr:nvPicPr>
        <xdr:cNvPr id="87798" name="Picture 4">
          <a:extLst>
            <a:ext uri="{FF2B5EF4-FFF2-40B4-BE49-F238E27FC236}">
              <a16:creationId xmlns:a16="http://schemas.microsoft.com/office/drawing/2014/main" id="{00000000-0008-0000-2E00-0000F656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7770"/>
        </a:xfrm>
        <a:prstGeom prst="rect">
          <a:avLst/>
        </a:prstGeom>
        <a:noFill/>
        <a:ln>
          <a:noFill/>
          <a:prstDash val="solid"/>
        </a:ln>
      </xdr:spPr>
    </xdr:pic>
    <xdr:clientData/>
  </xdr:twoCellAnchor>
  <xdr:twoCellAnchor editAs="oneCell">
    <xdr:from>
      <xdr:col>0</xdr:col>
      <xdr:colOff>9769</xdr:colOff>
      <xdr:row>0</xdr:row>
      <xdr:rowOff>29307</xdr:rowOff>
    </xdr:from>
    <xdr:to>
      <xdr:col>0</xdr:col>
      <xdr:colOff>613752</xdr:colOff>
      <xdr:row>0</xdr:row>
      <xdr:rowOff>380756</xdr:rowOff>
    </xdr:to>
    <xdr:pic>
      <xdr:nvPicPr>
        <xdr:cNvPr id="2" name="Picture 4">
          <a:extLst>
            <a:ext uri="{FF2B5EF4-FFF2-40B4-BE49-F238E27FC236}">
              <a16:creationId xmlns:a16="http://schemas.microsoft.com/office/drawing/2014/main" id="{AEBA2578-3D27-44BE-ADCC-B5D4B140C309}"/>
            </a:ext>
          </a:extLst>
        </xdr:cNvPr>
        <xdr:cNvPicPr>
          <a:picLocks noChangeAspect="1"/>
        </xdr:cNvPicPr>
      </xdr:nvPicPr>
      <xdr:blipFill>
        <a:blip xmlns:r="http://schemas.openxmlformats.org/officeDocument/2006/relationships" r:embed="rId1"/>
        <a:srcRect/>
        <a:stretch>
          <a:fillRect/>
        </a:stretch>
      </xdr:blipFill>
      <xdr:spPr bwMode="auto">
        <a:xfrm>
          <a:off x="9769" y="29307"/>
          <a:ext cx="603983" cy="349861"/>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01DC68FB-9842-488C-82EC-D08BA5A86A13}"/>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3A35B50B-66FB-424E-8E71-0E95CD4A1BAB}"/>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5790BCD2-02D4-406C-9DCB-4B1965DDE106}"/>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109537</xdr:rowOff>
    </xdr:to>
    <xdr:pic>
      <xdr:nvPicPr>
        <xdr:cNvPr id="88822" name="Picture 4">
          <a:extLst>
            <a:ext uri="{FF2B5EF4-FFF2-40B4-BE49-F238E27FC236}">
              <a16:creationId xmlns:a16="http://schemas.microsoft.com/office/drawing/2014/main" id="{00000000-0008-0000-2F00-0000F65A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43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D6AEA47C-4168-4521-A1A1-BEC1BA9C0EDF}"/>
            </a:ext>
          </a:extLst>
        </xdr:cNvPr>
        <xdr:cNvSpPr/>
      </xdr:nvSpPr>
      <xdr:spPr>
        <a:xfrm>
          <a:off x="2146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9EB994B1-815D-4CBB-B120-2A8185FBE6B8}"/>
            </a:ext>
          </a:extLst>
        </xdr:cNvPr>
        <xdr:cNvSpPr/>
      </xdr:nvSpPr>
      <xdr:spPr>
        <a:xfrm>
          <a:off x="746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8ED56765-5570-4B27-844F-062F82E885DE}"/>
            </a:ext>
          </a:extLst>
        </xdr:cNvPr>
        <xdr:cNvSpPr/>
      </xdr:nvSpPr>
      <xdr:spPr>
        <a:xfrm>
          <a:off x="1384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81643</xdr:colOff>
      <xdr:row>0</xdr:row>
      <xdr:rowOff>0</xdr:rowOff>
    </xdr:from>
    <xdr:to>
      <xdr:col>0</xdr:col>
      <xdr:colOff>681718</xdr:colOff>
      <xdr:row>1</xdr:row>
      <xdr:rowOff>143555</xdr:rowOff>
    </xdr:to>
    <xdr:pic>
      <xdr:nvPicPr>
        <xdr:cNvPr id="89846" name="Picture 4">
          <a:extLst>
            <a:ext uri="{FF2B5EF4-FFF2-40B4-BE49-F238E27FC236}">
              <a16:creationId xmlns:a16="http://schemas.microsoft.com/office/drawing/2014/main" id="{00000000-0008-0000-3000-0000F65E0100}"/>
            </a:ext>
          </a:extLst>
        </xdr:cNvPr>
        <xdr:cNvPicPr>
          <a:picLocks noChangeAspect="1"/>
        </xdr:cNvPicPr>
      </xdr:nvPicPr>
      <xdr:blipFill>
        <a:blip xmlns:r="http://schemas.openxmlformats.org/officeDocument/2006/relationships" r:embed="rId1"/>
        <a:srcRect/>
        <a:stretch>
          <a:fillRect/>
        </a:stretch>
      </xdr:blipFill>
      <xdr:spPr bwMode="auto">
        <a:xfrm>
          <a:off x="81643" y="0"/>
          <a:ext cx="600075" cy="5143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1E32620A-2573-42BC-9617-174C89E0069D}"/>
            </a:ext>
          </a:extLst>
        </xdr:cNvPr>
        <xdr:cNvSpPr/>
      </xdr:nvSpPr>
      <xdr:spPr>
        <a:xfrm>
          <a:off x="22352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EB5B2B66-866A-40F1-9F9D-8C74B84C0E00}"/>
            </a:ext>
          </a:extLst>
        </xdr:cNvPr>
        <xdr:cNvSpPr/>
      </xdr:nvSpPr>
      <xdr:spPr>
        <a:xfrm>
          <a:off x="8350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7821B119-C655-45B9-B87B-CB905BDFA485}"/>
            </a:ext>
          </a:extLst>
        </xdr:cNvPr>
        <xdr:cNvSpPr/>
      </xdr:nvSpPr>
      <xdr:spPr>
        <a:xfrm>
          <a:off x="14732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0</xdr:col>
      <xdr:colOff>695325</xdr:colOff>
      <xdr:row>1</xdr:row>
      <xdr:rowOff>109537</xdr:rowOff>
    </xdr:to>
    <xdr:pic>
      <xdr:nvPicPr>
        <xdr:cNvPr id="90869" name="Picture 5">
          <a:extLst>
            <a:ext uri="{FF2B5EF4-FFF2-40B4-BE49-F238E27FC236}">
              <a16:creationId xmlns:a16="http://schemas.microsoft.com/office/drawing/2014/main" id="{00000000-0008-0000-3100-0000F5620100}"/>
            </a:ext>
          </a:extLst>
        </xdr:cNvPr>
        <xdr:cNvPicPr>
          <a:picLocks noChangeAspect="1"/>
        </xdr:cNvPicPr>
      </xdr:nvPicPr>
      <xdr:blipFill>
        <a:blip xmlns:r="http://schemas.openxmlformats.org/officeDocument/2006/relationships" r:embed="rId1"/>
        <a:srcRect/>
        <a:stretch>
          <a:fillRect/>
        </a:stretch>
      </xdr:blipFill>
      <xdr:spPr bwMode="auto">
        <a:xfrm>
          <a:off x="95250" y="0"/>
          <a:ext cx="600075" cy="5143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9FA1056-8CD9-4D29-91AF-B723D79D5DC1}"/>
            </a:ext>
          </a:extLst>
        </xdr:cNvPr>
        <xdr:cNvSpPr/>
      </xdr:nvSpPr>
      <xdr:spPr>
        <a:xfrm>
          <a:off x="2101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03592EE-C335-4E6E-AD1A-4F411694F329}"/>
            </a:ext>
          </a:extLst>
        </xdr:cNvPr>
        <xdr:cNvSpPr/>
      </xdr:nvSpPr>
      <xdr:spPr>
        <a:xfrm>
          <a:off x="701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193079A6-E624-4CA9-B947-837D51597A87}"/>
            </a:ext>
          </a:extLst>
        </xdr:cNvPr>
        <xdr:cNvSpPr/>
      </xdr:nvSpPr>
      <xdr:spPr>
        <a:xfrm>
          <a:off x="1339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547689</xdr:colOff>
      <xdr:row>1</xdr:row>
      <xdr:rowOff>39688</xdr:rowOff>
    </xdr:to>
    <xdr:pic>
      <xdr:nvPicPr>
        <xdr:cNvPr id="91893" name="Picture 4">
          <a:extLst>
            <a:ext uri="{FF2B5EF4-FFF2-40B4-BE49-F238E27FC236}">
              <a16:creationId xmlns:a16="http://schemas.microsoft.com/office/drawing/2014/main" id="{00000000-0008-0000-3200-0000F5660100}"/>
            </a:ext>
          </a:extLst>
        </xdr:cNvPr>
        <xdr:cNvPicPr>
          <a:picLocks noChangeAspect="1"/>
        </xdr:cNvPicPr>
      </xdr:nvPicPr>
      <xdr:blipFill>
        <a:blip xmlns:r="http://schemas.openxmlformats.org/officeDocument/2006/relationships" r:embed="rId1"/>
        <a:srcRect/>
        <a:stretch>
          <a:fillRect/>
        </a:stretch>
      </xdr:blipFill>
      <xdr:spPr bwMode="auto">
        <a:xfrm>
          <a:off x="1" y="0"/>
          <a:ext cx="547688" cy="404813"/>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DEC793DC-2E27-4195-AF1E-DCAEDEBDB181}"/>
            </a:ext>
          </a:extLst>
        </xdr:cNvPr>
        <xdr:cNvSpPr/>
      </xdr:nvSpPr>
      <xdr:spPr>
        <a:xfrm>
          <a:off x="21526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FEE2B11D-D2FF-4A42-BCB7-866700E12FAC}"/>
            </a:ext>
          </a:extLst>
        </xdr:cNvPr>
        <xdr:cNvSpPr/>
      </xdr:nvSpPr>
      <xdr:spPr>
        <a:xfrm>
          <a:off x="7524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AADE655F-4C90-4C6E-BA3F-C78B700C0574}"/>
            </a:ext>
          </a:extLst>
        </xdr:cNvPr>
        <xdr:cNvSpPr/>
      </xdr:nvSpPr>
      <xdr:spPr>
        <a:xfrm>
          <a:off x="13906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0</xdr:colOff>
      <xdr:row>0</xdr:row>
      <xdr:rowOff>15875</xdr:rowOff>
    </xdr:from>
    <xdr:to>
      <xdr:col>0</xdr:col>
      <xdr:colOff>603250</xdr:colOff>
      <xdr:row>1</xdr:row>
      <xdr:rowOff>214313</xdr:rowOff>
    </xdr:to>
    <xdr:pic>
      <xdr:nvPicPr>
        <xdr:cNvPr id="92917" name="Picture 4">
          <a:extLst>
            <a:ext uri="{FF2B5EF4-FFF2-40B4-BE49-F238E27FC236}">
              <a16:creationId xmlns:a16="http://schemas.microsoft.com/office/drawing/2014/main" id="{00000000-0008-0000-3300-0000F56A0100}"/>
            </a:ext>
          </a:extLst>
        </xdr:cNvPr>
        <xdr:cNvPicPr>
          <a:picLocks noChangeAspect="1"/>
        </xdr:cNvPicPr>
      </xdr:nvPicPr>
      <xdr:blipFill>
        <a:blip xmlns:r="http://schemas.openxmlformats.org/officeDocument/2006/relationships" r:embed="rId1"/>
        <a:srcRect/>
        <a:stretch>
          <a:fillRect/>
        </a:stretch>
      </xdr:blipFill>
      <xdr:spPr bwMode="auto">
        <a:xfrm>
          <a:off x="0" y="15875"/>
          <a:ext cx="603250" cy="547688"/>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15B58319-38CD-485B-B8BB-8CF0AEAD38A9}"/>
            </a:ext>
          </a:extLst>
        </xdr:cNvPr>
        <xdr:cNvSpPr/>
      </xdr:nvSpPr>
      <xdr:spPr>
        <a:xfrm>
          <a:off x="2051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CBCA9B14-6C0B-401E-861C-7341D1FD276F}"/>
            </a:ext>
          </a:extLst>
        </xdr:cNvPr>
        <xdr:cNvSpPr/>
      </xdr:nvSpPr>
      <xdr:spPr>
        <a:xfrm>
          <a:off x="650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974E8F13-EDE8-43BC-81B9-68358D3619DF}"/>
            </a:ext>
          </a:extLst>
        </xdr:cNvPr>
        <xdr:cNvSpPr/>
      </xdr:nvSpPr>
      <xdr:spPr>
        <a:xfrm>
          <a:off x="1289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4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1</xdr:row>
      <xdr:rowOff>137054</xdr:rowOff>
    </xdr:to>
    <xdr:pic>
      <xdr:nvPicPr>
        <xdr:cNvPr id="93941" name="Picture 4">
          <a:extLst>
            <a:ext uri="{FF2B5EF4-FFF2-40B4-BE49-F238E27FC236}">
              <a16:creationId xmlns:a16="http://schemas.microsoft.com/office/drawing/2014/main" id="{00000000-0008-0000-3400-0000F56E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5143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769A8735-B955-4F60-BB46-E976CEAC3F54}"/>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B3DC102B-186E-4199-946E-7134E7E0C7BA}"/>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881CC4D0-4F21-4854-B529-E9F993A4A810}"/>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18142</xdr:colOff>
      <xdr:row>0</xdr:row>
      <xdr:rowOff>1</xdr:rowOff>
    </xdr:from>
    <xdr:to>
      <xdr:col>0</xdr:col>
      <xdr:colOff>771071</xdr:colOff>
      <xdr:row>2</xdr:row>
      <xdr:rowOff>84365</xdr:rowOff>
    </xdr:to>
    <xdr:pic>
      <xdr:nvPicPr>
        <xdr:cNvPr id="108238" name="Picture 4">
          <a:extLst>
            <a:ext uri="{FF2B5EF4-FFF2-40B4-BE49-F238E27FC236}">
              <a16:creationId xmlns:a16="http://schemas.microsoft.com/office/drawing/2014/main" id="{00000000-0008-0000-3500-0000CEA60100}"/>
            </a:ext>
          </a:extLst>
        </xdr:cNvPr>
        <xdr:cNvPicPr>
          <a:picLocks noChangeAspect="1"/>
        </xdr:cNvPicPr>
      </xdr:nvPicPr>
      <xdr:blipFill>
        <a:blip xmlns:r="http://schemas.openxmlformats.org/officeDocument/2006/relationships" r:embed="rId1"/>
        <a:srcRect/>
        <a:stretch>
          <a:fillRect/>
        </a:stretch>
      </xdr:blipFill>
      <xdr:spPr bwMode="auto">
        <a:xfrm>
          <a:off x="18142" y="1"/>
          <a:ext cx="752929" cy="725714"/>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8D8AEA87-B870-4473-AA92-490B43966D87}"/>
            </a:ext>
          </a:extLst>
        </xdr:cNvPr>
        <xdr:cNvSpPr/>
      </xdr:nvSpPr>
      <xdr:spPr>
        <a:xfrm>
          <a:off x="2051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37636851-55E7-40BB-B087-DCD5481CEB50}"/>
            </a:ext>
          </a:extLst>
        </xdr:cNvPr>
        <xdr:cNvSpPr/>
      </xdr:nvSpPr>
      <xdr:spPr>
        <a:xfrm>
          <a:off x="650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32F2C7FA-CF66-4A7A-9A94-2676C864ADE9}"/>
            </a:ext>
          </a:extLst>
        </xdr:cNvPr>
        <xdr:cNvSpPr/>
      </xdr:nvSpPr>
      <xdr:spPr>
        <a:xfrm>
          <a:off x="1289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54429</xdr:colOff>
      <xdr:row>0</xdr:row>
      <xdr:rowOff>0</xdr:rowOff>
    </xdr:from>
    <xdr:to>
      <xdr:col>0</xdr:col>
      <xdr:colOff>654504</xdr:colOff>
      <xdr:row>1</xdr:row>
      <xdr:rowOff>106362</xdr:rowOff>
    </xdr:to>
    <xdr:pic>
      <xdr:nvPicPr>
        <xdr:cNvPr id="94965" name="Picture 4">
          <a:extLst>
            <a:ext uri="{FF2B5EF4-FFF2-40B4-BE49-F238E27FC236}">
              <a16:creationId xmlns:a16="http://schemas.microsoft.com/office/drawing/2014/main" id="{00000000-0008-0000-3600-0000F5720100}"/>
            </a:ext>
          </a:extLst>
        </xdr:cNvPr>
        <xdr:cNvPicPr>
          <a:picLocks noChangeAspect="1"/>
        </xdr:cNvPicPr>
      </xdr:nvPicPr>
      <xdr:blipFill>
        <a:blip xmlns:r="http://schemas.openxmlformats.org/officeDocument/2006/relationships" r:embed="rId1"/>
        <a:srcRect/>
        <a:stretch>
          <a:fillRect/>
        </a:stretch>
      </xdr:blipFill>
      <xdr:spPr bwMode="auto">
        <a:xfrm>
          <a:off x="54429" y="0"/>
          <a:ext cx="600075" cy="51117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D94B32C-6904-490D-B414-A9175B08A0D8}"/>
            </a:ext>
          </a:extLst>
        </xdr:cNvPr>
        <xdr:cNvSpPr/>
      </xdr:nvSpPr>
      <xdr:spPr>
        <a:xfrm>
          <a:off x="23431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6B1D0D9E-E33C-41B4-80DB-C2946255A73A}"/>
            </a:ext>
          </a:extLst>
        </xdr:cNvPr>
        <xdr:cNvSpPr/>
      </xdr:nvSpPr>
      <xdr:spPr>
        <a:xfrm>
          <a:off x="9429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6D5D8995-751A-4C15-AAC3-9D60C9141460}"/>
            </a:ext>
          </a:extLst>
        </xdr:cNvPr>
        <xdr:cNvSpPr/>
      </xdr:nvSpPr>
      <xdr:spPr>
        <a:xfrm>
          <a:off x="15811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2.xml><?xml version="1.0" encoding="utf-8"?>
<xdr:wsDr xmlns:xdr="http://schemas.openxmlformats.org/drawingml/2006/spreadsheetDrawing" xmlns:a="http://schemas.openxmlformats.org/drawingml/2006/main">
  <xdr:twoCellAnchor editAs="oneCell">
    <xdr:from>
      <xdr:col>0</xdr:col>
      <xdr:colOff>9072</xdr:colOff>
      <xdr:row>0</xdr:row>
      <xdr:rowOff>0</xdr:rowOff>
    </xdr:from>
    <xdr:to>
      <xdr:col>1</xdr:col>
      <xdr:colOff>1361</xdr:colOff>
      <xdr:row>0</xdr:row>
      <xdr:rowOff>355827</xdr:rowOff>
    </xdr:to>
    <xdr:pic>
      <xdr:nvPicPr>
        <xdr:cNvPr id="95988" name="Picture 5">
          <a:extLst>
            <a:ext uri="{FF2B5EF4-FFF2-40B4-BE49-F238E27FC236}">
              <a16:creationId xmlns:a16="http://schemas.microsoft.com/office/drawing/2014/main" id="{00000000-0008-0000-3700-0000F4760100}"/>
            </a:ext>
          </a:extLst>
        </xdr:cNvPr>
        <xdr:cNvPicPr>
          <a:picLocks noChangeAspect="1"/>
        </xdr:cNvPicPr>
      </xdr:nvPicPr>
      <xdr:blipFill>
        <a:blip xmlns:r="http://schemas.openxmlformats.org/officeDocument/2006/relationships" r:embed="rId1"/>
        <a:srcRect/>
        <a:stretch>
          <a:fillRect/>
        </a:stretch>
      </xdr:blipFill>
      <xdr:spPr bwMode="auto">
        <a:xfrm>
          <a:off x="9072" y="0"/>
          <a:ext cx="600075" cy="354693"/>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B96B354B-12AC-4C06-B6E2-874FA0B94AFA}"/>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BC7E0252-D071-479E-9D32-35A7161B6842}"/>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08A52D01-24AE-4CDE-A552-7BEA188D4A58}"/>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0</xdr:row>
      <xdr:rowOff>369888</xdr:rowOff>
    </xdr:to>
    <xdr:pic>
      <xdr:nvPicPr>
        <xdr:cNvPr id="97011" name="Picture 4">
          <a:extLst>
            <a:ext uri="{FF2B5EF4-FFF2-40B4-BE49-F238E27FC236}">
              <a16:creationId xmlns:a16="http://schemas.microsoft.com/office/drawing/2014/main" id="{00000000-0008-0000-3800-0000F37A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367242"/>
        </a:xfrm>
        <a:prstGeom prst="rect">
          <a:avLst/>
        </a:prstGeom>
        <a:noFill/>
        <a:ln>
          <a:noFill/>
          <a:prstDash val="solid"/>
        </a:ln>
      </xdr:spPr>
    </xdr:pic>
    <xdr:clientData/>
  </xdr:twoCellAnchor>
  <xdr:twoCellAnchor editAs="oneCell">
    <xdr:from>
      <xdr:col>0</xdr:col>
      <xdr:colOff>9072</xdr:colOff>
      <xdr:row>0</xdr:row>
      <xdr:rowOff>0</xdr:rowOff>
    </xdr:from>
    <xdr:to>
      <xdr:col>1</xdr:col>
      <xdr:colOff>1361</xdr:colOff>
      <xdr:row>0</xdr:row>
      <xdr:rowOff>357415</xdr:rowOff>
    </xdr:to>
    <xdr:pic>
      <xdr:nvPicPr>
        <xdr:cNvPr id="2" name="Picture 5">
          <a:extLst>
            <a:ext uri="{FF2B5EF4-FFF2-40B4-BE49-F238E27FC236}">
              <a16:creationId xmlns:a16="http://schemas.microsoft.com/office/drawing/2014/main" id="{322A1AD1-6B07-421E-A384-555131FF5B5A}"/>
            </a:ext>
          </a:extLst>
        </xdr:cNvPr>
        <xdr:cNvPicPr>
          <a:picLocks noChangeAspect="1"/>
        </xdr:cNvPicPr>
      </xdr:nvPicPr>
      <xdr:blipFill>
        <a:blip xmlns:r="http://schemas.openxmlformats.org/officeDocument/2006/relationships" r:embed="rId2"/>
        <a:srcRect/>
        <a:stretch>
          <a:fillRect/>
        </a:stretch>
      </xdr:blipFill>
      <xdr:spPr bwMode="auto">
        <a:xfrm>
          <a:off x="9072" y="0"/>
          <a:ext cx="601889" cy="355827"/>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1C367890-D6FA-4C85-BB12-08DE9AF56326}"/>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DB354CA0-96BA-4F84-B017-A2C066727A30}"/>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00B516CD-6E38-474F-AAC2-1670D03CFA97}"/>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4.xml><?xml version="1.0" encoding="utf-8"?>
<xdr:wsDr xmlns:xdr="http://schemas.openxmlformats.org/drawingml/2006/spreadsheetDrawing" xmlns:a="http://schemas.openxmlformats.org/drawingml/2006/main">
  <xdr:twoCellAnchor editAs="oneCell">
    <xdr:from>
      <xdr:col>0</xdr:col>
      <xdr:colOff>8467</xdr:colOff>
      <xdr:row>0</xdr:row>
      <xdr:rowOff>0</xdr:rowOff>
    </xdr:from>
    <xdr:to>
      <xdr:col>0</xdr:col>
      <xdr:colOff>608542</xdr:colOff>
      <xdr:row>0</xdr:row>
      <xdr:rowOff>363537</xdr:rowOff>
    </xdr:to>
    <xdr:pic>
      <xdr:nvPicPr>
        <xdr:cNvPr id="98035" name="Picture 4">
          <a:extLst>
            <a:ext uri="{FF2B5EF4-FFF2-40B4-BE49-F238E27FC236}">
              <a16:creationId xmlns:a16="http://schemas.microsoft.com/office/drawing/2014/main" id="{00000000-0008-0000-3A00-0000F37E0100}"/>
            </a:ext>
          </a:extLst>
        </xdr:cNvPr>
        <xdr:cNvPicPr>
          <a:picLocks noChangeAspect="1"/>
        </xdr:cNvPicPr>
      </xdr:nvPicPr>
      <xdr:blipFill>
        <a:blip xmlns:r="http://schemas.openxmlformats.org/officeDocument/2006/relationships" r:embed="rId1"/>
        <a:srcRect/>
        <a:stretch>
          <a:fillRect/>
        </a:stretch>
      </xdr:blipFill>
      <xdr:spPr bwMode="auto">
        <a:xfrm>
          <a:off x="8467" y="0"/>
          <a:ext cx="600075" cy="367241"/>
        </a:xfrm>
        <a:prstGeom prst="rect">
          <a:avLst/>
        </a:prstGeom>
        <a:noFill/>
        <a:ln>
          <a:noFill/>
          <a:prstDash val="solid"/>
        </a:ln>
      </xdr:spPr>
    </xdr:pic>
    <xdr:clientData/>
  </xdr:twoCellAnchor>
  <xdr:twoCellAnchor editAs="oneCell">
    <xdr:from>
      <xdr:col>0</xdr:col>
      <xdr:colOff>9072</xdr:colOff>
      <xdr:row>0</xdr:row>
      <xdr:rowOff>0</xdr:rowOff>
    </xdr:from>
    <xdr:to>
      <xdr:col>0</xdr:col>
      <xdr:colOff>610961</xdr:colOff>
      <xdr:row>0</xdr:row>
      <xdr:rowOff>359003</xdr:rowOff>
    </xdr:to>
    <xdr:pic>
      <xdr:nvPicPr>
        <xdr:cNvPr id="2" name="Picture 5">
          <a:extLst>
            <a:ext uri="{FF2B5EF4-FFF2-40B4-BE49-F238E27FC236}">
              <a16:creationId xmlns:a16="http://schemas.microsoft.com/office/drawing/2014/main" id="{41F42B71-65AC-48E5-ADD8-0323123F75EA}"/>
            </a:ext>
          </a:extLst>
        </xdr:cNvPr>
        <xdr:cNvPicPr>
          <a:picLocks noChangeAspect="1"/>
        </xdr:cNvPicPr>
      </xdr:nvPicPr>
      <xdr:blipFill>
        <a:blip xmlns:r="http://schemas.openxmlformats.org/officeDocument/2006/relationships" r:embed="rId2"/>
        <a:srcRect/>
        <a:stretch>
          <a:fillRect/>
        </a:stretch>
      </xdr:blipFill>
      <xdr:spPr bwMode="auto">
        <a:xfrm>
          <a:off x="9072" y="0"/>
          <a:ext cx="601889" cy="357415"/>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D0B6851B-7BDF-43AA-A4DF-72E8B782FD3C}"/>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B3CC0911-DF7C-460F-9683-1FFC3EA0A783}"/>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5"/>
          <a:extLst>
            <a:ext uri="{FF2B5EF4-FFF2-40B4-BE49-F238E27FC236}">
              <a16:creationId xmlns:a16="http://schemas.microsoft.com/office/drawing/2014/main" id="{B310AFC0-B0F3-49E9-8630-336DA6A5448D}"/>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600075</xdr:colOff>
      <xdr:row>0</xdr:row>
      <xdr:rowOff>361950</xdr:rowOff>
    </xdr:to>
    <xdr:pic>
      <xdr:nvPicPr>
        <xdr:cNvPr id="99059" name="Picture 5">
          <a:extLst>
            <a:ext uri="{FF2B5EF4-FFF2-40B4-BE49-F238E27FC236}">
              <a16:creationId xmlns:a16="http://schemas.microsoft.com/office/drawing/2014/main" id="{00000000-0008-0000-3B00-0000F3820100}"/>
            </a:ext>
          </a:extLst>
        </xdr:cNvPr>
        <xdr:cNvPicPr>
          <a:picLocks noChangeAspect="1"/>
        </xdr:cNvPicPr>
      </xdr:nvPicPr>
      <xdr:blipFill>
        <a:blip xmlns:r="http://schemas.openxmlformats.org/officeDocument/2006/relationships" r:embed="rId1"/>
        <a:srcRect/>
        <a:stretch>
          <a:fillRect/>
        </a:stretch>
      </xdr:blipFill>
      <xdr:spPr bwMode="auto">
        <a:xfrm>
          <a:off x="0" y="0"/>
          <a:ext cx="600075" cy="3619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74215A5-59E1-4DEE-95EB-5BBCADA772D6}"/>
            </a:ext>
          </a:extLst>
        </xdr:cNvPr>
        <xdr:cNvSpPr/>
      </xdr:nvSpPr>
      <xdr:spPr>
        <a:xfrm>
          <a:off x="2146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D50B1479-EAD1-43ED-84D5-B1FB1B1F27E9}"/>
            </a:ext>
          </a:extLst>
        </xdr:cNvPr>
        <xdr:cNvSpPr/>
      </xdr:nvSpPr>
      <xdr:spPr>
        <a:xfrm>
          <a:off x="746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88A50D6E-3457-4A3E-B80E-B930B543E8F5}"/>
            </a:ext>
          </a:extLst>
        </xdr:cNvPr>
        <xdr:cNvSpPr/>
      </xdr:nvSpPr>
      <xdr:spPr>
        <a:xfrm>
          <a:off x="1384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6.xml><?xml version="1.0" encoding="utf-8"?>
<xdr:wsDr xmlns:xdr="http://schemas.openxmlformats.org/drawingml/2006/spreadsheetDrawing" xmlns:a="http://schemas.openxmlformats.org/drawingml/2006/main">
  <xdr:twoCellAnchor editAs="oneCell">
    <xdr:from>
      <xdr:col>0</xdr:col>
      <xdr:colOff>55563</xdr:colOff>
      <xdr:row>0</xdr:row>
      <xdr:rowOff>95250</xdr:rowOff>
    </xdr:from>
    <xdr:to>
      <xdr:col>1</xdr:col>
      <xdr:colOff>44450</xdr:colOff>
      <xdr:row>1</xdr:row>
      <xdr:rowOff>84137</xdr:rowOff>
    </xdr:to>
    <xdr:pic>
      <xdr:nvPicPr>
        <xdr:cNvPr id="100080" name="Picture 5">
          <a:extLst>
            <a:ext uri="{FF2B5EF4-FFF2-40B4-BE49-F238E27FC236}">
              <a16:creationId xmlns:a16="http://schemas.microsoft.com/office/drawing/2014/main" id="{00000000-0008-0000-3C00-0000F0860100}"/>
            </a:ext>
          </a:extLst>
        </xdr:cNvPr>
        <xdr:cNvPicPr>
          <a:picLocks noChangeAspect="1"/>
        </xdr:cNvPicPr>
      </xdr:nvPicPr>
      <xdr:blipFill>
        <a:blip xmlns:r="http://schemas.openxmlformats.org/officeDocument/2006/relationships" r:embed="rId1"/>
        <a:srcRect/>
        <a:stretch>
          <a:fillRect/>
        </a:stretch>
      </xdr:blipFill>
      <xdr:spPr bwMode="auto">
        <a:xfrm>
          <a:off x="55563" y="95250"/>
          <a:ext cx="600075" cy="3619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6F91516-EB8E-4BC9-95DB-4C4D7E27402C}"/>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8508F21E-539D-4469-B817-43DDFC4B0729}"/>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894B70C0-34FB-48A7-BECA-107D07ADEA51}"/>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7.xml><?xml version="1.0" encoding="utf-8"?>
<xdr:wsDr xmlns:xdr="http://schemas.openxmlformats.org/drawingml/2006/spreadsheetDrawing" xmlns:a="http://schemas.openxmlformats.org/drawingml/2006/main">
  <xdr:twoCellAnchor editAs="oneCell">
    <xdr:from>
      <xdr:col>0</xdr:col>
      <xdr:colOff>25681</xdr:colOff>
      <xdr:row>0</xdr:row>
      <xdr:rowOff>55562</xdr:rowOff>
    </xdr:from>
    <xdr:to>
      <xdr:col>0</xdr:col>
      <xdr:colOff>616231</xdr:colOff>
      <xdr:row>1</xdr:row>
      <xdr:rowOff>19703</xdr:rowOff>
    </xdr:to>
    <xdr:pic>
      <xdr:nvPicPr>
        <xdr:cNvPr id="101104" name="Picture 4">
          <a:extLst>
            <a:ext uri="{FF2B5EF4-FFF2-40B4-BE49-F238E27FC236}">
              <a16:creationId xmlns:a16="http://schemas.microsoft.com/office/drawing/2014/main" id="{00000000-0008-0000-3D00-0000F08A0100}"/>
            </a:ext>
          </a:extLst>
        </xdr:cNvPr>
        <xdr:cNvPicPr>
          <a:picLocks noChangeAspect="1"/>
        </xdr:cNvPicPr>
      </xdr:nvPicPr>
      <xdr:blipFill>
        <a:blip xmlns:r="http://schemas.openxmlformats.org/officeDocument/2006/relationships" r:embed="rId1"/>
        <a:srcRect/>
        <a:stretch>
          <a:fillRect/>
        </a:stretch>
      </xdr:blipFill>
      <xdr:spPr bwMode="auto">
        <a:xfrm>
          <a:off x="25681" y="55562"/>
          <a:ext cx="590550" cy="364284"/>
        </a:xfrm>
        <a:prstGeom prst="rect">
          <a:avLst/>
        </a:prstGeom>
        <a:noFill/>
        <a:ln>
          <a:noFill/>
          <a:prstDash val="solid"/>
        </a:ln>
      </xdr:spPr>
    </xdr:pic>
    <xdr:clientData/>
  </xdr:twoCellAnchor>
  <xdr:twoCellAnchor editAs="oneCell">
    <xdr:from>
      <xdr:col>0</xdr:col>
      <xdr:colOff>55563</xdr:colOff>
      <xdr:row>0</xdr:row>
      <xdr:rowOff>95250</xdr:rowOff>
    </xdr:from>
    <xdr:to>
      <xdr:col>0</xdr:col>
      <xdr:colOff>654050</xdr:colOff>
      <xdr:row>1</xdr:row>
      <xdr:rowOff>57150</xdr:rowOff>
    </xdr:to>
    <xdr:pic>
      <xdr:nvPicPr>
        <xdr:cNvPr id="2" name="Picture 5">
          <a:extLst>
            <a:ext uri="{FF2B5EF4-FFF2-40B4-BE49-F238E27FC236}">
              <a16:creationId xmlns:a16="http://schemas.microsoft.com/office/drawing/2014/main" id="{A17EA948-C665-4F59-9906-BF190BC6707A}"/>
            </a:ext>
          </a:extLst>
        </xdr:cNvPr>
        <xdr:cNvPicPr>
          <a:picLocks noChangeAspect="1"/>
        </xdr:cNvPicPr>
      </xdr:nvPicPr>
      <xdr:blipFill>
        <a:blip xmlns:r="http://schemas.openxmlformats.org/officeDocument/2006/relationships" r:embed="rId1"/>
        <a:srcRect/>
        <a:stretch>
          <a:fillRect/>
        </a:stretch>
      </xdr:blipFill>
      <xdr:spPr bwMode="auto">
        <a:xfrm>
          <a:off x="55563" y="95250"/>
          <a:ext cx="598487" cy="363537"/>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4546CA24-27EB-4132-AF49-E84C7D2A6BDA}"/>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018B6CDF-861B-460B-B39E-14DB46B0D568}"/>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3F992C72-3365-4EDA-A47A-12DEF86DC058}"/>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8.xml><?xml version="1.0" encoding="utf-8"?>
<xdr:wsDr xmlns:xdr="http://schemas.openxmlformats.org/drawingml/2006/spreadsheetDrawing" xmlns:a="http://schemas.openxmlformats.org/drawingml/2006/main">
  <xdr:twoCellAnchor editAs="oneCell">
    <xdr:from>
      <xdr:col>0</xdr:col>
      <xdr:colOff>81643</xdr:colOff>
      <xdr:row>0</xdr:row>
      <xdr:rowOff>0</xdr:rowOff>
    </xdr:from>
    <xdr:to>
      <xdr:col>0</xdr:col>
      <xdr:colOff>681718</xdr:colOff>
      <xdr:row>1</xdr:row>
      <xdr:rowOff>134030</xdr:rowOff>
    </xdr:to>
    <xdr:pic>
      <xdr:nvPicPr>
        <xdr:cNvPr id="102128" name="Picture 4">
          <a:extLst>
            <a:ext uri="{FF2B5EF4-FFF2-40B4-BE49-F238E27FC236}">
              <a16:creationId xmlns:a16="http://schemas.microsoft.com/office/drawing/2014/main" id="{00000000-0008-0000-3E00-0000F08E0100}"/>
            </a:ext>
          </a:extLst>
        </xdr:cNvPr>
        <xdr:cNvPicPr>
          <a:picLocks noChangeAspect="1"/>
        </xdr:cNvPicPr>
      </xdr:nvPicPr>
      <xdr:blipFill>
        <a:blip xmlns:r="http://schemas.openxmlformats.org/officeDocument/2006/relationships" r:embed="rId1"/>
        <a:srcRect/>
        <a:stretch>
          <a:fillRect/>
        </a:stretch>
      </xdr:blipFill>
      <xdr:spPr bwMode="auto">
        <a:xfrm>
          <a:off x="81643" y="0"/>
          <a:ext cx="600075" cy="527504"/>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0C552D13-C38B-4E01-AC82-94A239994C18}"/>
            </a:ext>
          </a:extLst>
        </xdr:cNvPr>
        <xdr:cNvSpPr/>
      </xdr:nvSpPr>
      <xdr:spPr>
        <a:xfrm>
          <a:off x="21399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5125A732-0A57-4832-9F02-A732CCE77EAC}"/>
            </a:ext>
          </a:extLst>
        </xdr:cNvPr>
        <xdr:cNvSpPr/>
      </xdr:nvSpPr>
      <xdr:spPr>
        <a:xfrm>
          <a:off x="7397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F4116569-5534-4BBC-B4B6-6D023C23E4F0}"/>
            </a:ext>
          </a:extLst>
        </xdr:cNvPr>
        <xdr:cNvSpPr/>
      </xdr:nvSpPr>
      <xdr:spPr>
        <a:xfrm>
          <a:off x="13779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59.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0</xdr:col>
      <xdr:colOff>600075</xdr:colOff>
      <xdr:row>1</xdr:row>
      <xdr:rowOff>28575</xdr:rowOff>
    </xdr:to>
    <xdr:pic>
      <xdr:nvPicPr>
        <xdr:cNvPr id="63428" name="Picture 4">
          <a:extLst>
            <a:ext uri="{FF2B5EF4-FFF2-40B4-BE49-F238E27FC236}">
              <a16:creationId xmlns:a16="http://schemas.microsoft.com/office/drawing/2014/main" id="{00000000-0008-0000-3F00-0000C4F70000}"/>
            </a:ext>
          </a:extLst>
        </xdr:cNvPr>
        <xdr:cNvPicPr>
          <a:picLocks noChangeAspect="1"/>
        </xdr:cNvPicPr>
      </xdr:nvPicPr>
      <xdr:blipFill>
        <a:blip xmlns:r="http://schemas.openxmlformats.org/officeDocument/2006/relationships" r:embed="rId1"/>
        <a:srcRect/>
        <a:stretch>
          <a:fillRect/>
        </a:stretch>
      </xdr:blipFill>
      <xdr:spPr bwMode="auto">
        <a:xfrm>
          <a:off x="0" y="47625"/>
          <a:ext cx="600075" cy="3619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D0EB44F-86E4-4088-A316-B2BC767908ED}"/>
            </a:ext>
          </a:extLst>
        </xdr:cNvPr>
        <xdr:cNvSpPr/>
      </xdr:nvSpPr>
      <xdr:spPr>
        <a:xfrm>
          <a:off x="22161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60A757B3-0DAD-4551-A978-AEEBDE945528}"/>
            </a:ext>
          </a:extLst>
        </xdr:cNvPr>
        <xdr:cNvSpPr/>
      </xdr:nvSpPr>
      <xdr:spPr>
        <a:xfrm>
          <a:off x="8159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456BA7DD-ECF2-4898-B0BE-B48175730A2F}"/>
            </a:ext>
          </a:extLst>
        </xdr:cNvPr>
        <xdr:cNvSpPr/>
      </xdr:nvSpPr>
      <xdr:spPr>
        <a:xfrm>
          <a:off x="14541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0.xml><?xml version="1.0" encoding="utf-8"?>
<xdr:wsDr xmlns:xdr="http://schemas.openxmlformats.org/drawingml/2006/spreadsheetDrawing" xmlns:a="http://schemas.openxmlformats.org/drawingml/2006/main">
  <xdr:twoCellAnchor editAs="oneCell">
    <xdr:from>
      <xdr:col>0</xdr:col>
      <xdr:colOff>87313</xdr:colOff>
      <xdr:row>0</xdr:row>
      <xdr:rowOff>0</xdr:rowOff>
    </xdr:from>
    <xdr:to>
      <xdr:col>0</xdr:col>
      <xdr:colOff>687388</xdr:colOff>
      <xdr:row>1</xdr:row>
      <xdr:rowOff>122239</xdr:rowOff>
    </xdr:to>
    <xdr:pic>
      <xdr:nvPicPr>
        <xdr:cNvPr id="103152" name="Picture 4">
          <a:extLst>
            <a:ext uri="{FF2B5EF4-FFF2-40B4-BE49-F238E27FC236}">
              <a16:creationId xmlns:a16="http://schemas.microsoft.com/office/drawing/2014/main" id="{00000000-0008-0000-4000-0000F0920100}"/>
            </a:ext>
          </a:extLst>
        </xdr:cNvPr>
        <xdr:cNvPicPr>
          <a:picLocks noChangeAspect="1"/>
        </xdr:cNvPicPr>
      </xdr:nvPicPr>
      <xdr:blipFill>
        <a:blip xmlns:r="http://schemas.openxmlformats.org/officeDocument/2006/relationships" r:embed="rId1"/>
        <a:srcRect/>
        <a:stretch>
          <a:fillRect/>
        </a:stretch>
      </xdr:blipFill>
      <xdr:spPr bwMode="auto">
        <a:xfrm>
          <a:off x="87313" y="0"/>
          <a:ext cx="600075" cy="519114"/>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3F2A9F8-4529-40A9-8032-72F86A0ADFE0}"/>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EBC099EA-DA1D-4CC7-B5ED-FAAD9DCCAC21}"/>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A871502D-EB0C-4F78-9D4E-B32E39BAD270}"/>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1.xml><?xml version="1.0" encoding="utf-8"?>
<xdr:wsDr xmlns:xdr="http://schemas.openxmlformats.org/drawingml/2006/spreadsheetDrawing" xmlns:a="http://schemas.openxmlformats.org/drawingml/2006/main">
  <xdr:twoCellAnchor editAs="oneCell">
    <xdr:from>
      <xdr:col>0</xdr:col>
      <xdr:colOff>15875</xdr:colOff>
      <xdr:row>0</xdr:row>
      <xdr:rowOff>47625</xdr:rowOff>
    </xdr:from>
    <xdr:to>
      <xdr:col>1</xdr:col>
      <xdr:colOff>4762</xdr:colOff>
      <xdr:row>1</xdr:row>
      <xdr:rowOff>20637</xdr:rowOff>
    </xdr:to>
    <xdr:pic>
      <xdr:nvPicPr>
        <xdr:cNvPr id="104175" name="Picture 4">
          <a:extLst>
            <a:ext uri="{FF2B5EF4-FFF2-40B4-BE49-F238E27FC236}">
              <a16:creationId xmlns:a16="http://schemas.microsoft.com/office/drawing/2014/main" id="{00000000-0008-0000-4100-0000EF960100}"/>
            </a:ext>
          </a:extLst>
        </xdr:cNvPr>
        <xdr:cNvPicPr>
          <a:picLocks noChangeAspect="1"/>
        </xdr:cNvPicPr>
      </xdr:nvPicPr>
      <xdr:blipFill>
        <a:blip xmlns:r="http://schemas.openxmlformats.org/officeDocument/2006/relationships" r:embed="rId1"/>
        <a:srcRect/>
        <a:stretch>
          <a:fillRect/>
        </a:stretch>
      </xdr:blipFill>
      <xdr:spPr bwMode="auto">
        <a:xfrm>
          <a:off x="15875" y="47625"/>
          <a:ext cx="600075" cy="36195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E5978BA0-8F11-48ED-9B92-C2B5BB207E84}"/>
            </a:ext>
          </a:extLst>
        </xdr:cNvPr>
        <xdr:cNvSpPr/>
      </xdr:nvSpPr>
      <xdr:spPr>
        <a:xfrm>
          <a:off x="21209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712EF8A9-6BED-4227-BC20-ADB032E10D8D}"/>
            </a:ext>
          </a:extLst>
        </xdr:cNvPr>
        <xdr:cNvSpPr/>
      </xdr:nvSpPr>
      <xdr:spPr>
        <a:xfrm>
          <a:off x="7207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12C0616C-6ADE-40D2-AB7F-03F54A05DE82}"/>
            </a:ext>
          </a:extLst>
        </xdr:cNvPr>
        <xdr:cNvSpPr/>
      </xdr:nvSpPr>
      <xdr:spPr>
        <a:xfrm>
          <a:off x="13589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2.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1</xdr:col>
      <xdr:colOff>28575</xdr:colOff>
      <xdr:row>1</xdr:row>
      <xdr:rowOff>14967</xdr:rowOff>
    </xdr:to>
    <xdr:pic>
      <xdr:nvPicPr>
        <xdr:cNvPr id="105199" name="Picture 4">
          <a:extLst>
            <a:ext uri="{FF2B5EF4-FFF2-40B4-BE49-F238E27FC236}">
              <a16:creationId xmlns:a16="http://schemas.microsoft.com/office/drawing/2014/main" id="{00000000-0008-0000-4200-0000EF9A01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0075" cy="364218"/>
        </a:xfrm>
        <a:prstGeom prst="rect">
          <a:avLst/>
        </a:prstGeom>
        <a:noFill/>
        <a:ln>
          <a:noFill/>
          <a:prstDash val="solid"/>
        </a:ln>
      </xdr:spPr>
    </xdr:pic>
    <xdr:clientData/>
  </xdr:twoCellAnchor>
  <xdr:twoCellAnchor editAs="oneCell">
    <xdr:from>
      <xdr:col>0</xdr:col>
      <xdr:colOff>15875</xdr:colOff>
      <xdr:row>0</xdr:row>
      <xdr:rowOff>47625</xdr:rowOff>
    </xdr:from>
    <xdr:to>
      <xdr:col>1</xdr:col>
      <xdr:colOff>4762</xdr:colOff>
      <xdr:row>1</xdr:row>
      <xdr:rowOff>1587</xdr:rowOff>
    </xdr:to>
    <xdr:pic>
      <xdr:nvPicPr>
        <xdr:cNvPr id="2" name="Picture 4">
          <a:extLst>
            <a:ext uri="{FF2B5EF4-FFF2-40B4-BE49-F238E27FC236}">
              <a16:creationId xmlns:a16="http://schemas.microsoft.com/office/drawing/2014/main" id="{FE4D4DAC-2212-4A91-9A26-BAFC0A57F3BD}"/>
            </a:ext>
          </a:extLst>
        </xdr:cNvPr>
        <xdr:cNvPicPr>
          <a:picLocks noChangeAspect="1"/>
        </xdr:cNvPicPr>
      </xdr:nvPicPr>
      <xdr:blipFill>
        <a:blip xmlns:r="http://schemas.openxmlformats.org/officeDocument/2006/relationships" r:embed="rId1"/>
        <a:srcRect/>
        <a:stretch>
          <a:fillRect/>
        </a:stretch>
      </xdr:blipFill>
      <xdr:spPr bwMode="auto">
        <a:xfrm>
          <a:off x="15875" y="47625"/>
          <a:ext cx="598487" cy="360362"/>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89A250A8-D9F0-422E-BBB7-3BAAA4EE4EE0}"/>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72183750-4BFE-456E-B611-4F75DEFDEF25}"/>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69985859-57FE-46E1-937A-9B135F10B4D1}"/>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3.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1</xdr:col>
      <xdr:colOff>28575</xdr:colOff>
      <xdr:row>1</xdr:row>
      <xdr:rowOff>22905</xdr:rowOff>
    </xdr:to>
    <xdr:pic>
      <xdr:nvPicPr>
        <xdr:cNvPr id="2" name="Picture 4">
          <a:extLst>
            <a:ext uri="{FF2B5EF4-FFF2-40B4-BE49-F238E27FC236}">
              <a16:creationId xmlns:a16="http://schemas.microsoft.com/office/drawing/2014/main" id="{00000000-0008-0000-4300-0000020000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6939"/>
        </a:xfrm>
        <a:prstGeom prst="rect">
          <a:avLst/>
        </a:prstGeom>
        <a:noFill/>
        <a:ln>
          <a:noFill/>
          <a:prstDash val="solid"/>
        </a:ln>
      </xdr:spPr>
    </xdr:pic>
    <xdr:clientData/>
  </xdr:twoCellAnchor>
  <xdr:twoCellAnchor editAs="oneCell">
    <xdr:from>
      <xdr:col>0</xdr:col>
      <xdr:colOff>36286</xdr:colOff>
      <xdr:row>0</xdr:row>
      <xdr:rowOff>54428</xdr:rowOff>
    </xdr:from>
    <xdr:to>
      <xdr:col>1</xdr:col>
      <xdr:colOff>28575</xdr:colOff>
      <xdr:row>1</xdr:row>
      <xdr:rowOff>22905</xdr:rowOff>
    </xdr:to>
    <xdr:pic>
      <xdr:nvPicPr>
        <xdr:cNvPr id="3" name="Picture 4">
          <a:extLst>
            <a:ext uri="{FF2B5EF4-FFF2-40B4-BE49-F238E27FC236}">
              <a16:creationId xmlns:a16="http://schemas.microsoft.com/office/drawing/2014/main" id="{B0228F1F-FEDF-4173-91F5-CC79852C46D8}"/>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6939"/>
        </a:xfrm>
        <a:prstGeom prst="rect">
          <a:avLst/>
        </a:prstGeom>
        <a:noFill/>
        <a:ln>
          <a:noFill/>
          <a:prstDash val="solid"/>
        </a:ln>
      </xdr:spPr>
    </xdr:pic>
    <xdr:clientData/>
  </xdr:twoCellAnchor>
  <xdr:twoCellAnchor editAs="oneCell">
    <xdr:from>
      <xdr:col>0</xdr:col>
      <xdr:colOff>15875</xdr:colOff>
      <xdr:row>0</xdr:row>
      <xdr:rowOff>47625</xdr:rowOff>
    </xdr:from>
    <xdr:to>
      <xdr:col>1</xdr:col>
      <xdr:colOff>4762</xdr:colOff>
      <xdr:row>1</xdr:row>
      <xdr:rowOff>9525</xdr:rowOff>
    </xdr:to>
    <xdr:pic>
      <xdr:nvPicPr>
        <xdr:cNvPr id="4" name="Picture 4">
          <a:extLst>
            <a:ext uri="{FF2B5EF4-FFF2-40B4-BE49-F238E27FC236}">
              <a16:creationId xmlns:a16="http://schemas.microsoft.com/office/drawing/2014/main" id="{D641EFFD-05E6-4AA3-A1D1-394F5F71CF75}"/>
            </a:ext>
          </a:extLst>
        </xdr:cNvPr>
        <xdr:cNvPicPr>
          <a:picLocks noChangeAspect="1"/>
        </xdr:cNvPicPr>
      </xdr:nvPicPr>
      <xdr:blipFill>
        <a:blip xmlns:r="http://schemas.openxmlformats.org/officeDocument/2006/relationships" r:embed="rId1"/>
        <a:srcRect/>
        <a:stretch>
          <a:fillRect/>
        </a:stretch>
      </xdr:blipFill>
      <xdr:spPr bwMode="auto">
        <a:xfrm>
          <a:off x="15875" y="47625"/>
          <a:ext cx="598487" cy="360362"/>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5" name="Rounded Rectangle 11">
          <a:hlinkClick xmlns:r="http://schemas.openxmlformats.org/officeDocument/2006/relationships" r:id="rId2"/>
          <a:extLst>
            <a:ext uri="{FF2B5EF4-FFF2-40B4-BE49-F238E27FC236}">
              <a16:creationId xmlns:a16="http://schemas.microsoft.com/office/drawing/2014/main" id="{EC48172F-E1A0-44B6-8D50-101E6A2CA27D}"/>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6" name="Rounded Rectangle 12">
          <a:hlinkClick xmlns:r="http://schemas.openxmlformats.org/officeDocument/2006/relationships" r:id="rId3"/>
          <a:extLst>
            <a:ext uri="{FF2B5EF4-FFF2-40B4-BE49-F238E27FC236}">
              <a16:creationId xmlns:a16="http://schemas.microsoft.com/office/drawing/2014/main" id="{8BDAB02C-6B85-454D-8158-74108A0DD704}"/>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7" name="Rounded Rectangle 13">
          <a:hlinkClick xmlns:r="http://schemas.openxmlformats.org/officeDocument/2006/relationships" r:id="rId4"/>
          <a:extLst>
            <a:ext uri="{FF2B5EF4-FFF2-40B4-BE49-F238E27FC236}">
              <a16:creationId xmlns:a16="http://schemas.microsoft.com/office/drawing/2014/main" id="{36746055-7D7B-4153-A1E4-126CFF4CAC97}"/>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4.xml><?xml version="1.0" encoding="utf-8"?>
<xdr:wsDr xmlns:xdr="http://schemas.openxmlformats.org/drawingml/2006/spreadsheetDrawing" xmlns:a="http://schemas.openxmlformats.org/drawingml/2006/main">
  <xdr:twoCellAnchor editAs="oneCell">
    <xdr:from>
      <xdr:col>0</xdr:col>
      <xdr:colOff>36286</xdr:colOff>
      <xdr:row>0</xdr:row>
      <xdr:rowOff>54428</xdr:rowOff>
    </xdr:from>
    <xdr:to>
      <xdr:col>1</xdr:col>
      <xdr:colOff>28575</xdr:colOff>
      <xdr:row>0</xdr:row>
      <xdr:rowOff>419780</xdr:rowOff>
    </xdr:to>
    <xdr:pic>
      <xdr:nvPicPr>
        <xdr:cNvPr id="2" name="Picture 4">
          <a:extLst>
            <a:ext uri="{FF2B5EF4-FFF2-40B4-BE49-F238E27FC236}">
              <a16:creationId xmlns:a16="http://schemas.microsoft.com/office/drawing/2014/main" id="{00000000-0008-0000-4400-000002000000}"/>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6939"/>
        </a:xfrm>
        <a:prstGeom prst="rect">
          <a:avLst/>
        </a:prstGeom>
        <a:noFill/>
        <a:ln>
          <a:noFill/>
          <a:prstDash val="solid"/>
        </a:ln>
      </xdr:spPr>
    </xdr:pic>
    <xdr:clientData/>
  </xdr:twoCellAnchor>
  <xdr:twoCellAnchor editAs="oneCell">
    <xdr:from>
      <xdr:col>0</xdr:col>
      <xdr:colOff>36286</xdr:colOff>
      <xdr:row>0</xdr:row>
      <xdr:rowOff>54428</xdr:rowOff>
    </xdr:from>
    <xdr:to>
      <xdr:col>1</xdr:col>
      <xdr:colOff>28575</xdr:colOff>
      <xdr:row>0</xdr:row>
      <xdr:rowOff>415018</xdr:rowOff>
    </xdr:to>
    <xdr:pic>
      <xdr:nvPicPr>
        <xdr:cNvPr id="3" name="Picture 4">
          <a:extLst>
            <a:ext uri="{FF2B5EF4-FFF2-40B4-BE49-F238E27FC236}">
              <a16:creationId xmlns:a16="http://schemas.microsoft.com/office/drawing/2014/main" id="{BADD0985-6BDF-4366-97BF-59268FED072D}"/>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2177"/>
        </a:xfrm>
        <a:prstGeom prst="rect">
          <a:avLst/>
        </a:prstGeom>
        <a:noFill/>
        <a:ln>
          <a:noFill/>
          <a:prstDash val="solid"/>
        </a:ln>
      </xdr:spPr>
    </xdr:pic>
    <xdr:clientData/>
  </xdr:twoCellAnchor>
  <xdr:twoCellAnchor editAs="oneCell">
    <xdr:from>
      <xdr:col>0</xdr:col>
      <xdr:colOff>36286</xdr:colOff>
      <xdr:row>0</xdr:row>
      <xdr:rowOff>54428</xdr:rowOff>
    </xdr:from>
    <xdr:to>
      <xdr:col>1</xdr:col>
      <xdr:colOff>28575</xdr:colOff>
      <xdr:row>0</xdr:row>
      <xdr:rowOff>415018</xdr:rowOff>
    </xdr:to>
    <xdr:pic>
      <xdr:nvPicPr>
        <xdr:cNvPr id="4" name="Picture 4">
          <a:extLst>
            <a:ext uri="{FF2B5EF4-FFF2-40B4-BE49-F238E27FC236}">
              <a16:creationId xmlns:a16="http://schemas.microsoft.com/office/drawing/2014/main" id="{F18AC2A3-B80F-482B-B245-431204F055DC}"/>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2177"/>
        </a:xfrm>
        <a:prstGeom prst="rect">
          <a:avLst/>
        </a:prstGeom>
        <a:noFill/>
        <a:ln>
          <a:noFill/>
          <a:prstDash val="solid"/>
        </a:ln>
      </xdr:spPr>
    </xdr:pic>
    <xdr:clientData/>
  </xdr:twoCellAnchor>
  <xdr:twoCellAnchor editAs="oneCell">
    <xdr:from>
      <xdr:col>0</xdr:col>
      <xdr:colOff>15875</xdr:colOff>
      <xdr:row>0</xdr:row>
      <xdr:rowOff>47625</xdr:rowOff>
    </xdr:from>
    <xdr:to>
      <xdr:col>1</xdr:col>
      <xdr:colOff>4762</xdr:colOff>
      <xdr:row>0</xdr:row>
      <xdr:rowOff>401638</xdr:rowOff>
    </xdr:to>
    <xdr:pic>
      <xdr:nvPicPr>
        <xdr:cNvPr id="5" name="Picture 4">
          <a:extLst>
            <a:ext uri="{FF2B5EF4-FFF2-40B4-BE49-F238E27FC236}">
              <a16:creationId xmlns:a16="http://schemas.microsoft.com/office/drawing/2014/main" id="{2151C64B-FF91-4722-9900-562ACF4B337C}"/>
            </a:ext>
          </a:extLst>
        </xdr:cNvPr>
        <xdr:cNvPicPr>
          <a:picLocks noChangeAspect="1"/>
        </xdr:cNvPicPr>
      </xdr:nvPicPr>
      <xdr:blipFill>
        <a:blip xmlns:r="http://schemas.openxmlformats.org/officeDocument/2006/relationships" r:embed="rId1"/>
        <a:srcRect/>
        <a:stretch>
          <a:fillRect/>
        </a:stretch>
      </xdr:blipFill>
      <xdr:spPr bwMode="auto">
        <a:xfrm>
          <a:off x="15875" y="47625"/>
          <a:ext cx="598487" cy="355600"/>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6" name="Rounded Rectangle 11">
          <a:hlinkClick xmlns:r="http://schemas.openxmlformats.org/officeDocument/2006/relationships" r:id="rId2"/>
          <a:extLst>
            <a:ext uri="{FF2B5EF4-FFF2-40B4-BE49-F238E27FC236}">
              <a16:creationId xmlns:a16="http://schemas.microsoft.com/office/drawing/2014/main" id="{75C663D6-87A0-41CD-94AA-44C887873D97}"/>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7" name="Rounded Rectangle 12">
          <a:hlinkClick xmlns:r="http://schemas.openxmlformats.org/officeDocument/2006/relationships" r:id="rId3"/>
          <a:extLst>
            <a:ext uri="{FF2B5EF4-FFF2-40B4-BE49-F238E27FC236}">
              <a16:creationId xmlns:a16="http://schemas.microsoft.com/office/drawing/2014/main" id="{0A8B2E78-02AA-4EAD-AB2E-85C1136F2076}"/>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8" name="Rounded Rectangle 13">
          <a:hlinkClick xmlns:r="http://schemas.openxmlformats.org/officeDocument/2006/relationships" r:id="rId4"/>
          <a:extLst>
            <a:ext uri="{FF2B5EF4-FFF2-40B4-BE49-F238E27FC236}">
              <a16:creationId xmlns:a16="http://schemas.microsoft.com/office/drawing/2014/main" id="{852A256A-E375-49EB-9B8B-6242C62BF036}"/>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5.xml><?xml version="1.0" encoding="utf-8"?>
<xdr:wsDr xmlns:xdr="http://schemas.openxmlformats.org/drawingml/2006/spreadsheetDrawing" xmlns:a="http://schemas.openxmlformats.org/drawingml/2006/main">
  <xdr:twoCellAnchor editAs="oneCell">
    <xdr:from>
      <xdr:col>0</xdr:col>
      <xdr:colOff>0</xdr:colOff>
      <xdr:row>0</xdr:row>
      <xdr:rowOff>7938</xdr:rowOff>
    </xdr:from>
    <xdr:to>
      <xdr:col>0</xdr:col>
      <xdr:colOff>600075</xdr:colOff>
      <xdr:row>1</xdr:row>
      <xdr:rowOff>141288</xdr:rowOff>
    </xdr:to>
    <xdr:pic>
      <xdr:nvPicPr>
        <xdr:cNvPr id="5" name="Picture 4">
          <a:extLst>
            <a:ext uri="{FF2B5EF4-FFF2-40B4-BE49-F238E27FC236}">
              <a16:creationId xmlns:a16="http://schemas.microsoft.com/office/drawing/2014/main" id="{00000000-0008-0000-4600-000005000000}"/>
            </a:ext>
          </a:extLst>
        </xdr:cNvPr>
        <xdr:cNvPicPr>
          <a:picLocks noChangeAspect="1"/>
        </xdr:cNvPicPr>
      </xdr:nvPicPr>
      <xdr:blipFill>
        <a:blip xmlns:r="http://schemas.openxmlformats.org/officeDocument/2006/relationships" r:embed="rId1"/>
        <a:srcRect/>
        <a:stretch>
          <a:fillRect/>
        </a:stretch>
      </xdr:blipFill>
      <xdr:spPr bwMode="auto">
        <a:xfrm>
          <a:off x="0" y="7938"/>
          <a:ext cx="600075" cy="522288"/>
        </a:xfrm>
        <a:prstGeom prst="rect">
          <a:avLst/>
        </a:prstGeom>
        <a:noFill/>
        <a:ln>
          <a:noFill/>
          <a:prstDash val="solid"/>
        </a:ln>
      </xdr:spPr>
    </xdr:pic>
    <xdr:clientData/>
  </xdr:twoCellAnchor>
  <xdr:twoCellAnchor editAs="oneCell">
    <xdr:from>
      <xdr:col>0</xdr:col>
      <xdr:colOff>36286</xdr:colOff>
      <xdr:row>0</xdr:row>
      <xdr:rowOff>54428</xdr:rowOff>
    </xdr:from>
    <xdr:to>
      <xdr:col>0</xdr:col>
      <xdr:colOff>638175</xdr:colOff>
      <xdr:row>1</xdr:row>
      <xdr:rowOff>27667</xdr:rowOff>
    </xdr:to>
    <xdr:pic>
      <xdr:nvPicPr>
        <xdr:cNvPr id="2" name="Picture 4">
          <a:extLst>
            <a:ext uri="{FF2B5EF4-FFF2-40B4-BE49-F238E27FC236}">
              <a16:creationId xmlns:a16="http://schemas.microsoft.com/office/drawing/2014/main" id="{8DA472CD-5DD5-4B8E-985F-29615FD61428}"/>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5352"/>
        </a:xfrm>
        <a:prstGeom prst="rect">
          <a:avLst/>
        </a:prstGeom>
        <a:noFill/>
        <a:ln>
          <a:noFill/>
          <a:prstDash val="solid"/>
        </a:ln>
      </xdr:spPr>
    </xdr:pic>
    <xdr:clientData/>
  </xdr:twoCellAnchor>
  <xdr:twoCellAnchor editAs="oneCell">
    <xdr:from>
      <xdr:col>0</xdr:col>
      <xdr:colOff>36286</xdr:colOff>
      <xdr:row>0</xdr:row>
      <xdr:rowOff>54428</xdr:rowOff>
    </xdr:from>
    <xdr:to>
      <xdr:col>0</xdr:col>
      <xdr:colOff>638175</xdr:colOff>
      <xdr:row>1</xdr:row>
      <xdr:rowOff>22905</xdr:rowOff>
    </xdr:to>
    <xdr:pic>
      <xdr:nvPicPr>
        <xdr:cNvPr id="3" name="Picture 4">
          <a:extLst>
            <a:ext uri="{FF2B5EF4-FFF2-40B4-BE49-F238E27FC236}">
              <a16:creationId xmlns:a16="http://schemas.microsoft.com/office/drawing/2014/main" id="{B41E0B70-567E-46C9-A2BE-3BC9841D240E}"/>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0590"/>
        </a:xfrm>
        <a:prstGeom prst="rect">
          <a:avLst/>
        </a:prstGeom>
        <a:noFill/>
        <a:ln>
          <a:noFill/>
          <a:prstDash val="solid"/>
        </a:ln>
      </xdr:spPr>
    </xdr:pic>
    <xdr:clientData/>
  </xdr:twoCellAnchor>
  <xdr:twoCellAnchor editAs="oneCell">
    <xdr:from>
      <xdr:col>0</xdr:col>
      <xdr:colOff>36286</xdr:colOff>
      <xdr:row>0</xdr:row>
      <xdr:rowOff>54428</xdr:rowOff>
    </xdr:from>
    <xdr:to>
      <xdr:col>0</xdr:col>
      <xdr:colOff>638175</xdr:colOff>
      <xdr:row>1</xdr:row>
      <xdr:rowOff>22905</xdr:rowOff>
    </xdr:to>
    <xdr:pic>
      <xdr:nvPicPr>
        <xdr:cNvPr id="4" name="Picture 4">
          <a:extLst>
            <a:ext uri="{FF2B5EF4-FFF2-40B4-BE49-F238E27FC236}">
              <a16:creationId xmlns:a16="http://schemas.microsoft.com/office/drawing/2014/main" id="{7C70C8FA-EB85-4104-9FF6-35A66BC1A683}"/>
            </a:ext>
          </a:extLst>
        </xdr:cNvPr>
        <xdr:cNvPicPr>
          <a:picLocks noChangeAspect="1"/>
        </xdr:cNvPicPr>
      </xdr:nvPicPr>
      <xdr:blipFill>
        <a:blip xmlns:r="http://schemas.openxmlformats.org/officeDocument/2006/relationships" r:embed="rId1"/>
        <a:srcRect/>
        <a:stretch>
          <a:fillRect/>
        </a:stretch>
      </xdr:blipFill>
      <xdr:spPr bwMode="auto">
        <a:xfrm>
          <a:off x="36286" y="54428"/>
          <a:ext cx="601889" cy="360590"/>
        </a:xfrm>
        <a:prstGeom prst="rect">
          <a:avLst/>
        </a:prstGeom>
        <a:noFill/>
        <a:ln>
          <a:noFill/>
          <a:prstDash val="solid"/>
        </a:ln>
      </xdr:spPr>
    </xdr:pic>
    <xdr:clientData/>
  </xdr:twoCellAnchor>
  <xdr:twoCellAnchor editAs="oneCell">
    <xdr:from>
      <xdr:col>0</xdr:col>
      <xdr:colOff>15875</xdr:colOff>
      <xdr:row>0</xdr:row>
      <xdr:rowOff>47625</xdr:rowOff>
    </xdr:from>
    <xdr:to>
      <xdr:col>0</xdr:col>
      <xdr:colOff>614362</xdr:colOff>
      <xdr:row>1</xdr:row>
      <xdr:rowOff>9525</xdr:rowOff>
    </xdr:to>
    <xdr:pic>
      <xdr:nvPicPr>
        <xdr:cNvPr id="6" name="Picture 5">
          <a:extLst>
            <a:ext uri="{FF2B5EF4-FFF2-40B4-BE49-F238E27FC236}">
              <a16:creationId xmlns:a16="http://schemas.microsoft.com/office/drawing/2014/main" id="{FC34C3A2-AF38-4B12-8D5F-F3206D9403B7}"/>
            </a:ext>
          </a:extLst>
        </xdr:cNvPr>
        <xdr:cNvPicPr>
          <a:picLocks noChangeAspect="1"/>
        </xdr:cNvPicPr>
      </xdr:nvPicPr>
      <xdr:blipFill>
        <a:blip xmlns:r="http://schemas.openxmlformats.org/officeDocument/2006/relationships" r:embed="rId1"/>
        <a:srcRect/>
        <a:stretch>
          <a:fillRect/>
        </a:stretch>
      </xdr:blipFill>
      <xdr:spPr bwMode="auto">
        <a:xfrm>
          <a:off x="15875" y="47625"/>
          <a:ext cx="598487" cy="354013"/>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7" name="Rounded Rectangle 11">
          <a:hlinkClick xmlns:r="http://schemas.openxmlformats.org/officeDocument/2006/relationships" r:id="rId2"/>
          <a:extLst>
            <a:ext uri="{FF2B5EF4-FFF2-40B4-BE49-F238E27FC236}">
              <a16:creationId xmlns:a16="http://schemas.microsoft.com/office/drawing/2014/main" id="{34885286-BC10-41E2-AA31-45F15D27E824}"/>
            </a:ext>
          </a:extLst>
        </xdr:cNvPr>
        <xdr:cNvSpPr/>
      </xdr:nvSpPr>
      <xdr:spPr>
        <a:xfrm>
          <a:off x="201930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8" name="Rounded Rectangle 12">
          <a:hlinkClick xmlns:r="http://schemas.openxmlformats.org/officeDocument/2006/relationships" r:id="rId3"/>
          <a:extLst>
            <a:ext uri="{FF2B5EF4-FFF2-40B4-BE49-F238E27FC236}">
              <a16:creationId xmlns:a16="http://schemas.microsoft.com/office/drawing/2014/main" id="{6ABCEFA3-BFB9-419A-A8D2-CC5E09249F12}"/>
            </a:ext>
          </a:extLst>
        </xdr:cNvPr>
        <xdr:cNvSpPr/>
      </xdr:nvSpPr>
      <xdr:spPr>
        <a:xfrm>
          <a:off x="61912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9" name="Rounded Rectangle 13">
          <a:hlinkClick xmlns:r="http://schemas.openxmlformats.org/officeDocument/2006/relationships" r:id="rId4"/>
          <a:extLst>
            <a:ext uri="{FF2B5EF4-FFF2-40B4-BE49-F238E27FC236}">
              <a16:creationId xmlns:a16="http://schemas.microsoft.com/office/drawing/2014/main" id="{BBB6E7CD-9C30-4FE7-9E34-77F762312333}"/>
            </a:ext>
          </a:extLst>
        </xdr:cNvPr>
        <xdr:cNvSpPr/>
      </xdr:nvSpPr>
      <xdr:spPr>
        <a:xfrm>
          <a:off x="125730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6.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121444</xdr:rowOff>
    </xdr:to>
    <xdr:pic>
      <xdr:nvPicPr>
        <xdr:cNvPr id="5" name="Picture 4">
          <a:extLst>
            <a:ext uri="{FF2B5EF4-FFF2-40B4-BE49-F238E27FC236}">
              <a16:creationId xmlns:a16="http://schemas.microsoft.com/office/drawing/2014/main" id="{00000000-0008-0000-47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BEC3B155-3AC9-428E-AEAF-41E02EC10701}"/>
            </a:ext>
          </a:extLst>
        </xdr:cNvPr>
        <xdr:cNvSpPr/>
      </xdr:nvSpPr>
      <xdr:spPr>
        <a:xfrm>
          <a:off x="22161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BABEADF3-3FE0-4545-B06F-BF7A28372BFF}"/>
            </a:ext>
          </a:extLst>
        </xdr:cNvPr>
        <xdr:cNvSpPr/>
      </xdr:nvSpPr>
      <xdr:spPr>
        <a:xfrm>
          <a:off x="8159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56193838-2B7D-4302-A463-39D37E65E8E2}"/>
            </a:ext>
          </a:extLst>
        </xdr:cNvPr>
        <xdr:cNvSpPr/>
      </xdr:nvSpPr>
      <xdr:spPr>
        <a:xfrm>
          <a:off x="14541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7.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137319</xdr:rowOff>
    </xdr:to>
    <xdr:pic>
      <xdr:nvPicPr>
        <xdr:cNvPr id="2" name="Picture 1">
          <a:extLst>
            <a:ext uri="{FF2B5EF4-FFF2-40B4-BE49-F238E27FC236}">
              <a16:creationId xmlns:a16="http://schemas.microsoft.com/office/drawing/2014/main" id="{00000000-0008-0000-4800-000002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B19893D9-420F-42D3-82C3-47E1B848AA15}"/>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D3D822F6-A44D-4027-985E-B4450AA043E4}"/>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63BC4F9D-4FC0-469F-AA3A-81DD390BB4E3}"/>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11906</xdr:colOff>
      <xdr:row>1</xdr:row>
      <xdr:rowOff>87313</xdr:rowOff>
    </xdr:to>
    <xdr:pic>
      <xdr:nvPicPr>
        <xdr:cNvPr id="8" name="Picture 7">
          <a:extLst>
            <a:ext uri="{FF2B5EF4-FFF2-40B4-BE49-F238E27FC236}">
              <a16:creationId xmlns:a16="http://schemas.microsoft.com/office/drawing/2014/main" id="{00000000-0008-0000-4900-000008000000}"/>
            </a:ext>
          </a:extLst>
        </xdr:cNvPr>
        <xdr:cNvPicPr>
          <a:picLocks noChangeAspect="1"/>
        </xdr:cNvPicPr>
      </xdr:nvPicPr>
      <xdr:blipFill>
        <a:blip xmlns:r="http://schemas.openxmlformats.org/officeDocument/2006/relationships" r:embed="rId1"/>
        <a:srcRect/>
        <a:stretch>
          <a:fillRect/>
        </a:stretch>
      </xdr:blipFill>
      <xdr:spPr bwMode="auto">
        <a:xfrm>
          <a:off x="0" y="0"/>
          <a:ext cx="904875" cy="547688"/>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F4FB16DB-630E-4C78-BB9D-781F23D3B5CD}"/>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4B02DEC0-13C6-48A2-A6CF-96ED96B96B94}"/>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30D638A0-A82F-4CC4-B894-AE639ABC0FBD}"/>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69.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129381</xdr:rowOff>
    </xdr:to>
    <xdr:pic>
      <xdr:nvPicPr>
        <xdr:cNvPr id="5" name="Picture 4">
          <a:extLst>
            <a:ext uri="{FF2B5EF4-FFF2-40B4-BE49-F238E27FC236}">
              <a16:creationId xmlns:a16="http://schemas.microsoft.com/office/drawing/2014/main" id="{00000000-0008-0000-4D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0</xdr:col>
      <xdr:colOff>1409701</xdr:colOff>
      <xdr:row>0</xdr:row>
      <xdr:rowOff>95250</xdr:rowOff>
    </xdr:from>
    <xdr:to>
      <xdr:col>0</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57B0E413-F489-42D6-AA67-4CB97AE294A4}"/>
            </a:ext>
          </a:extLst>
        </xdr:cNvPr>
        <xdr:cNvSpPr/>
      </xdr:nvSpPr>
      <xdr:spPr>
        <a:xfrm>
          <a:off x="819151" y="95250"/>
          <a:ext cx="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3"/>
          <a:extLst>
            <a:ext uri="{FF2B5EF4-FFF2-40B4-BE49-F238E27FC236}">
              <a16:creationId xmlns:a16="http://schemas.microsoft.com/office/drawing/2014/main" id="{BD78C9E9-D63F-4E4E-9003-C5A691FCBA36}"/>
            </a:ext>
          </a:extLst>
        </xdr:cNvPr>
        <xdr:cNvSpPr/>
      </xdr:nvSpPr>
      <xdr:spPr>
        <a:xfrm>
          <a:off x="22288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4"/>
          <a:extLst>
            <a:ext uri="{FF2B5EF4-FFF2-40B4-BE49-F238E27FC236}">
              <a16:creationId xmlns:a16="http://schemas.microsoft.com/office/drawing/2014/main" id="{8DE9A7A0-EE11-4462-9D31-5436A62BBAE5}"/>
            </a:ext>
          </a:extLst>
        </xdr:cNvPr>
        <xdr:cNvSpPr/>
      </xdr:nvSpPr>
      <xdr:spPr>
        <a:xfrm>
          <a:off x="8286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6" name="Rounded Rectangle 13">
          <a:hlinkClick xmlns:r="http://schemas.openxmlformats.org/officeDocument/2006/relationships" r:id="rId5"/>
          <a:extLst>
            <a:ext uri="{FF2B5EF4-FFF2-40B4-BE49-F238E27FC236}">
              <a16:creationId xmlns:a16="http://schemas.microsoft.com/office/drawing/2014/main" id="{FAF7EF65-D6CD-4D4E-8CD1-5195A02B5BB5}"/>
            </a:ext>
          </a:extLst>
        </xdr:cNvPr>
        <xdr:cNvSpPr/>
      </xdr:nvSpPr>
      <xdr:spPr>
        <a:xfrm>
          <a:off x="14668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70.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105569</xdr:rowOff>
    </xdr:to>
    <xdr:pic>
      <xdr:nvPicPr>
        <xdr:cNvPr id="2" name="Picture 1">
          <a:extLst>
            <a:ext uri="{FF2B5EF4-FFF2-40B4-BE49-F238E27FC236}">
              <a16:creationId xmlns:a16="http://schemas.microsoft.com/office/drawing/2014/main" id="{00000000-0008-0000-4E00-000002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3" name="Rounded Rectangle 11">
          <a:hlinkClick xmlns:r="http://schemas.openxmlformats.org/officeDocument/2006/relationships" r:id="rId2"/>
          <a:extLst>
            <a:ext uri="{FF2B5EF4-FFF2-40B4-BE49-F238E27FC236}">
              <a16:creationId xmlns:a16="http://schemas.microsoft.com/office/drawing/2014/main" id="{03A56269-E9FA-459A-BA9A-E3A769431122}"/>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2021090F-9FDF-4DFA-8B0C-189924AE0EB9}"/>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5" name="Rounded Rectangle 13">
          <a:hlinkClick xmlns:r="http://schemas.openxmlformats.org/officeDocument/2006/relationships" r:id="rId4"/>
          <a:extLst>
            <a:ext uri="{FF2B5EF4-FFF2-40B4-BE49-F238E27FC236}">
              <a16:creationId xmlns:a16="http://schemas.microsoft.com/office/drawing/2014/main" id="{DE64B959-F244-4D8C-A285-070F75824A47}"/>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71.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105569</xdr:rowOff>
    </xdr:to>
    <xdr:pic>
      <xdr:nvPicPr>
        <xdr:cNvPr id="5" name="Picture 4">
          <a:extLst>
            <a:ext uri="{FF2B5EF4-FFF2-40B4-BE49-F238E27FC236}">
              <a16:creationId xmlns:a16="http://schemas.microsoft.com/office/drawing/2014/main" id="{00000000-0008-0000-4F00-000005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1</xdr:col>
      <xdr:colOff>1409701</xdr:colOff>
      <xdr:row>0</xdr:row>
      <xdr:rowOff>95250</xdr:rowOff>
    </xdr:from>
    <xdr:to>
      <xdr:col>1</xdr:col>
      <xdr:colOff>2095501</xdr:colOff>
      <xdr:row>0</xdr:row>
      <xdr:rowOff>314325</xdr:rowOff>
    </xdr:to>
    <xdr:sp macro="" textlink="">
      <xdr:nvSpPr>
        <xdr:cNvPr id="2" name="Rounded Rectangle 11">
          <a:hlinkClick xmlns:r="http://schemas.openxmlformats.org/officeDocument/2006/relationships" r:id="rId2"/>
          <a:extLst>
            <a:ext uri="{FF2B5EF4-FFF2-40B4-BE49-F238E27FC236}">
              <a16:creationId xmlns:a16="http://schemas.microsoft.com/office/drawing/2014/main" id="{9F4A0A8F-267A-46CD-9A1B-72D59F97293E}"/>
            </a:ext>
          </a:extLst>
        </xdr:cNvPr>
        <xdr:cNvSpPr/>
      </xdr:nvSpPr>
      <xdr:spPr>
        <a:xfrm>
          <a:off x="2178051" y="95250"/>
          <a:ext cx="685800" cy="219075"/>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NEXT&gt;&gt;</a:t>
          </a:r>
        </a:p>
      </xdr:txBody>
    </xdr:sp>
    <xdr:clientData/>
  </xdr:twoCellAnchor>
  <xdr:twoCellAnchor>
    <xdr:from>
      <xdr:col>1</xdr:col>
      <xdr:colOff>9525</xdr:colOff>
      <xdr:row>0</xdr:row>
      <xdr:rowOff>76200</xdr:rowOff>
    </xdr:from>
    <xdr:to>
      <xdr:col>1</xdr:col>
      <xdr:colOff>609600</xdr:colOff>
      <xdr:row>0</xdr:row>
      <xdr:rowOff>314326</xdr:rowOff>
    </xdr:to>
    <xdr:sp macro="" textlink="">
      <xdr:nvSpPr>
        <xdr:cNvPr id="3" name="Rounded Rectangle 12">
          <a:hlinkClick xmlns:r="http://schemas.openxmlformats.org/officeDocument/2006/relationships" r:id="rId3"/>
          <a:extLst>
            <a:ext uri="{FF2B5EF4-FFF2-40B4-BE49-F238E27FC236}">
              <a16:creationId xmlns:a16="http://schemas.microsoft.com/office/drawing/2014/main" id="{6A362A45-9DB3-4083-926B-BDABA8C0831E}"/>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647700</xdr:colOff>
      <xdr:row>0</xdr:row>
      <xdr:rowOff>76200</xdr:rowOff>
    </xdr:from>
    <xdr:to>
      <xdr:col>1</xdr:col>
      <xdr:colOff>1352550</xdr:colOff>
      <xdr:row>0</xdr:row>
      <xdr:rowOff>304800</xdr:rowOff>
    </xdr:to>
    <xdr:sp macro="" textlink="">
      <xdr:nvSpPr>
        <xdr:cNvPr id="4" name="Rounded Rectangle 13">
          <a:hlinkClick xmlns:r="http://schemas.openxmlformats.org/officeDocument/2006/relationships" r:id="rId4"/>
          <a:extLst>
            <a:ext uri="{FF2B5EF4-FFF2-40B4-BE49-F238E27FC236}">
              <a16:creationId xmlns:a16="http://schemas.microsoft.com/office/drawing/2014/main" id="{42333DEB-39D6-4F82-87E0-B765587E517F}"/>
            </a:ext>
          </a:extLst>
        </xdr:cNvPr>
        <xdr:cNvSpPr/>
      </xdr:nvSpPr>
      <xdr:spPr>
        <a:xfrm>
          <a:off x="1416050" y="76200"/>
          <a:ext cx="704850" cy="2286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drawings/drawing72.xml><?xml version="1.0" encoding="utf-8"?>
<xdr:wsDr xmlns:xdr="http://schemas.openxmlformats.org/drawingml/2006/spreadsheetDrawing" xmlns:a="http://schemas.openxmlformats.org/drawingml/2006/main">
  <xdr:twoCellAnchor editAs="oneCell">
    <xdr:from>
      <xdr:col>0</xdr:col>
      <xdr:colOff>23812</xdr:colOff>
      <xdr:row>0</xdr:row>
      <xdr:rowOff>23813</xdr:rowOff>
    </xdr:from>
    <xdr:to>
      <xdr:col>0</xdr:col>
      <xdr:colOff>714375</xdr:colOff>
      <xdr:row>1</xdr:row>
      <xdr:rowOff>105569</xdr:rowOff>
    </xdr:to>
    <xdr:pic>
      <xdr:nvPicPr>
        <xdr:cNvPr id="2" name="Picture 1">
          <a:extLst>
            <a:ext uri="{FF2B5EF4-FFF2-40B4-BE49-F238E27FC236}">
              <a16:creationId xmlns:a16="http://schemas.microsoft.com/office/drawing/2014/main" id="{00000000-0008-0000-5100-000002000000}"/>
            </a:ext>
          </a:extLst>
        </xdr:cNvPr>
        <xdr:cNvPicPr>
          <a:picLocks noChangeAspect="1"/>
        </xdr:cNvPicPr>
      </xdr:nvPicPr>
      <xdr:blipFill>
        <a:blip xmlns:r="http://schemas.openxmlformats.org/officeDocument/2006/relationships" r:embed="rId1"/>
        <a:srcRect/>
        <a:stretch>
          <a:fillRect/>
        </a:stretch>
      </xdr:blipFill>
      <xdr:spPr bwMode="auto">
        <a:xfrm>
          <a:off x="23812" y="23813"/>
          <a:ext cx="690563" cy="510381"/>
        </a:xfrm>
        <a:prstGeom prst="rect">
          <a:avLst/>
        </a:prstGeom>
        <a:noFill/>
        <a:ln>
          <a:noFill/>
          <a:prstDash val="solid"/>
        </a:ln>
      </xdr:spPr>
    </xdr:pic>
    <xdr:clientData/>
  </xdr:twoCellAnchor>
  <xdr:twoCellAnchor>
    <xdr:from>
      <xdr:col>1</xdr:col>
      <xdr:colOff>9525</xdr:colOff>
      <xdr:row>0</xdr:row>
      <xdr:rowOff>76200</xdr:rowOff>
    </xdr:from>
    <xdr:to>
      <xdr:col>1</xdr:col>
      <xdr:colOff>609600</xdr:colOff>
      <xdr:row>0</xdr:row>
      <xdr:rowOff>314326</xdr:rowOff>
    </xdr:to>
    <xdr:sp macro="" textlink="">
      <xdr:nvSpPr>
        <xdr:cNvPr id="4" name="Rounded Rectangle 12">
          <a:hlinkClick xmlns:r="http://schemas.openxmlformats.org/officeDocument/2006/relationships" r:id="rId2"/>
          <a:extLst>
            <a:ext uri="{FF2B5EF4-FFF2-40B4-BE49-F238E27FC236}">
              <a16:creationId xmlns:a16="http://schemas.microsoft.com/office/drawing/2014/main" id="{0C49C989-F53F-4280-B488-69B00FCE7031}"/>
            </a:ext>
          </a:extLst>
        </xdr:cNvPr>
        <xdr:cNvSpPr/>
      </xdr:nvSpPr>
      <xdr:spPr>
        <a:xfrm>
          <a:off x="777875" y="76200"/>
          <a:ext cx="600075" cy="238126"/>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bg1"/>
              </a:solidFill>
            </a:rPr>
            <a:t>HOME	</a:t>
          </a:r>
        </a:p>
      </xdr:txBody>
    </xdr:sp>
    <xdr:clientData/>
  </xdr:twoCellAnchor>
  <xdr:twoCellAnchor>
    <xdr:from>
      <xdr:col>1</xdr:col>
      <xdr:colOff>723900</xdr:colOff>
      <xdr:row>0</xdr:row>
      <xdr:rowOff>88900</xdr:rowOff>
    </xdr:from>
    <xdr:to>
      <xdr:col>1</xdr:col>
      <xdr:colOff>1428750</xdr:colOff>
      <xdr:row>0</xdr:row>
      <xdr:rowOff>317500</xdr:rowOff>
    </xdr:to>
    <xdr:sp macro="" textlink="">
      <xdr:nvSpPr>
        <xdr:cNvPr id="7" name="Rounded Rectangle 13">
          <a:hlinkClick xmlns:r="http://schemas.openxmlformats.org/officeDocument/2006/relationships" r:id="rId3"/>
          <a:extLst>
            <a:ext uri="{FF2B5EF4-FFF2-40B4-BE49-F238E27FC236}">
              <a16:creationId xmlns:a16="http://schemas.microsoft.com/office/drawing/2014/main" id="{9797B399-1947-42E9-B8E7-DCA605D28F0E}"/>
            </a:ext>
          </a:extLst>
        </xdr:cNvPr>
        <xdr:cNvSpPr/>
      </xdr:nvSpPr>
      <xdr:spPr>
        <a:xfrm>
          <a:off x="1492250" y="88900"/>
          <a:ext cx="704850" cy="228600"/>
        </a:xfrm>
        <a:prstGeom prst="roundRect">
          <a:avLst>
            <a:gd name="adj" fmla="val 0"/>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BACK &lt;&lt;</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jomo\Documents\2025\Annual%202024%20Report\Report\Report%202024\Report%20Consolidation\Statistics\2024_Annual_Insurance_Industry_Statistics.xlsx" TargetMode="External"/><Relationship Id="rId1" Type="http://schemas.openxmlformats.org/officeDocument/2006/relationships/externalLinkPath" Target="file:///C:\Users\jjomo\Documents\2025\Annual%202024%20Report\Report\Report%202024\Report%20Consolidation\Statistics\2024_Annual_Insurance_Industry_Statistic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tails"/>
      <sheetName val="Reliance &amp; Limitations"/>
      <sheetName val="Contents"/>
      <sheetName val="T1"/>
      <sheetName val="T2"/>
      <sheetName val="T3"/>
      <sheetName val="T4"/>
      <sheetName val="APPENDIX 1"/>
      <sheetName val="APPENDIX 2"/>
      <sheetName val="APPENDIX 3"/>
      <sheetName val="APPENDIX 4"/>
      <sheetName val="APPENDIX 5 I"/>
      <sheetName val="APPENDIX 5 II"/>
      <sheetName val="APPENDIX 5 III"/>
      <sheetName val="APPENDIX 6 I"/>
      <sheetName val="APPENDIX 6 II"/>
      <sheetName val="APPENDIX 6 III"/>
      <sheetName val="APPENDIX 6 IV"/>
      <sheetName val="APPENDIX 7"/>
      <sheetName val="APPENDIX 8"/>
      <sheetName val="APPENDIX 9"/>
      <sheetName val="APPENDIX 10"/>
      <sheetName val="APPENDIX 11"/>
      <sheetName val="APPENDIX 12"/>
      <sheetName val="APPENDIX 13"/>
      <sheetName val="APPENDIX 14"/>
      <sheetName val="APPENDIX 15"/>
      <sheetName val="PERSONAL PENSIONS"/>
      <sheetName val="UNIT LINKED AND LINKED"/>
      <sheetName val="NON-LINKED"/>
      <sheetName val="PERSONAL PERMANENT HEALTH"/>
      <sheetName val="GROUP PERMANENT HEALTH"/>
      <sheetName val="APPENDIX 16"/>
      <sheetName val="APPENDIX 17"/>
      <sheetName val="APPENDIX 18"/>
      <sheetName val="APPENDIX 19"/>
      <sheetName val="APPENDIX 20"/>
      <sheetName val="APPENDIX 21"/>
      <sheetName val="APPENDIX 22"/>
      <sheetName val="APPENDIX 23"/>
      <sheetName val="APPENDIX 24"/>
      <sheetName val="APPENDIX 25"/>
      <sheetName val="APPENDIX 26"/>
      <sheetName val="APPENDIX 27"/>
      <sheetName val="APPENDIX 28"/>
      <sheetName val="APPENDIX 29"/>
      <sheetName val="APPENDIX 30"/>
      <sheetName val="APPENDIX 31"/>
      <sheetName val="APPENDIX 32"/>
      <sheetName val="APPENDIX 33"/>
      <sheetName val="APPENDIX 34"/>
      <sheetName val="APPENDIX 35"/>
      <sheetName val="APPENDIX 36"/>
      <sheetName val="APPENDIX 37"/>
      <sheetName val="APPENDIX 38"/>
      <sheetName val="APPENDIX 39"/>
      <sheetName val="APPENDIX 40"/>
      <sheetName val="APPENDIX 41"/>
      <sheetName val="APPENDIX 42"/>
      <sheetName val="APPENDIX 43"/>
      <sheetName val="APPENDIX 44"/>
      <sheetName val="APPENDIX 45"/>
      <sheetName val="APPENDIX 46"/>
      <sheetName val="APPENDIX 47"/>
      <sheetName val="APPENDIX 48"/>
      <sheetName val="APPENDIX 49"/>
      <sheetName val="APPENDIX 50"/>
      <sheetName val="CAR LT"/>
      <sheetName val="CAR GEN"/>
      <sheetName val="CAR MICRO"/>
      <sheetName val="APPENDIX 51"/>
      <sheetName val="APPENDIX 52"/>
      <sheetName val="APPENDIX 53"/>
      <sheetName val="APPENDIX 54"/>
      <sheetName val="APPENDIX 55"/>
      <sheetName val="APPENDIX 56"/>
      <sheetName val="APPENDIX 57"/>
      <sheetName val="APPENDIX 58"/>
      <sheetName val="APPENDIX 59 I"/>
      <sheetName val="APPENDIX 59 II"/>
      <sheetName val="APPENDIX 59 III"/>
      <sheetName val="APPENDIX 59 IV"/>
      <sheetName val="APPENDIX 59 V"/>
      <sheetName val="APPENDIX 59 VI"/>
      <sheetName val="APPENDIX 59 VII"/>
      <sheetName val="APPENDIX 59 VIII"/>
      <sheetName val="APPENDIX 59 IX"/>
      <sheetName val="APPENDIX 59 X"/>
      <sheetName val="APPENDIX 59 XI"/>
      <sheetName val="APPENDIX 59 XII"/>
      <sheetName val="APPENDIX 59 XIII"/>
      <sheetName val="APPENDIX 60 I"/>
      <sheetName val="APPENDIX 60 II"/>
      <sheetName val="APPENDIX 61 I"/>
      <sheetName val="APPENDIX 61 II"/>
      <sheetName val="APPENDIX 62 I"/>
      <sheetName val="APPENDIX 62 II"/>
      <sheetName val="APPENDIX 63 I"/>
      <sheetName val="APPENDIX 63 II"/>
      <sheetName val="APPENDIX 63 III"/>
      <sheetName val="APPENDIX 63 V"/>
      <sheetName val="APPENDIX 63 VI"/>
      <sheetName val="APPENDIX 63 IV"/>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6">
          <cell r="C6">
            <v>10696270.32930322</v>
          </cell>
          <cell r="D6">
            <v>9983607.9579989016</v>
          </cell>
          <cell r="E6">
            <v>125557.9663000007</v>
          </cell>
          <cell r="F6">
            <v>587104.40500431799</v>
          </cell>
          <cell r="G6">
            <v>647371.17632999993</v>
          </cell>
          <cell r="H6">
            <v>0</v>
          </cell>
          <cell r="I6">
            <v>0</v>
          </cell>
          <cell r="J6">
            <v>647371.17632999993</v>
          </cell>
          <cell r="K6">
            <v>0</v>
          </cell>
          <cell r="L6">
            <v>5413.7566299999989</v>
          </cell>
          <cell r="M6">
            <v>14759.75785</v>
          </cell>
          <cell r="N6">
            <v>689274.93808692798</v>
          </cell>
          <cell r="O6">
            <v>0</v>
          </cell>
          <cell r="P6">
            <v>535854.64202739007</v>
          </cell>
          <cell r="Q6">
            <v>152386.01500000001</v>
          </cell>
          <cell r="R6">
            <v>383468.62702738988</v>
          </cell>
        </row>
        <row r="7">
          <cell r="C7">
            <v>3226047.515465884</v>
          </cell>
          <cell r="D7">
            <v>2060274.8193277679</v>
          </cell>
          <cell r="E7">
            <v>313195.51708522998</v>
          </cell>
          <cell r="F7">
            <v>852577.17905288737</v>
          </cell>
          <cell r="G7">
            <v>128612.09</v>
          </cell>
          <cell r="H7">
            <v>461615.43143841007</v>
          </cell>
          <cell r="I7">
            <v>77095.661457112001</v>
          </cell>
          <cell r="J7">
            <v>-255907.6799812981</v>
          </cell>
          <cell r="K7">
            <v>0</v>
          </cell>
          <cell r="L7">
            <v>0</v>
          </cell>
          <cell r="M7">
            <v>0</v>
          </cell>
          <cell r="N7">
            <v>456086.41399999999</v>
          </cell>
          <cell r="O7">
            <v>0</v>
          </cell>
          <cell r="P7">
            <v>140583.08507158919</v>
          </cell>
          <cell r="Q7">
            <v>38611.510999999999</v>
          </cell>
          <cell r="R7">
            <v>101971.5740715893</v>
          </cell>
        </row>
        <row r="8">
          <cell r="C8">
            <v>17460596.666999999</v>
          </cell>
          <cell r="D8">
            <v>14418179.337944871</v>
          </cell>
          <cell r="E8">
            <v>2360727.3214829592</v>
          </cell>
          <cell r="F8">
            <v>681690.00757217337</v>
          </cell>
          <cell r="G8">
            <v>1546493.9780564471</v>
          </cell>
          <cell r="H8">
            <v>1493994.2520000001</v>
          </cell>
          <cell r="I8">
            <v>582463.28717701056</v>
          </cell>
          <cell r="J8">
            <v>634963.01323345688</v>
          </cell>
          <cell r="K8">
            <v>0</v>
          </cell>
          <cell r="L8">
            <v>0</v>
          </cell>
          <cell r="M8">
            <v>28516.615000000002</v>
          </cell>
          <cell r="N8">
            <v>394977.10318529501</v>
          </cell>
          <cell r="O8">
            <v>39425.078999999998</v>
          </cell>
          <cell r="P8">
            <v>932584.38162033528</v>
          </cell>
          <cell r="Q8">
            <v>-116196.01625</v>
          </cell>
          <cell r="R8">
            <v>1048780.397870335</v>
          </cell>
        </row>
        <row r="9">
          <cell r="C9">
            <v>16975458.704078369</v>
          </cell>
          <cell r="D9">
            <v>12306513.77477538</v>
          </cell>
          <cell r="E9">
            <v>3527521.6555424081</v>
          </cell>
          <cell r="F9">
            <v>1141423.273760576</v>
          </cell>
          <cell r="G9">
            <v>1835535.838517803</v>
          </cell>
          <cell r="H9">
            <v>1436494.419102994</v>
          </cell>
          <cell r="I9">
            <v>634898.77275769878</v>
          </cell>
          <cell r="J9">
            <v>1033940.192172508</v>
          </cell>
          <cell r="K9">
            <v>0</v>
          </cell>
          <cell r="L9">
            <v>58068.087698306648</v>
          </cell>
          <cell r="M9">
            <v>40850.591938291909</v>
          </cell>
          <cell r="N9">
            <v>564376</v>
          </cell>
          <cell r="O9">
            <v>0</v>
          </cell>
          <cell r="P9">
            <v>1628204.961693099</v>
          </cell>
          <cell r="Q9">
            <v>376427.17374000011</v>
          </cell>
          <cell r="R9">
            <v>1251777.787953099</v>
          </cell>
        </row>
        <row r="10">
          <cell r="C10">
            <v>1807225.2912736</v>
          </cell>
          <cell r="D10">
            <v>2344306.480361762</v>
          </cell>
          <cell r="E10">
            <v>-27028.259606349831</v>
          </cell>
          <cell r="F10">
            <v>-510052.92948181229</v>
          </cell>
          <cell r="G10">
            <v>722005.50600000005</v>
          </cell>
          <cell r="H10">
            <v>84537.927585281504</v>
          </cell>
          <cell r="I10">
            <v>66941.464119999888</v>
          </cell>
          <cell r="J10">
            <v>704409.04253471841</v>
          </cell>
          <cell r="K10">
            <v>0</v>
          </cell>
          <cell r="L10">
            <v>0</v>
          </cell>
          <cell r="M10">
            <v>0</v>
          </cell>
          <cell r="N10">
            <v>226084.85458557471</v>
          </cell>
          <cell r="O10">
            <v>0</v>
          </cell>
          <cell r="P10">
            <v>-31728.74153266862</v>
          </cell>
          <cell r="Q10">
            <v>90445.994999999995</v>
          </cell>
          <cell r="R10">
            <v>-122174.7365326688</v>
          </cell>
        </row>
        <row r="11">
          <cell r="C11">
            <v>15967867.20182671</v>
          </cell>
          <cell r="D11">
            <v>15151626.535683841</v>
          </cell>
          <cell r="E11">
            <v>483965.20019949891</v>
          </cell>
          <cell r="F11">
            <v>332275.46594336949</v>
          </cell>
          <cell r="G11">
            <v>1323008.0092200011</v>
          </cell>
          <cell r="H11">
            <v>615744.69833547249</v>
          </cell>
          <cell r="I11">
            <v>183574.69167804529</v>
          </cell>
          <cell r="J11">
            <v>890838.00256257341</v>
          </cell>
          <cell r="K11">
            <v>0</v>
          </cell>
          <cell r="L11">
            <v>350844.45359000028</v>
          </cell>
          <cell r="M11">
            <v>0</v>
          </cell>
          <cell r="N11">
            <v>355159.82124000002</v>
          </cell>
          <cell r="O11">
            <v>0</v>
          </cell>
          <cell r="P11">
            <v>1218798.100855944</v>
          </cell>
          <cell r="Q11">
            <v>363651.68699999998</v>
          </cell>
          <cell r="R11">
            <v>855146.41385594313</v>
          </cell>
        </row>
        <row r="12">
          <cell r="C12">
            <v>218819.3633826024</v>
          </cell>
          <cell r="D12">
            <v>134569.95003956341</v>
          </cell>
          <cell r="E12">
            <v>5376.9849999999997</v>
          </cell>
          <cell r="F12">
            <v>78872.428343038977</v>
          </cell>
          <cell r="G12">
            <v>2059.9851500000009</v>
          </cell>
          <cell r="H12">
            <v>115165.34513386599</v>
          </cell>
          <cell r="I12">
            <v>39392.55319195232</v>
          </cell>
          <cell r="J12">
            <v>-73712.806791913681</v>
          </cell>
          <cell r="K12">
            <v>0</v>
          </cell>
          <cell r="L12">
            <v>0</v>
          </cell>
          <cell r="M12">
            <v>0</v>
          </cell>
          <cell r="N12">
            <v>113725.588754742</v>
          </cell>
          <cell r="O12">
            <v>0</v>
          </cell>
          <cell r="P12">
            <v>-108565.9672036167</v>
          </cell>
          <cell r="Q12">
            <v>0</v>
          </cell>
          <cell r="R12">
            <v>-108565.9672036167</v>
          </cell>
        </row>
        <row r="13">
          <cell r="C13">
            <v>4250992.3663100004</v>
          </cell>
          <cell r="D13">
            <v>5127752.6890699835</v>
          </cell>
          <cell r="E13">
            <v>64869.75045</v>
          </cell>
          <cell r="F13">
            <v>-941630.07320998458</v>
          </cell>
          <cell r="G13">
            <v>270924.44699999999</v>
          </cell>
          <cell r="H13">
            <v>928143.8907482283</v>
          </cell>
          <cell r="I13">
            <v>0</v>
          </cell>
          <cell r="J13">
            <v>-657219.44374822837</v>
          </cell>
          <cell r="K13">
            <v>0</v>
          </cell>
          <cell r="L13">
            <v>0</v>
          </cell>
          <cell r="M13">
            <v>0</v>
          </cell>
          <cell r="N13">
            <v>88323.379000000001</v>
          </cell>
          <cell r="O13">
            <v>0</v>
          </cell>
          <cell r="P13">
            <v>-1687172.8959582129</v>
          </cell>
          <cell r="Q13">
            <v>-488004.95539999998</v>
          </cell>
          <cell r="R13">
            <v>-1199167.940558213</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3771950.682620001</v>
          </cell>
          <cell r="D15">
            <v>2970623</v>
          </cell>
          <cell r="E15">
            <v>808337</v>
          </cell>
          <cell r="F15">
            <v>-7009.3173799997494</v>
          </cell>
          <cell r="G15">
            <v>394700.92136999988</v>
          </cell>
          <cell r="H15">
            <v>171658.4868146072</v>
          </cell>
          <cell r="I15">
            <v>20230.311851805291</v>
          </cell>
          <cell r="J15">
            <v>243272.74640719799</v>
          </cell>
          <cell r="K15">
            <v>0</v>
          </cell>
          <cell r="L15">
            <v>68369.224965114568</v>
          </cell>
          <cell r="M15">
            <v>0</v>
          </cell>
          <cell r="N15">
            <v>91491.797280899991</v>
          </cell>
          <cell r="O15">
            <v>0</v>
          </cell>
          <cell r="P15">
            <v>213140.85671141281</v>
          </cell>
          <cell r="Q15">
            <v>32491.856711412802</v>
          </cell>
          <cell r="R15">
            <v>180649</v>
          </cell>
        </row>
        <row r="16">
          <cell r="C16">
            <v>5598965.4070300004</v>
          </cell>
          <cell r="D16">
            <v>5294626.4734800002</v>
          </cell>
          <cell r="E16">
            <v>257459.14072099989</v>
          </cell>
          <cell r="F16">
            <v>46879.792828999831</v>
          </cell>
          <cell r="G16">
            <v>459530</v>
          </cell>
          <cell r="H16">
            <v>-27362.901999999998</v>
          </cell>
          <cell r="I16">
            <v>-46602.614200000004</v>
          </cell>
          <cell r="J16">
            <v>440290.28779999999</v>
          </cell>
          <cell r="K16">
            <v>0</v>
          </cell>
          <cell r="L16">
            <v>0</v>
          </cell>
          <cell r="M16">
            <v>22847</v>
          </cell>
          <cell r="N16">
            <v>342330.83609175571</v>
          </cell>
          <cell r="O16">
            <v>0</v>
          </cell>
          <cell r="P16">
            <v>121992.2445372442</v>
          </cell>
          <cell r="Q16">
            <v>50304.999999999993</v>
          </cell>
          <cell r="R16">
            <v>71687.244537244216</v>
          </cell>
        </row>
        <row r="17">
          <cell r="C17">
            <v>16260155.814999999</v>
          </cell>
          <cell r="D17">
            <v>14445383.58</v>
          </cell>
          <cell r="E17">
            <v>1301189.8159</v>
          </cell>
          <cell r="F17">
            <v>513582.4191</v>
          </cell>
          <cell r="G17">
            <v>1737168.024</v>
          </cell>
          <cell r="H17">
            <v>0</v>
          </cell>
          <cell r="I17">
            <v>0</v>
          </cell>
          <cell r="J17">
            <v>1737168.024</v>
          </cell>
          <cell r="K17">
            <v>0</v>
          </cell>
          <cell r="L17">
            <v>118866.35</v>
          </cell>
          <cell r="M17">
            <v>0</v>
          </cell>
          <cell r="N17">
            <v>116580.333</v>
          </cell>
          <cell r="O17">
            <v>0</v>
          </cell>
          <cell r="P17">
            <v>2253036.4600999998</v>
          </cell>
          <cell r="Q17">
            <v>466599.016</v>
          </cell>
          <cell r="R17">
            <v>1786437.4441</v>
          </cell>
        </row>
        <row r="18">
          <cell r="C18">
            <v>6386497.1619999995</v>
          </cell>
          <cell r="D18">
            <v>6450620.3269999996</v>
          </cell>
          <cell r="E18">
            <v>185422.47700000001</v>
          </cell>
          <cell r="F18">
            <v>-249545.64199999999</v>
          </cell>
          <cell r="G18">
            <v>83552.937999999995</v>
          </cell>
          <cell r="H18">
            <v>347044.55300000001</v>
          </cell>
          <cell r="I18">
            <v>94041.941000000006</v>
          </cell>
          <cell r="J18">
            <v>-169449.674</v>
          </cell>
          <cell r="K18">
            <v>0</v>
          </cell>
          <cell r="L18">
            <v>251379.21599999999</v>
          </cell>
          <cell r="M18">
            <v>9870.9330000000009</v>
          </cell>
          <cell r="N18">
            <v>549007.57400000002</v>
          </cell>
          <cell r="O18">
            <v>0</v>
          </cell>
          <cell r="P18">
            <v>-726494.60699999996</v>
          </cell>
          <cell r="Q18">
            <v>-251842.40700000001</v>
          </cell>
          <cell r="R18">
            <v>-474652.2</v>
          </cell>
        </row>
        <row r="19">
          <cell r="C19">
            <v>8832957.3210000005</v>
          </cell>
          <cell r="D19">
            <v>5563689.0684596002</v>
          </cell>
          <cell r="E19">
            <v>2945312.8969999999</v>
          </cell>
          <cell r="F19">
            <v>323955.3555403995</v>
          </cell>
          <cell r="G19">
            <v>1492311.9839999999</v>
          </cell>
          <cell r="H19">
            <v>461570.97</v>
          </cell>
          <cell r="I19">
            <v>185596.31400000001</v>
          </cell>
          <cell r="J19">
            <v>1216337.328</v>
          </cell>
          <cell r="K19">
            <v>0</v>
          </cell>
          <cell r="L19">
            <v>19116.785</v>
          </cell>
          <cell r="M19">
            <v>81773.747000000003</v>
          </cell>
          <cell r="N19">
            <v>74075.182000000001</v>
          </cell>
          <cell r="O19">
            <v>0</v>
          </cell>
          <cell r="P19">
            <v>1403560.5395404</v>
          </cell>
          <cell r="Q19">
            <v>303510.49900000001</v>
          </cell>
          <cell r="R19">
            <v>1100050.040540399</v>
          </cell>
        </row>
        <row r="20">
          <cell r="C20">
            <v>2570122.2366333818</v>
          </cell>
          <cell r="D20">
            <v>2419233.517491051</v>
          </cell>
          <cell r="E20">
            <v>-124032.842557595</v>
          </cell>
          <cell r="F20">
            <v>274921.56169992511</v>
          </cell>
          <cell r="G20">
            <v>144912.18328999999</v>
          </cell>
          <cell r="H20">
            <v>154381.34555725401</v>
          </cell>
          <cell r="I20">
            <v>27290.078956341</v>
          </cell>
          <cell r="J20">
            <v>17820.916689086971</v>
          </cell>
          <cell r="K20">
            <v>0</v>
          </cell>
          <cell r="L20">
            <v>47916.866000000002</v>
          </cell>
          <cell r="M20">
            <v>3083.19164</v>
          </cell>
          <cell r="N20">
            <v>168038.97700000001</v>
          </cell>
          <cell r="O20">
            <v>0</v>
          </cell>
          <cell r="P20">
            <v>169537.17574901209</v>
          </cell>
          <cell r="Q20">
            <v>61001.184000000001</v>
          </cell>
          <cell r="R20">
            <v>108535.9917490122</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row>
        <row r="22">
          <cell r="C22">
            <v>4546473.4450000003</v>
          </cell>
          <cell r="D22">
            <v>3553266</v>
          </cell>
          <cell r="E22">
            <v>1133009.498125369</v>
          </cell>
          <cell r="F22">
            <v>-139802.05312536951</v>
          </cell>
          <cell r="G22">
            <v>515557.00001207099</v>
          </cell>
          <cell r="H22">
            <v>106141.0000167766</v>
          </cell>
          <cell r="I22">
            <v>12190.000005600001</v>
          </cell>
          <cell r="J22">
            <v>421606.00000089442</v>
          </cell>
          <cell r="K22">
            <v>-424119.21087552508</v>
          </cell>
          <cell r="L22">
            <v>94.263999999999996</v>
          </cell>
          <cell r="M22">
            <v>0</v>
          </cell>
          <cell r="N22">
            <v>-131994</v>
          </cell>
          <cell r="O22">
            <v>0</v>
          </cell>
          <cell r="P22">
            <v>-10227.00000000012</v>
          </cell>
          <cell r="Q22">
            <v>-28943</v>
          </cell>
          <cell r="R22">
            <v>18715.999999999891</v>
          </cell>
        </row>
        <row r="23">
          <cell r="C23">
            <v>13478804.2064912</v>
          </cell>
          <cell r="D23">
            <v>12797556.047947081</v>
          </cell>
          <cell r="E23">
            <v>134535.69926998991</v>
          </cell>
          <cell r="F23">
            <v>546712.45927412715</v>
          </cell>
          <cell r="G23">
            <v>944701.14762984787</v>
          </cell>
          <cell r="H23">
            <v>0</v>
          </cell>
          <cell r="I23">
            <v>0</v>
          </cell>
          <cell r="J23">
            <v>944701.14762984787</v>
          </cell>
          <cell r="K23">
            <v>0</v>
          </cell>
          <cell r="L23">
            <v>0</v>
          </cell>
          <cell r="M23">
            <v>0</v>
          </cell>
          <cell r="N23">
            <v>411881.94447244261</v>
          </cell>
          <cell r="O23">
            <v>135761.02076000001</v>
          </cell>
          <cell r="P23">
            <v>1215292.683191532</v>
          </cell>
          <cell r="Q23">
            <v>304820.74242999998</v>
          </cell>
          <cell r="R23">
            <v>910471.94076153229</v>
          </cell>
        </row>
        <row r="24">
          <cell r="C24">
            <v>2179469.4525686172</v>
          </cell>
          <cell r="D24">
            <v>1881076.2145104581</v>
          </cell>
          <cell r="E24">
            <v>628068.96577520121</v>
          </cell>
          <cell r="F24">
            <v>-329675.72771704209</v>
          </cell>
          <cell r="G24">
            <v>606182.06300154596</v>
          </cell>
          <cell r="H24">
            <v>480937.08841292228</v>
          </cell>
          <cell r="I24">
            <v>314074.08897434478</v>
          </cell>
          <cell r="J24">
            <v>439319.06356296869</v>
          </cell>
          <cell r="K24">
            <v>0</v>
          </cell>
          <cell r="L24">
            <v>-9392.1749999999993</v>
          </cell>
          <cell r="M24">
            <v>0</v>
          </cell>
          <cell r="N24">
            <v>38466.267</v>
          </cell>
          <cell r="O24">
            <v>0</v>
          </cell>
          <cell r="P24">
            <v>61784.893845926577</v>
          </cell>
          <cell r="Q24">
            <v>-238800.09299999999</v>
          </cell>
          <cell r="R24">
            <v>300584.9868459265</v>
          </cell>
        </row>
        <row r="25">
          <cell r="C25">
            <v>1550830.9588840641</v>
          </cell>
          <cell r="D25">
            <v>2040185.1440000001</v>
          </cell>
          <cell r="E25">
            <v>-37543.824999999277</v>
          </cell>
          <cell r="F25">
            <v>-451810.36011593707</v>
          </cell>
          <cell r="G25">
            <v>56951.352900000013</v>
          </cell>
          <cell r="H25">
            <v>192341.28229999999</v>
          </cell>
          <cell r="I25">
            <v>0</v>
          </cell>
          <cell r="J25">
            <v>-135389.92939999999</v>
          </cell>
          <cell r="K25">
            <v>0</v>
          </cell>
          <cell r="L25">
            <v>0</v>
          </cell>
          <cell r="M25">
            <v>0</v>
          </cell>
          <cell r="N25">
            <v>145359.56599999999</v>
          </cell>
          <cell r="O25">
            <v>0</v>
          </cell>
          <cell r="P25">
            <v>-732559.85551593709</v>
          </cell>
          <cell r="Q25">
            <v>574151.076</v>
          </cell>
          <cell r="R25">
            <v>-1306710.931515937</v>
          </cell>
        </row>
        <row r="26">
          <cell r="C26">
            <v>8269595.1501781996</v>
          </cell>
          <cell r="D26">
            <v>7991032.1853419524</v>
          </cell>
          <cell r="E26">
            <v>4494.8389305510227</v>
          </cell>
          <cell r="F26">
            <v>274068.12590569642</v>
          </cell>
          <cell r="G26">
            <v>300163.22363000002</v>
          </cell>
          <cell r="H26">
            <v>96038.770664293232</v>
          </cell>
          <cell r="I26">
            <v>29454.889841380482</v>
          </cell>
          <cell r="J26">
            <v>233579.3428070872</v>
          </cell>
          <cell r="K26">
            <v>0</v>
          </cell>
          <cell r="L26">
            <v>905.4086232999997</v>
          </cell>
          <cell r="M26">
            <v>0</v>
          </cell>
          <cell r="N26">
            <v>305616</v>
          </cell>
          <cell r="O26">
            <v>0</v>
          </cell>
          <cell r="P26">
            <v>202936.87733608359</v>
          </cell>
          <cell r="Q26">
            <v>21067.634214400001</v>
          </cell>
          <cell r="R26">
            <v>181869.2431216836</v>
          </cell>
        </row>
        <row r="27">
          <cell r="C27">
            <v>8078889.1710000001</v>
          </cell>
          <cell r="D27">
            <v>4331830.5190000003</v>
          </cell>
          <cell r="E27">
            <v>2356969.1949999998</v>
          </cell>
          <cell r="F27">
            <v>1390089.4569999999</v>
          </cell>
          <cell r="G27">
            <v>884716.03599999996</v>
          </cell>
          <cell r="H27">
            <v>8.9054000377655025E-4</v>
          </cell>
          <cell r="I27">
            <v>-1.103675961494446E-4</v>
          </cell>
          <cell r="J27">
            <v>884716.03499909234</v>
          </cell>
          <cell r="K27">
            <v>0</v>
          </cell>
          <cell r="L27">
            <v>-224978.495</v>
          </cell>
          <cell r="M27">
            <v>0</v>
          </cell>
          <cell r="N27">
            <v>998042.69900000002</v>
          </cell>
          <cell r="O27">
            <v>205339.25399999999</v>
          </cell>
          <cell r="P27">
            <v>1257123.5519990921</v>
          </cell>
          <cell r="Q27">
            <v>178688.046</v>
          </cell>
          <cell r="R27">
            <v>1078435.505999092</v>
          </cell>
        </row>
        <row r="28">
          <cell r="C28">
            <v>2525785.3692520899</v>
          </cell>
          <cell r="D28">
            <v>1788741.0179999999</v>
          </cell>
          <cell r="E28">
            <v>762410.85499999998</v>
          </cell>
          <cell r="F28">
            <v>-25366.503747909559</v>
          </cell>
          <cell r="G28">
            <v>201607.15948999999</v>
          </cell>
          <cell r="H28">
            <v>418405.40299999999</v>
          </cell>
          <cell r="I28">
            <v>93270.95</v>
          </cell>
          <cell r="J28">
            <v>-123527.29351</v>
          </cell>
          <cell r="K28">
            <v>0</v>
          </cell>
          <cell r="L28">
            <v>-241523.45026000001</v>
          </cell>
          <cell r="M28">
            <v>3285.4422936937658</v>
          </cell>
          <cell r="N28">
            <v>-168125.18416369401</v>
          </cell>
          <cell r="O28">
            <v>0</v>
          </cell>
          <cell r="P28">
            <v>-225577.5056479093</v>
          </cell>
          <cell r="Q28">
            <v>0</v>
          </cell>
          <cell r="R28">
            <v>-225577.50564790939</v>
          </cell>
        </row>
        <row r="29">
          <cell r="C29">
            <v>3447307</v>
          </cell>
          <cell r="D29">
            <v>1497991.454057836</v>
          </cell>
          <cell r="E29">
            <v>1462541.8425536519</v>
          </cell>
          <cell r="F29">
            <v>486773.70338851208</v>
          </cell>
          <cell r="G29">
            <v>291321.27337000018</v>
          </cell>
          <cell r="H29">
            <v>506738</v>
          </cell>
          <cell r="I29">
            <v>299535.00055448641</v>
          </cell>
          <cell r="J29">
            <v>84118.273924486522</v>
          </cell>
          <cell r="K29">
            <v>0</v>
          </cell>
          <cell r="L29">
            <v>0</v>
          </cell>
          <cell r="M29">
            <v>0</v>
          </cell>
          <cell r="N29">
            <v>297096.9961099826</v>
          </cell>
          <cell r="O29">
            <v>0</v>
          </cell>
          <cell r="P29">
            <v>273794.98120301601</v>
          </cell>
          <cell r="Q29">
            <v>87143</v>
          </cell>
          <cell r="R29">
            <v>186651.98120301601</v>
          </cell>
        </row>
        <row r="30">
          <cell r="C30">
            <v>2199031.34058394</v>
          </cell>
          <cell r="D30">
            <v>2207399.6903441129</v>
          </cell>
          <cell r="E30">
            <v>-486062.70336075011</v>
          </cell>
          <cell r="F30">
            <v>477694.35360057652</v>
          </cell>
          <cell r="G30">
            <v>134285.25093000001</v>
          </cell>
          <cell r="H30">
            <v>81741.912999999986</v>
          </cell>
          <cell r="I30">
            <v>42178.169000000009</v>
          </cell>
          <cell r="J30">
            <v>94721.506930000032</v>
          </cell>
          <cell r="K30">
            <v>0</v>
          </cell>
          <cell r="L30">
            <v>11456.6983676417</v>
          </cell>
          <cell r="M30">
            <v>66513.637474461793</v>
          </cell>
          <cell r="N30">
            <v>261571.20685475401</v>
          </cell>
          <cell r="O30">
            <v>0</v>
          </cell>
          <cell r="P30">
            <v>255787.71456900251</v>
          </cell>
          <cell r="Q30">
            <v>52492.748045296707</v>
          </cell>
          <cell r="R30">
            <v>203294.96652370581</v>
          </cell>
        </row>
        <row r="31">
          <cell r="C31">
            <v>17852578.274231371</v>
          </cell>
          <cell r="D31">
            <v>16810174.351514488</v>
          </cell>
          <cell r="E31">
            <v>1247473.6507277079</v>
          </cell>
          <cell r="F31">
            <v>-205069.72801083009</v>
          </cell>
          <cell r="G31">
            <v>2075304.995521365</v>
          </cell>
          <cell r="H31">
            <v>419214.45901840017</v>
          </cell>
          <cell r="I31">
            <v>103169.8894512983</v>
          </cell>
          <cell r="J31">
            <v>1759260.425954263</v>
          </cell>
          <cell r="K31">
            <v>0</v>
          </cell>
          <cell r="L31">
            <v>65558.977480000001</v>
          </cell>
          <cell r="M31">
            <v>45225.930180000003</v>
          </cell>
          <cell r="N31">
            <v>69838.172249943076</v>
          </cell>
          <cell r="O31">
            <v>0</v>
          </cell>
          <cell r="P31">
            <v>1504685.572993489</v>
          </cell>
          <cell r="Q31">
            <v>331813.38604956301</v>
          </cell>
          <cell r="R31">
            <v>1172872.1869439271</v>
          </cell>
        </row>
        <row r="32">
          <cell r="C32">
            <v>2876439.963899238</v>
          </cell>
          <cell r="D32">
            <v>2884982.9282696219</v>
          </cell>
          <cell r="E32">
            <v>-9497.2826092794385</v>
          </cell>
          <cell r="F32">
            <v>954.31823889614736</v>
          </cell>
          <cell r="G32">
            <v>201600.34088</v>
          </cell>
          <cell r="H32">
            <v>124756.1676912824</v>
          </cell>
          <cell r="I32">
            <v>46396.379136136369</v>
          </cell>
          <cell r="J32">
            <v>123240.5523248539</v>
          </cell>
          <cell r="K32">
            <v>0</v>
          </cell>
          <cell r="L32">
            <v>0</v>
          </cell>
          <cell r="M32">
            <v>7674.3532799999994</v>
          </cell>
          <cell r="N32">
            <v>0</v>
          </cell>
          <cell r="O32">
            <v>0</v>
          </cell>
          <cell r="P32">
            <v>116520.51728375</v>
          </cell>
          <cell r="Q32">
            <v>37544.148000000001</v>
          </cell>
          <cell r="R32">
            <v>78976.369283750042</v>
          </cell>
        </row>
        <row r="33">
          <cell r="C33">
            <v>1789238.4147857251</v>
          </cell>
          <cell r="D33">
            <v>1790518.757540301</v>
          </cell>
          <cell r="E33">
            <v>-31097.003539936501</v>
          </cell>
          <cell r="F33">
            <v>29816.660785360469</v>
          </cell>
          <cell r="G33">
            <v>181948.3030000001</v>
          </cell>
          <cell r="H33">
            <v>46283.608365676737</v>
          </cell>
          <cell r="I33">
            <v>3156.4810642346361</v>
          </cell>
          <cell r="J33">
            <v>138821.17569855801</v>
          </cell>
          <cell r="K33">
            <v>0</v>
          </cell>
          <cell r="L33">
            <v>0</v>
          </cell>
          <cell r="M33">
            <v>0</v>
          </cell>
          <cell r="N33">
            <v>0</v>
          </cell>
          <cell r="O33">
            <v>-42314.370999999992</v>
          </cell>
          <cell r="P33">
            <v>126323.46548391839</v>
          </cell>
          <cell r="Q33">
            <v>49802.165000000008</v>
          </cell>
          <cell r="R33">
            <v>76521.300483918429</v>
          </cell>
        </row>
        <row r="34">
          <cell r="C34">
            <v>2810845.0804619528</v>
          </cell>
          <cell r="D34">
            <v>1375053.579540702</v>
          </cell>
          <cell r="E34">
            <v>701021.07153467427</v>
          </cell>
          <cell r="F34">
            <v>734770.42938657664</v>
          </cell>
          <cell r="G34">
            <v>552081.88405999995</v>
          </cell>
          <cell r="H34">
            <v>231596.21837543271</v>
          </cell>
          <cell r="I34">
            <v>60152.154278489143</v>
          </cell>
          <cell r="J34">
            <v>380637.8199630563</v>
          </cell>
          <cell r="K34">
            <v>0</v>
          </cell>
          <cell r="L34">
            <v>0</v>
          </cell>
          <cell r="M34">
            <v>34301.885629999997</v>
          </cell>
          <cell r="N34">
            <v>744363.01463999983</v>
          </cell>
          <cell r="O34">
            <v>0</v>
          </cell>
          <cell r="P34">
            <v>336743.34907963319</v>
          </cell>
          <cell r="Q34">
            <v>-675.46754166366691</v>
          </cell>
          <cell r="R34">
            <v>337418.81662129681</v>
          </cell>
        </row>
        <row r="35">
          <cell r="C35">
            <v>1526634.2401657</v>
          </cell>
          <cell r="D35">
            <v>1605929.965494137</v>
          </cell>
          <cell r="E35">
            <v>-49973.650949531053</v>
          </cell>
          <cell r="F35">
            <v>-29322.074378905629</v>
          </cell>
          <cell r="G35">
            <v>0</v>
          </cell>
          <cell r="H35">
            <v>9605.7060053499335</v>
          </cell>
          <cell r="I35">
            <v>2813.6128556939998</v>
          </cell>
          <cell r="J35">
            <v>-6792.0931496559342</v>
          </cell>
          <cell r="K35">
            <v>0</v>
          </cell>
          <cell r="L35">
            <v>90438.336513736009</v>
          </cell>
          <cell r="M35">
            <v>0</v>
          </cell>
          <cell r="N35">
            <v>0</v>
          </cell>
          <cell r="O35">
            <v>0</v>
          </cell>
          <cell r="P35">
            <v>54324.168985174438</v>
          </cell>
          <cell r="Q35">
            <v>21679.205999999998</v>
          </cell>
          <cell r="R35">
            <v>32644.962985174468</v>
          </cell>
        </row>
        <row r="36">
          <cell r="C36">
            <v>926452.66476329451</v>
          </cell>
          <cell r="D36">
            <v>799424.35260445997</v>
          </cell>
          <cell r="E36">
            <v>39441.295632882073</v>
          </cell>
          <cell r="F36">
            <v>87587.016525952495</v>
          </cell>
          <cell r="G36">
            <v>69706.358579999986</v>
          </cell>
          <cell r="H36">
            <v>105931.127073039</v>
          </cell>
          <cell r="I36">
            <v>18407.686027926</v>
          </cell>
          <cell r="J36">
            <v>-17817.082465112999</v>
          </cell>
          <cell r="K36">
            <v>0</v>
          </cell>
          <cell r="L36">
            <v>27014.576870000001</v>
          </cell>
          <cell r="M36">
            <v>0</v>
          </cell>
          <cell r="N36">
            <v>194867.39123000001</v>
          </cell>
          <cell r="O36">
            <v>0</v>
          </cell>
          <cell r="P36">
            <v>-98082.88029916049</v>
          </cell>
          <cell r="Q36">
            <v>6699.9525800000001</v>
          </cell>
          <cell r="R36">
            <v>-104782.8328791605</v>
          </cell>
        </row>
        <row r="37">
          <cell r="C37">
            <v>2203589.7918889611</v>
          </cell>
          <cell r="D37">
            <v>2041634.895771988</v>
          </cell>
          <cell r="E37">
            <v>70399.479061031278</v>
          </cell>
          <cell r="F37">
            <v>91555.417055941638</v>
          </cell>
          <cell r="G37">
            <v>412029.31666185812</v>
          </cell>
          <cell r="H37">
            <v>86456.435351038395</v>
          </cell>
          <cell r="I37">
            <v>24911.782506690099</v>
          </cell>
          <cell r="J37">
            <v>350484.66381751001</v>
          </cell>
          <cell r="K37">
            <v>0</v>
          </cell>
          <cell r="L37">
            <v>0</v>
          </cell>
          <cell r="M37">
            <v>0</v>
          </cell>
          <cell r="N37">
            <v>17116.783909999998</v>
          </cell>
          <cell r="O37">
            <v>0</v>
          </cell>
          <cell r="P37">
            <v>424923.29696345149</v>
          </cell>
          <cell r="Q37">
            <v>43931.731999999982</v>
          </cell>
          <cell r="R37">
            <v>380991.56496345153</v>
          </cell>
        </row>
        <row r="38">
          <cell r="C38">
            <v>8192752.2359999996</v>
          </cell>
          <cell r="D38">
            <v>6157447.7400000002</v>
          </cell>
          <cell r="E38">
            <v>1287311.094</v>
          </cell>
          <cell r="F38">
            <v>747993.402</v>
          </cell>
          <cell r="G38">
            <v>1810969.1</v>
          </cell>
          <cell r="H38">
            <v>208457.62465346401</v>
          </cell>
          <cell r="I38">
            <v>45139.406999999999</v>
          </cell>
          <cell r="J38">
            <v>1647650.882346536</v>
          </cell>
          <cell r="K38">
            <v>0</v>
          </cell>
          <cell r="L38">
            <v>0</v>
          </cell>
          <cell r="M38">
            <v>0</v>
          </cell>
          <cell r="N38">
            <v>433440.43800000002</v>
          </cell>
          <cell r="O38">
            <v>0</v>
          </cell>
          <cell r="P38">
            <v>1962203.846346536</v>
          </cell>
          <cell r="Q38">
            <v>559338.28500000003</v>
          </cell>
          <cell r="R38">
            <v>1402865.561346536</v>
          </cell>
        </row>
        <row r="39">
          <cell r="C39">
            <v>2217345.7439999999</v>
          </cell>
          <cell r="D39">
            <v>1843150.9684179181</v>
          </cell>
          <cell r="E39">
            <v>141076.94223260129</v>
          </cell>
          <cell r="F39">
            <v>233117.83334948061</v>
          </cell>
          <cell r="G39">
            <v>125982.64374673751</v>
          </cell>
          <cell r="H39">
            <v>100234.2432951206</v>
          </cell>
          <cell r="I39">
            <v>68032.512800018856</v>
          </cell>
          <cell r="J39">
            <v>93780.913251635749</v>
          </cell>
          <cell r="K39">
            <v>0</v>
          </cell>
          <cell r="L39">
            <v>0</v>
          </cell>
          <cell r="M39">
            <v>53109.760999999991</v>
          </cell>
          <cell r="N39">
            <v>196441.5727252973</v>
          </cell>
          <cell r="O39">
            <v>0</v>
          </cell>
          <cell r="P39">
            <v>77347.412875818962</v>
          </cell>
          <cell r="Q39">
            <v>141830.57900000011</v>
          </cell>
          <cell r="R39">
            <v>-64483.16612418108</v>
          </cell>
        </row>
        <row r="40">
          <cell r="C40">
            <v>725725.13199999998</v>
          </cell>
          <cell r="D40">
            <v>4418.7539999999999</v>
          </cell>
          <cell r="E40">
            <v>-109880.47900000001</v>
          </cell>
          <cell r="F40">
            <v>831186.85699999996</v>
          </cell>
          <cell r="G40">
            <v>6181.68</v>
          </cell>
          <cell r="H40">
            <v>180362.12700000001</v>
          </cell>
          <cell r="I40">
            <v>16940.485000000001</v>
          </cell>
          <cell r="J40">
            <v>-157239.962</v>
          </cell>
          <cell r="K40">
            <v>0</v>
          </cell>
          <cell r="L40">
            <v>0</v>
          </cell>
          <cell r="M40">
            <v>0</v>
          </cell>
          <cell r="N40">
            <v>116547.026</v>
          </cell>
          <cell r="O40">
            <v>0</v>
          </cell>
          <cell r="P40">
            <v>557399.86899999995</v>
          </cell>
          <cell r="Q40">
            <v>170796.00200000001</v>
          </cell>
          <cell r="R40">
            <v>386603.86700000003</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row>
        <row r="44">
          <cell r="C44">
            <v>6496640.1890000002</v>
          </cell>
          <cell r="D44">
            <v>5666061.254899634</v>
          </cell>
          <cell r="E44">
            <v>203565.00099999999</v>
          </cell>
          <cell r="F44">
            <v>627013.93310036615</v>
          </cell>
          <cell r="G44">
            <v>298336.91700000002</v>
          </cell>
          <cell r="H44">
            <v>980360.44400000002</v>
          </cell>
          <cell r="I44">
            <v>345664.93606577779</v>
          </cell>
          <cell r="J44">
            <v>-336358.59093422221</v>
          </cell>
          <cell r="K44">
            <v>0</v>
          </cell>
          <cell r="L44">
            <v>8063.0559999999996</v>
          </cell>
          <cell r="M44">
            <v>839255.75899999996</v>
          </cell>
          <cell r="N44">
            <v>39711.576000000001</v>
          </cell>
          <cell r="O44">
            <v>0</v>
          </cell>
          <cell r="P44">
            <v>-580248.93683385581</v>
          </cell>
          <cell r="Q44">
            <v>-164703.755</v>
          </cell>
          <cell r="R44">
            <v>-415545.18183385592</v>
          </cell>
        </row>
        <row r="45">
          <cell r="C45">
            <v>4310410.8908035494</v>
          </cell>
          <cell r="D45">
            <v>3965772.713</v>
          </cell>
          <cell r="E45">
            <v>173737.09351948521</v>
          </cell>
          <cell r="F45">
            <v>170901.0842840632</v>
          </cell>
          <cell r="G45">
            <v>757836.45326999994</v>
          </cell>
          <cell r="H45">
            <v>179602.36300000001</v>
          </cell>
          <cell r="I45">
            <v>30317.515670000001</v>
          </cell>
          <cell r="J45">
            <v>608551.60594000004</v>
          </cell>
          <cell r="K45">
            <v>0</v>
          </cell>
          <cell r="L45">
            <v>0</v>
          </cell>
          <cell r="M45">
            <v>0</v>
          </cell>
          <cell r="N45">
            <v>253357.52336169631</v>
          </cell>
          <cell r="O45">
            <v>0</v>
          </cell>
          <cell r="P45">
            <v>526095.16686236684</v>
          </cell>
          <cell r="Q45">
            <v>24142.462860292271</v>
          </cell>
          <cell r="R45">
            <v>501952.70400207461</v>
          </cell>
        </row>
        <row r="46">
          <cell r="C46">
            <v>3269656.130788025</v>
          </cell>
          <cell r="D46">
            <v>2722278.7831836892</v>
          </cell>
          <cell r="E46">
            <v>55468.276133066269</v>
          </cell>
          <cell r="F46">
            <v>491909.07147126942</v>
          </cell>
          <cell r="G46">
            <v>267600.0992828451</v>
          </cell>
          <cell r="H46">
            <v>271874.24190481048</v>
          </cell>
          <cell r="I46">
            <v>60526.736199161292</v>
          </cell>
          <cell r="J46">
            <v>56252.593577195919</v>
          </cell>
          <cell r="K46">
            <v>0</v>
          </cell>
          <cell r="L46">
            <v>134.49200000000079</v>
          </cell>
          <cell r="M46">
            <v>238345.29812866839</v>
          </cell>
          <cell r="N46">
            <v>35989.765892820513</v>
          </cell>
          <cell r="O46">
            <v>0</v>
          </cell>
          <cell r="P46">
            <v>273961.09302697628</v>
          </cell>
          <cell r="Q46">
            <v>87727.300000000032</v>
          </cell>
          <cell r="R46">
            <v>186233.7930269764</v>
          </cell>
        </row>
        <row r="47">
          <cell r="C47">
            <v>13125733.821452901</v>
          </cell>
          <cell r="D47">
            <v>9628984.5511838626</v>
          </cell>
          <cell r="E47">
            <v>593204.69514596823</v>
          </cell>
          <cell r="F47">
            <v>2903544.5751230698</v>
          </cell>
          <cell r="G47">
            <v>4375802.0690000001</v>
          </cell>
          <cell r="H47">
            <v>705255.70700000005</v>
          </cell>
          <cell r="I47">
            <v>-79251.862999999998</v>
          </cell>
          <cell r="J47">
            <v>3591294.4989999998</v>
          </cell>
          <cell r="K47">
            <v>0</v>
          </cell>
          <cell r="L47">
            <v>456526.94500000001</v>
          </cell>
          <cell r="M47">
            <v>1947629.15440943</v>
          </cell>
          <cell r="N47">
            <v>1040377.3351111</v>
          </cell>
          <cell r="O47">
            <v>610185.62100000004</v>
          </cell>
          <cell r="P47">
            <v>4573545.1506025409</v>
          </cell>
          <cell r="Q47">
            <v>1823653</v>
          </cell>
          <cell r="R47">
            <v>2749892.15060254</v>
          </cell>
        </row>
        <row r="48">
          <cell r="C48">
            <v>5514193.7977440124</v>
          </cell>
          <cell r="D48">
            <v>4390883.8756015794</v>
          </cell>
          <cell r="E48">
            <v>-68840.898113506439</v>
          </cell>
          <cell r="F48">
            <v>1192150.8202559389</v>
          </cell>
          <cell r="G48">
            <v>316435.51779000001</v>
          </cell>
          <cell r="H48">
            <v>354566.63487423758</v>
          </cell>
          <cell r="I48">
            <v>21452.773863132399</v>
          </cell>
          <cell r="J48">
            <v>-16678.343221105199</v>
          </cell>
          <cell r="K48">
            <v>0</v>
          </cell>
          <cell r="L48">
            <v>14284.85385</v>
          </cell>
          <cell r="M48">
            <v>264167.40435165702</v>
          </cell>
          <cell r="N48">
            <v>411852.47542327287</v>
          </cell>
          <cell r="O48">
            <v>0</v>
          </cell>
          <cell r="P48">
            <v>513737.45110990352</v>
          </cell>
          <cell r="Q48">
            <v>182620.51300169891</v>
          </cell>
          <cell r="R48">
            <v>331116.93810820451</v>
          </cell>
        </row>
      </sheetData>
      <sheetData sheetId="8">
        <row r="6">
          <cell r="C6">
            <v>7599467.2835077615</v>
          </cell>
          <cell r="D6">
            <v>6475342.3949391302</v>
          </cell>
          <cell r="E6">
            <v>317024.90290144557</v>
          </cell>
          <cell r="F6">
            <v>807099.98566718749</v>
          </cell>
          <cell r="G6">
            <v>1730323.102</v>
          </cell>
          <cell r="H6">
            <v>2237019.6540754</v>
          </cell>
          <cell r="I6">
            <v>55529.750005399997</v>
          </cell>
          <cell r="J6">
            <v>-451166.80206999969</v>
          </cell>
          <cell r="K6">
            <v>0</v>
          </cell>
          <cell r="L6">
            <v>14347.04046966553</v>
          </cell>
          <cell r="M6">
            <v>0</v>
          </cell>
          <cell r="N6">
            <v>213005.62892599989</v>
          </cell>
          <cell r="O6">
            <v>0</v>
          </cell>
          <cell r="P6">
            <v>157274.59514085329</v>
          </cell>
          <cell r="Q6">
            <v>5880.3289999999997</v>
          </cell>
          <cell r="R6">
            <v>151394.26614085329</v>
          </cell>
        </row>
        <row r="7">
          <cell r="C7">
            <v>2909083.8406106271</v>
          </cell>
          <cell r="D7">
            <v>2439244.2043904001</v>
          </cell>
          <cell r="E7">
            <v>65906.346911136498</v>
          </cell>
          <cell r="F7">
            <v>403933.28930909088</v>
          </cell>
          <cell r="G7">
            <v>1899444.690122785</v>
          </cell>
          <cell r="H7">
            <v>1939087.856759957</v>
          </cell>
          <cell r="I7">
            <v>13051.33437303454</v>
          </cell>
          <cell r="J7">
            <v>-26591.832264137342</v>
          </cell>
          <cell r="K7">
            <v>0</v>
          </cell>
          <cell r="L7">
            <v>0</v>
          </cell>
          <cell r="M7">
            <v>33035.341999999997</v>
          </cell>
          <cell r="N7">
            <v>84983.106</v>
          </cell>
          <cell r="O7">
            <v>0</v>
          </cell>
          <cell r="P7">
            <v>259323.00904495359</v>
          </cell>
          <cell r="Q7">
            <v>58752.378874464928</v>
          </cell>
          <cell r="R7">
            <v>200570.63017048861</v>
          </cell>
        </row>
        <row r="8">
          <cell r="C8">
            <v>13682023.502</v>
          </cell>
          <cell r="D8">
            <v>8910682.2410000004</v>
          </cell>
          <cell r="E8">
            <v>1024789.735830944</v>
          </cell>
          <cell r="F8">
            <v>3746551.5251690559</v>
          </cell>
          <cell r="G8">
            <v>27906944.122000001</v>
          </cell>
          <cell r="H8">
            <v>25312837.350000001</v>
          </cell>
          <cell r="I8">
            <v>149953.73699999999</v>
          </cell>
          <cell r="J8">
            <v>2744060.5090000001</v>
          </cell>
          <cell r="K8">
            <v>0</v>
          </cell>
          <cell r="L8">
            <v>-26087.151000000002</v>
          </cell>
          <cell r="M8">
            <v>37173.904000000002</v>
          </cell>
          <cell r="N8">
            <v>1053955.9080000001</v>
          </cell>
          <cell r="O8">
            <v>241950.45300000001</v>
          </cell>
          <cell r="P8">
            <v>5615345.5241690557</v>
          </cell>
          <cell r="Q8">
            <v>1684603.6569999999</v>
          </cell>
          <cell r="R8">
            <v>3930741.867169057</v>
          </cell>
        </row>
        <row r="9">
          <cell r="C9">
            <v>355750.99001949909</v>
          </cell>
          <cell r="D9">
            <v>476521.84007202869</v>
          </cell>
          <cell r="E9">
            <v>74567.209727452442</v>
          </cell>
          <cell r="F9">
            <v>-195338.059779982</v>
          </cell>
          <cell r="G9">
            <v>102280.73733</v>
          </cell>
          <cell r="H9">
            <v>-44757.898523741853</v>
          </cell>
          <cell r="I9">
            <v>1691.2806074719499</v>
          </cell>
          <cell r="J9">
            <v>148729.91646121381</v>
          </cell>
          <cell r="K9">
            <v>0</v>
          </cell>
          <cell r="L9">
            <v>16320</v>
          </cell>
          <cell r="M9">
            <v>0</v>
          </cell>
          <cell r="N9">
            <v>11272.25086</v>
          </cell>
          <cell r="O9">
            <v>0</v>
          </cell>
          <cell r="P9">
            <v>-41560.394178768242</v>
          </cell>
          <cell r="Q9">
            <v>10777.3694509628</v>
          </cell>
          <cell r="R9">
            <v>-52337.763629731053</v>
          </cell>
        </row>
        <row r="10">
          <cell r="C10">
            <v>1634045.0589195529</v>
          </cell>
          <cell r="D10">
            <v>1277652.0290000001</v>
          </cell>
          <cell r="E10">
            <v>243771.56446897751</v>
          </cell>
          <cell r="F10">
            <v>112621.4654505756</v>
          </cell>
          <cell r="G10">
            <v>41398.235999999997</v>
          </cell>
          <cell r="H10">
            <v>17403.521000000001</v>
          </cell>
          <cell r="I10">
            <v>9803.577938919414</v>
          </cell>
          <cell r="J10">
            <v>33798.292938919411</v>
          </cell>
          <cell r="K10">
            <v>0</v>
          </cell>
          <cell r="L10">
            <v>0</v>
          </cell>
          <cell r="M10">
            <v>0</v>
          </cell>
          <cell r="N10">
            <v>20146.870999999999</v>
          </cell>
          <cell r="O10">
            <v>0</v>
          </cell>
          <cell r="P10">
            <v>126272.8873894951</v>
          </cell>
          <cell r="Q10">
            <v>0</v>
          </cell>
          <cell r="R10">
            <v>126272.8873894951</v>
          </cell>
        </row>
        <row r="11">
          <cell r="C11">
            <v>6847228.7347824611</v>
          </cell>
          <cell r="D11">
            <v>5140777.8435324524</v>
          </cell>
          <cell r="E11">
            <v>553238.35049375019</v>
          </cell>
          <cell r="F11">
            <v>1153212.5407562579</v>
          </cell>
          <cell r="G11">
            <v>1978917.95948</v>
          </cell>
          <cell r="H11">
            <v>4510951.3449661061</v>
          </cell>
          <cell r="I11">
            <v>91380.733773917629</v>
          </cell>
          <cell r="J11">
            <v>-2440652.651712189</v>
          </cell>
          <cell r="K11">
            <v>0</v>
          </cell>
          <cell r="L11">
            <v>2650197.94882</v>
          </cell>
          <cell r="M11">
            <v>0</v>
          </cell>
          <cell r="N11">
            <v>201507.97896060001</v>
          </cell>
          <cell r="O11">
            <v>0</v>
          </cell>
          <cell r="P11">
            <v>1161249.8589034691</v>
          </cell>
          <cell r="Q11">
            <v>348374.95774252497</v>
          </cell>
          <cell r="R11">
            <v>812874.90116094402</v>
          </cell>
        </row>
        <row r="12">
          <cell r="C12">
            <v>61268.936347550763</v>
          </cell>
          <cell r="D12">
            <v>64915.463331559899</v>
          </cell>
          <cell r="E12">
            <v>1091.6464300540799</v>
          </cell>
          <cell r="F12">
            <v>-4738.1734140632116</v>
          </cell>
          <cell r="G12">
            <v>11172.9787306661</v>
          </cell>
          <cell r="H12">
            <v>36967.909508660006</v>
          </cell>
          <cell r="I12">
            <v>0</v>
          </cell>
          <cell r="J12">
            <v>-25794.930777993901</v>
          </cell>
          <cell r="K12">
            <v>0</v>
          </cell>
          <cell r="L12">
            <v>0</v>
          </cell>
          <cell r="M12">
            <v>0</v>
          </cell>
          <cell r="N12">
            <v>6254.0730207500001</v>
          </cell>
          <cell r="O12">
            <v>0</v>
          </cell>
          <cell r="P12">
            <v>-36787.177212807117</v>
          </cell>
          <cell r="Q12">
            <v>0</v>
          </cell>
          <cell r="R12">
            <v>-36787.177212807117</v>
          </cell>
        </row>
        <row r="13">
          <cell r="C13">
            <v>1428825.5398200001</v>
          </cell>
          <cell r="D13">
            <v>921101.1149892488</v>
          </cell>
          <cell r="E13">
            <v>111447.6998104723</v>
          </cell>
          <cell r="F13">
            <v>396276.72502027883</v>
          </cell>
          <cell r="G13">
            <v>3018261.0521</v>
          </cell>
          <cell r="H13">
            <v>1965893.491138756</v>
          </cell>
          <cell r="I13">
            <v>27880.718972138089</v>
          </cell>
          <cell r="J13">
            <v>1080248.2799333821</v>
          </cell>
          <cell r="K13">
            <v>0</v>
          </cell>
          <cell r="L13">
            <v>170193.35375263041</v>
          </cell>
          <cell r="M13">
            <v>0</v>
          </cell>
          <cell r="N13">
            <v>254545.99705731031</v>
          </cell>
          <cell r="O13">
            <v>0</v>
          </cell>
          <cell r="P13">
            <v>1392172.361648981</v>
          </cell>
          <cell r="Q13">
            <v>324581.35529999988</v>
          </cell>
          <cell r="R13">
            <v>1067591.0063489811</v>
          </cell>
        </row>
        <row r="14">
          <cell r="C14">
            <v>95946.172999999995</v>
          </cell>
          <cell r="D14">
            <v>63627.093000000001</v>
          </cell>
          <cell r="E14">
            <v>29474.985980000001</v>
          </cell>
          <cell r="F14">
            <v>2844.09402</v>
          </cell>
          <cell r="G14">
            <v>5475893.3890000004</v>
          </cell>
          <cell r="H14">
            <v>0</v>
          </cell>
          <cell r="I14">
            <v>0</v>
          </cell>
          <cell r="J14">
            <v>5475893.3890000004</v>
          </cell>
          <cell r="K14">
            <v>0</v>
          </cell>
          <cell r="L14">
            <v>1091592.36136</v>
          </cell>
          <cell r="M14">
            <v>138.053</v>
          </cell>
          <cell r="N14">
            <v>5109253.4780000001</v>
          </cell>
          <cell r="O14">
            <v>0</v>
          </cell>
          <cell r="P14">
            <v>1460938.3133799999</v>
          </cell>
          <cell r="Q14">
            <v>415935.88500000001</v>
          </cell>
          <cell r="R14">
            <v>1045002.4283800001</v>
          </cell>
        </row>
        <row r="15">
          <cell r="C15">
            <v>1096880.6609</v>
          </cell>
          <cell r="D15">
            <v>936739.10122094746</v>
          </cell>
          <cell r="E15">
            <v>45287.074000000001</v>
          </cell>
          <cell r="F15">
            <v>114854.4856790526</v>
          </cell>
          <cell r="G15">
            <v>277316.39648468199</v>
          </cell>
          <cell r="H15">
            <v>70281.707050744328</v>
          </cell>
          <cell r="I15">
            <v>0</v>
          </cell>
          <cell r="J15">
            <v>207034.68943393769</v>
          </cell>
          <cell r="K15">
            <v>0</v>
          </cell>
          <cell r="L15">
            <v>0</v>
          </cell>
          <cell r="M15">
            <v>1427</v>
          </cell>
          <cell r="N15">
            <v>248994.09400000001</v>
          </cell>
          <cell r="O15">
            <v>0</v>
          </cell>
          <cell r="P15">
            <v>71468.081112990258</v>
          </cell>
          <cell r="Q15">
            <v>0</v>
          </cell>
          <cell r="R15">
            <v>71468.081112990258</v>
          </cell>
        </row>
        <row r="16">
          <cell r="C16">
            <v>6980321.3119371431</v>
          </cell>
          <cell r="D16">
            <v>4036521.2093451028</v>
          </cell>
          <cell r="E16">
            <v>166682.7743838095</v>
          </cell>
          <cell r="F16">
            <v>2777117.3282082309</v>
          </cell>
          <cell r="G16">
            <v>26569662</v>
          </cell>
          <cell r="H16">
            <v>24650640.995780502</v>
          </cell>
          <cell r="I16">
            <v>0</v>
          </cell>
          <cell r="J16">
            <v>1919021.004219499</v>
          </cell>
          <cell r="K16">
            <v>0</v>
          </cell>
          <cell r="L16">
            <v>85278</v>
          </cell>
          <cell r="M16">
            <v>0</v>
          </cell>
          <cell r="N16">
            <v>953957.00256730698</v>
          </cell>
          <cell r="O16">
            <v>0</v>
          </cell>
          <cell r="P16">
            <v>3827459.3298604232</v>
          </cell>
          <cell r="Q16">
            <v>1001857.00000421</v>
          </cell>
          <cell r="R16">
            <v>2825602.3298562132</v>
          </cell>
        </row>
        <row r="17">
          <cell r="C17">
            <v>4833085.0025072489</v>
          </cell>
          <cell r="D17">
            <v>4495827.5451489156</v>
          </cell>
          <cell r="E17">
            <v>153272.26219728091</v>
          </cell>
          <cell r="F17">
            <v>183985.1951610533</v>
          </cell>
          <cell r="G17">
            <v>17069314.74688337</v>
          </cell>
          <cell r="H17">
            <v>13744157.660676179</v>
          </cell>
          <cell r="I17">
            <v>0</v>
          </cell>
          <cell r="J17">
            <v>3325157.0862071919</v>
          </cell>
          <cell r="K17">
            <v>0</v>
          </cell>
          <cell r="L17">
            <v>0</v>
          </cell>
          <cell r="M17">
            <v>0</v>
          </cell>
          <cell r="N17">
            <v>680385.53987530002</v>
          </cell>
          <cell r="O17">
            <v>73678</v>
          </cell>
          <cell r="P17">
            <v>2902434.7414929462</v>
          </cell>
          <cell r="Q17">
            <v>822642.79700000002</v>
          </cell>
          <cell r="R17">
            <v>2079791.9444929459</v>
          </cell>
        </row>
        <row r="18">
          <cell r="C18">
            <v>2026214.504717228</v>
          </cell>
          <cell r="D18">
            <v>2374888.841</v>
          </cell>
          <cell r="E18">
            <v>57608.525213013287</v>
          </cell>
          <cell r="F18">
            <v>-406282.86149578571</v>
          </cell>
          <cell r="G18">
            <v>10963443.22853999</v>
          </cell>
          <cell r="H18">
            <v>-9608373.3726206627</v>
          </cell>
          <cell r="I18">
            <v>0</v>
          </cell>
          <cell r="J18">
            <v>1355069.8559193299</v>
          </cell>
          <cell r="K18">
            <v>0</v>
          </cell>
          <cell r="L18">
            <v>0</v>
          </cell>
          <cell r="M18">
            <v>0</v>
          </cell>
          <cell r="N18">
            <v>0</v>
          </cell>
          <cell r="O18">
            <v>0</v>
          </cell>
          <cell r="P18">
            <v>948786.99442354427</v>
          </cell>
          <cell r="Q18">
            <v>0</v>
          </cell>
          <cell r="R18">
            <v>948786.99442354427</v>
          </cell>
        </row>
        <row r="19">
          <cell r="C19">
            <v>1083555.409970185</v>
          </cell>
          <cell r="D19">
            <v>723158.6697505709</v>
          </cell>
          <cell r="E19">
            <v>51128.881000000001</v>
          </cell>
          <cell r="F19">
            <v>309267.85921961442</v>
          </cell>
          <cell r="G19">
            <v>448925.74561457848</v>
          </cell>
          <cell r="H19">
            <v>476840.478</v>
          </cell>
          <cell r="I19">
            <v>779.05600000000004</v>
          </cell>
          <cell r="J19">
            <v>-27135.676385421459</v>
          </cell>
          <cell r="K19">
            <v>0</v>
          </cell>
          <cell r="L19">
            <v>0</v>
          </cell>
          <cell r="M19">
            <v>0</v>
          </cell>
          <cell r="N19">
            <v>80968.998691874003</v>
          </cell>
          <cell r="O19">
            <v>0</v>
          </cell>
          <cell r="P19">
            <v>201163.1841423189</v>
          </cell>
          <cell r="Q19">
            <v>56800.539072969666</v>
          </cell>
          <cell r="R19">
            <v>144362.6450693493</v>
          </cell>
        </row>
        <row r="20">
          <cell r="C20">
            <v>565762.37002104241</v>
          </cell>
          <cell r="D20">
            <v>573226.91125020559</v>
          </cell>
          <cell r="E20">
            <v>0</v>
          </cell>
          <cell r="F20">
            <v>-7464.5412291631546</v>
          </cell>
          <cell r="G20">
            <v>0</v>
          </cell>
          <cell r="H20">
            <v>6138.318096500172</v>
          </cell>
          <cell r="I20">
            <v>0</v>
          </cell>
          <cell r="J20">
            <v>-6138.318096500172</v>
          </cell>
          <cell r="K20">
            <v>0</v>
          </cell>
          <cell r="L20">
            <v>298.09108266155312</v>
          </cell>
          <cell r="M20">
            <v>0</v>
          </cell>
          <cell r="N20">
            <v>0</v>
          </cell>
          <cell r="O20">
            <v>0</v>
          </cell>
          <cell r="P20">
            <v>-13304.76824300177</v>
          </cell>
          <cell r="Q20">
            <v>0</v>
          </cell>
          <cell r="R20">
            <v>-13304.76824300177</v>
          </cell>
        </row>
        <row r="21">
          <cell r="C21">
            <v>2757052.316377508</v>
          </cell>
          <cell r="D21">
            <v>2368740.0482790861</v>
          </cell>
          <cell r="E21">
            <v>130936.6890492091</v>
          </cell>
          <cell r="F21">
            <v>257375.57904921239</v>
          </cell>
          <cell r="G21">
            <v>3211451.8977357489</v>
          </cell>
          <cell r="H21">
            <v>2597614.8675654908</v>
          </cell>
          <cell r="I21">
            <v>10609.280592707861</v>
          </cell>
          <cell r="J21">
            <v>624446.31076296687</v>
          </cell>
          <cell r="K21">
            <v>455487.49835106911</v>
          </cell>
          <cell r="L21">
            <v>0</v>
          </cell>
          <cell r="M21">
            <v>3220.0070000000001</v>
          </cell>
          <cell r="N21">
            <v>858875.06435192388</v>
          </cell>
          <cell r="O21">
            <v>-126601.73880000001</v>
          </cell>
          <cell r="P21">
            <v>348612.57801132457</v>
          </cell>
          <cell r="Q21">
            <v>161747.63454261629</v>
          </cell>
          <cell r="R21">
            <v>186864.94346870831</v>
          </cell>
        </row>
        <row r="22">
          <cell r="C22">
            <v>2661523.0610000002</v>
          </cell>
          <cell r="D22">
            <v>2542073.1519999998</v>
          </cell>
          <cell r="E22">
            <v>-80655.14</v>
          </cell>
          <cell r="F22">
            <v>200105.049</v>
          </cell>
          <cell r="G22">
            <v>743436.00300000003</v>
          </cell>
          <cell r="H22">
            <v>1839471.574</v>
          </cell>
          <cell r="I22">
            <v>11108.521000000001</v>
          </cell>
          <cell r="J22">
            <v>-1084927.05</v>
          </cell>
          <cell r="K22">
            <v>0</v>
          </cell>
          <cell r="L22">
            <v>0</v>
          </cell>
          <cell r="M22">
            <v>0</v>
          </cell>
          <cell r="N22">
            <v>596310.99899999995</v>
          </cell>
          <cell r="O22">
            <v>0</v>
          </cell>
          <cell r="P22">
            <v>-1481133</v>
          </cell>
          <cell r="Q22">
            <v>-481327.9</v>
          </cell>
          <cell r="R22">
            <v>-999805.1</v>
          </cell>
        </row>
        <row r="23">
          <cell r="C23">
            <v>406658.12165931502</v>
          </cell>
          <cell r="D23">
            <v>357084.35399999999</v>
          </cell>
          <cell r="E23">
            <v>55595.262000000002</v>
          </cell>
          <cell r="F23">
            <v>-6021.4943406850098</v>
          </cell>
          <cell r="G23">
            <v>2170598.0432835189</v>
          </cell>
          <cell r="H23">
            <v>1434410.7980899999</v>
          </cell>
          <cell r="I23">
            <v>0</v>
          </cell>
          <cell r="J23">
            <v>736187.24519351893</v>
          </cell>
          <cell r="K23">
            <v>0</v>
          </cell>
          <cell r="L23">
            <v>27752.219029380562</v>
          </cell>
          <cell r="M23">
            <v>0</v>
          </cell>
          <cell r="N23">
            <v>56398.73835984047</v>
          </cell>
          <cell r="O23">
            <v>0</v>
          </cell>
          <cell r="P23">
            <v>701519.23152237397</v>
          </cell>
          <cell r="Q23">
            <v>7623.0683899999995</v>
          </cell>
          <cell r="R23">
            <v>693896.16313237394</v>
          </cell>
        </row>
        <row r="24">
          <cell r="C24">
            <v>4109459.9527150532</v>
          </cell>
          <cell r="D24">
            <v>3594051.0550304302</v>
          </cell>
          <cell r="E24">
            <v>453219.60800000001</v>
          </cell>
          <cell r="F24">
            <v>62189.289684623072</v>
          </cell>
          <cell r="G24">
            <v>2664147</v>
          </cell>
          <cell r="H24">
            <v>2336943.9951456129</v>
          </cell>
          <cell r="I24">
            <v>0</v>
          </cell>
          <cell r="J24">
            <v>327203.00485438661</v>
          </cell>
          <cell r="K24">
            <v>0</v>
          </cell>
          <cell r="L24">
            <v>16173.211509999999</v>
          </cell>
          <cell r="M24">
            <v>0</v>
          </cell>
          <cell r="N24">
            <v>-205497.79641990451</v>
          </cell>
          <cell r="O24">
            <v>0</v>
          </cell>
          <cell r="P24">
            <v>611063.30246891407</v>
          </cell>
          <cell r="Q24">
            <v>332674.64535000001</v>
          </cell>
          <cell r="R24">
            <v>278388.65711891413</v>
          </cell>
        </row>
        <row r="25">
          <cell r="C25">
            <v>1722740.47936816</v>
          </cell>
          <cell r="D25">
            <v>1711454.098398109</v>
          </cell>
          <cell r="E25">
            <v>-79527.249969405355</v>
          </cell>
          <cell r="F25">
            <v>90813.630939455717</v>
          </cell>
          <cell r="G25">
            <v>683818.08676600002</v>
          </cell>
          <cell r="H25">
            <v>563136.40345167695</v>
          </cell>
          <cell r="I25">
            <v>-27270.070292964709</v>
          </cell>
          <cell r="J25">
            <v>93411.613021358266</v>
          </cell>
          <cell r="K25">
            <v>0</v>
          </cell>
          <cell r="L25">
            <v>0</v>
          </cell>
          <cell r="M25">
            <v>0</v>
          </cell>
          <cell r="N25">
            <v>0</v>
          </cell>
          <cell r="O25">
            <v>0</v>
          </cell>
          <cell r="P25">
            <v>184225.24396081391</v>
          </cell>
          <cell r="Q25">
            <v>48701.086000000003</v>
          </cell>
          <cell r="R25">
            <v>135524.1579608139</v>
          </cell>
        </row>
        <row r="26">
          <cell r="C26">
            <v>2102609.3496926371</v>
          </cell>
          <cell r="D26">
            <v>2362093.8049815418</v>
          </cell>
          <cell r="E26">
            <v>174620.10406922139</v>
          </cell>
          <cell r="F26">
            <v>-434104.55935812573</v>
          </cell>
          <cell r="G26">
            <v>551931.36899999995</v>
          </cell>
          <cell r="H26">
            <v>173987.24321561199</v>
          </cell>
          <cell r="I26">
            <v>0</v>
          </cell>
          <cell r="J26">
            <v>377944.12578438793</v>
          </cell>
          <cell r="K26">
            <v>0</v>
          </cell>
          <cell r="L26">
            <v>32273.948</v>
          </cell>
          <cell r="M26">
            <v>0</v>
          </cell>
          <cell r="N26">
            <v>134729.02900000001</v>
          </cell>
          <cell r="O26">
            <v>0</v>
          </cell>
          <cell r="P26">
            <v>-158615.51457373769</v>
          </cell>
          <cell r="Q26">
            <v>50063.497000000003</v>
          </cell>
          <cell r="R26">
            <v>-208679.01157373769</v>
          </cell>
        </row>
        <row r="27">
          <cell r="C27">
            <v>4560247.0192980254</v>
          </cell>
          <cell r="D27">
            <v>3565605.0161616709</v>
          </cell>
          <cell r="E27">
            <v>341534.75017999997</v>
          </cell>
          <cell r="F27">
            <v>653107.25295635441</v>
          </cell>
          <cell r="G27">
            <v>4722996.726929999</v>
          </cell>
          <cell r="H27">
            <v>3557854.2772716149</v>
          </cell>
          <cell r="I27">
            <v>-17829.847890000008</v>
          </cell>
          <cell r="J27">
            <v>1147312.601768384</v>
          </cell>
          <cell r="K27">
            <v>0</v>
          </cell>
          <cell r="L27">
            <v>208056.4112</v>
          </cell>
          <cell r="M27">
            <v>0</v>
          </cell>
          <cell r="N27">
            <v>23725.708009999998</v>
          </cell>
          <cell r="O27">
            <v>0</v>
          </cell>
          <cell r="P27">
            <v>1984750.557914739</v>
          </cell>
          <cell r="Q27">
            <v>605880.63925998833</v>
          </cell>
          <cell r="R27">
            <v>1378869.918654751</v>
          </cell>
        </row>
        <row r="28">
          <cell r="C28">
            <v>314756.16690000001</v>
          </cell>
          <cell r="D28">
            <v>183802.24246986449</v>
          </cell>
          <cell r="E28">
            <v>-279.41735397415073</v>
          </cell>
          <cell r="F28">
            <v>131233.34178410959</v>
          </cell>
          <cell r="G28">
            <v>0</v>
          </cell>
          <cell r="H28">
            <v>1297.6949999999999</v>
          </cell>
          <cell r="I28">
            <v>0</v>
          </cell>
          <cell r="J28">
            <v>-1297.6949999999999</v>
          </cell>
          <cell r="K28">
            <v>0</v>
          </cell>
          <cell r="L28">
            <v>6498.3302479999993</v>
          </cell>
          <cell r="M28">
            <v>0</v>
          </cell>
          <cell r="N28">
            <v>2884.0979738581709</v>
          </cell>
          <cell r="O28">
            <v>0</v>
          </cell>
          <cell r="P28">
            <v>133549.87905825139</v>
          </cell>
          <cell r="Q28">
            <v>5617.2790000000005</v>
          </cell>
          <cell r="R28">
            <v>127932.6000582514</v>
          </cell>
        </row>
        <row r="29">
          <cell r="C29">
            <v>215195.03099999999</v>
          </cell>
          <cell r="D29">
            <v>421513.61172914301</v>
          </cell>
          <cell r="E29">
            <v>-87174.715603379605</v>
          </cell>
          <cell r="F29">
            <v>-119143.865125763</v>
          </cell>
          <cell r="G29">
            <v>320613.96299999999</v>
          </cell>
          <cell r="H29">
            <v>0</v>
          </cell>
          <cell r="I29">
            <v>6350.3779999999997</v>
          </cell>
          <cell r="J29">
            <v>326964.34100000001</v>
          </cell>
          <cell r="K29">
            <v>0</v>
          </cell>
          <cell r="L29">
            <v>0</v>
          </cell>
          <cell r="M29">
            <v>0</v>
          </cell>
          <cell r="N29">
            <v>13620.3722474116</v>
          </cell>
          <cell r="O29">
            <v>0</v>
          </cell>
          <cell r="P29">
            <v>194200.103626825</v>
          </cell>
          <cell r="Q29">
            <v>0</v>
          </cell>
          <cell r="R29">
            <v>194200.103626825</v>
          </cell>
        </row>
        <row r="30">
          <cell r="C30">
            <v>42454.027000000002</v>
          </cell>
          <cell r="D30">
            <v>198249.67199999999</v>
          </cell>
          <cell r="E30">
            <v>-93898.978000000003</v>
          </cell>
          <cell r="F30">
            <v>-61896.667000000001</v>
          </cell>
          <cell r="G30">
            <v>27272.32</v>
          </cell>
          <cell r="H30">
            <v>4584.8310000000001</v>
          </cell>
          <cell r="I30">
            <v>0</v>
          </cell>
          <cell r="J30">
            <v>22687.489000000001</v>
          </cell>
          <cell r="K30">
            <v>0</v>
          </cell>
          <cell r="L30">
            <v>34349.652000000002</v>
          </cell>
          <cell r="M30">
            <v>0</v>
          </cell>
          <cell r="N30">
            <v>0</v>
          </cell>
          <cell r="O30">
            <v>0</v>
          </cell>
          <cell r="P30">
            <v>-4859.5259999999998</v>
          </cell>
          <cell r="Q30">
            <v>1658.1949999999999</v>
          </cell>
          <cell r="R30">
            <v>-6517.7209999999995</v>
          </cell>
        </row>
        <row r="33">
          <cell r="C33">
            <v>17385.978999999999</v>
          </cell>
          <cell r="D33">
            <v>30548.035</v>
          </cell>
          <cell r="E33">
            <v>-2775.18</v>
          </cell>
          <cell r="F33">
            <v>-10386.876</v>
          </cell>
          <cell r="G33">
            <v>51161.546999999999</v>
          </cell>
          <cell r="H33">
            <v>6804.5609999999997</v>
          </cell>
          <cell r="I33">
            <v>60.402999999999999</v>
          </cell>
          <cell r="J33">
            <v>44417.389000000003</v>
          </cell>
          <cell r="K33">
            <v>0</v>
          </cell>
          <cell r="L33">
            <v>0</v>
          </cell>
          <cell r="M33">
            <v>43339.828000000001</v>
          </cell>
          <cell r="N33">
            <v>545.26599999999996</v>
          </cell>
          <cell r="O33">
            <v>0</v>
          </cell>
          <cell r="P33">
            <v>-9854.5810000000001</v>
          </cell>
          <cell r="Q33">
            <v>-45526.339</v>
          </cell>
          <cell r="R33">
            <v>-55380.92</v>
          </cell>
        </row>
        <row r="34">
          <cell r="C34">
            <v>1220774.05436</v>
          </cell>
          <cell r="D34">
            <v>985777.14099999995</v>
          </cell>
          <cell r="E34">
            <v>124612.651</v>
          </cell>
          <cell r="F34">
            <v>110384.26235999991</v>
          </cell>
          <cell r="G34">
            <v>283518.22410000011</v>
          </cell>
          <cell r="H34">
            <v>26506.134553844218</v>
          </cell>
          <cell r="I34">
            <v>6919.3909999999996</v>
          </cell>
          <cell r="J34">
            <v>263931.48054615583</v>
          </cell>
          <cell r="K34">
            <v>0</v>
          </cell>
          <cell r="L34">
            <v>0</v>
          </cell>
          <cell r="M34">
            <v>0</v>
          </cell>
          <cell r="N34">
            <v>51111.800907999997</v>
          </cell>
          <cell r="O34">
            <v>0</v>
          </cell>
          <cell r="P34">
            <v>323203.94199815567</v>
          </cell>
          <cell r="Q34">
            <v>-100303.90993756799</v>
          </cell>
          <cell r="R34">
            <v>222900.03206058769</v>
          </cell>
        </row>
        <row r="35">
          <cell r="C35">
            <v>2940422.7856200002</v>
          </cell>
          <cell r="D35">
            <v>2575405.071900676</v>
          </cell>
          <cell r="E35">
            <v>113507.1162</v>
          </cell>
          <cell r="F35">
            <v>251510.5975193237</v>
          </cell>
          <cell r="G35">
            <v>901723.30700000003</v>
          </cell>
          <cell r="H35">
            <v>-82325.850999999995</v>
          </cell>
          <cell r="I35">
            <v>472.11500000000001</v>
          </cell>
          <cell r="J35">
            <v>984521.27300000004</v>
          </cell>
          <cell r="K35">
            <v>0</v>
          </cell>
          <cell r="L35">
            <v>0</v>
          </cell>
          <cell r="M35">
            <v>2.5259999999999998</v>
          </cell>
          <cell r="N35">
            <v>66377.709000000003</v>
          </cell>
          <cell r="O35">
            <v>0</v>
          </cell>
          <cell r="P35">
            <v>1169651.6355193241</v>
          </cell>
          <cell r="Q35">
            <v>618302</v>
          </cell>
          <cell r="R35">
            <v>1787953.6355193241</v>
          </cell>
        </row>
      </sheetData>
      <sheetData sheetId="9">
        <row r="6">
          <cell r="C6">
            <v>102415.21633</v>
          </cell>
          <cell r="D6">
            <v>80380.466030603377</v>
          </cell>
          <cell r="E6">
            <v>53285.464772247549</v>
          </cell>
          <cell r="F6">
            <v>-31250.714472850919</v>
          </cell>
          <cell r="G6">
            <v>0</v>
          </cell>
          <cell r="H6">
            <v>1045.102812306</v>
          </cell>
          <cell r="I6">
            <v>895.91833874219947</v>
          </cell>
          <cell r="J6">
            <v>-149.18447356380031</v>
          </cell>
          <cell r="K6">
            <v>0</v>
          </cell>
          <cell r="L6">
            <v>2423.5830000000001</v>
          </cell>
          <cell r="M6">
            <v>0</v>
          </cell>
          <cell r="N6">
            <v>252.84097237369701</v>
          </cell>
          <cell r="O6">
            <v>0</v>
          </cell>
          <cell r="P6">
            <v>-29229.15691878842</v>
          </cell>
          <cell r="Q6">
            <v>-8534.6161374481308</v>
          </cell>
          <cell r="R6">
            <v>-20694.540781340289</v>
          </cell>
        </row>
        <row r="7">
          <cell r="C7">
            <v>112763.5851</v>
          </cell>
          <cell r="D7">
            <v>94865.576607573079</v>
          </cell>
          <cell r="E7">
            <v>13855.853880880461</v>
          </cell>
          <cell r="F7">
            <v>4042.1546115464848</v>
          </cell>
          <cell r="G7">
            <v>6535.1549999999997</v>
          </cell>
          <cell r="H7">
            <v>0</v>
          </cell>
          <cell r="I7">
            <v>0</v>
          </cell>
          <cell r="J7">
            <v>6535.1549999999997</v>
          </cell>
          <cell r="K7">
            <v>0</v>
          </cell>
          <cell r="L7">
            <v>0</v>
          </cell>
          <cell r="M7">
            <v>447.31200000000001</v>
          </cell>
          <cell r="N7">
            <v>5323.6570000000002</v>
          </cell>
          <cell r="O7">
            <v>0</v>
          </cell>
          <cell r="P7">
            <v>4806.340611546485</v>
          </cell>
          <cell r="Q7">
            <v>464.51430530199701</v>
          </cell>
          <cell r="R7">
            <v>4341.8263062444876</v>
          </cell>
        </row>
      </sheetData>
      <sheetData sheetId="10">
        <row r="7">
          <cell r="C7">
            <v>661101.00760999974</v>
          </cell>
          <cell r="D7">
            <v>1473817.7075724229</v>
          </cell>
          <cell r="G7">
            <v>897210.75800000003</v>
          </cell>
          <cell r="H7">
            <v>1039424.325</v>
          </cell>
        </row>
        <row r="8">
          <cell r="C8">
            <v>320263.18</v>
          </cell>
          <cell r="D8">
            <v>1040963.246468681</v>
          </cell>
          <cell r="G8">
            <v>541994.821</v>
          </cell>
          <cell r="H8">
            <v>477253.46554062108</v>
          </cell>
        </row>
        <row r="9">
          <cell r="C9">
            <v>797500.82949965668</v>
          </cell>
          <cell r="D9">
            <v>2492443.4219240891</v>
          </cell>
          <cell r="G9">
            <v>1536509.6693500001</v>
          </cell>
          <cell r="H9">
            <v>4544020.7970000003</v>
          </cell>
        </row>
        <row r="10">
          <cell r="C10">
            <v>384227.53123000008</v>
          </cell>
          <cell r="D10">
            <v>2795524.52086</v>
          </cell>
          <cell r="G10">
            <v>4490.4837126774846</v>
          </cell>
          <cell r="H10">
            <v>208425.296</v>
          </cell>
        </row>
        <row r="11">
          <cell r="C11">
            <v>135453.66899999999</v>
          </cell>
          <cell r="D11">
            <v>567087.34088999988</v>
          </cell>
          <cell r="G11">
            <v>100616.9106907317</v>
          </cell>
          <cell r="H11">
            <v>402937.42599999998</v>
          </cell>
        </row>
        <row r="12">
          <cell r="C12">
            <v>1307351.7795299999</v>
          </cell>
          <cell r="D12">
            <v>3086692.7860599998</v>
          </cell>
          <cell r="G12">
            <v>716042.15390000003</v>
          </cell>
          <cell r="H12">
            <v>1872117.0674300001</v>
          </cell>
        </row>
        <row r="13">
          <cell r="C13">
            <v>-1326.550939999998</v>
          </cell>
          <cell r="D13">
            <v>191145.5182126181</v>
          </cell>
          <cell r="G13">
            <v>0</v>
          </cell>
          <cell r="H13">
            <v>12856.517096</v>
          </cell>
        </row>
        <row r="14">
          <cell r="C14">
            <v>480946.95831522672</v>
          </cell>
          <cell r="D14">
            <v>911067.82352999784</v>
          </cell>
          <cell r="G14">
            <v>-11901.40295799999</v>
          </cell>
          <cell r="H14">
            <v>558982.43414000014</v>
          </cell>
        </row>
        <row r="15">
          <cell r="C15">
            <v>0</v>
          </cell>
          <cell r="D15">
            <v>0</v>
          </cell>
          <cell r="G15">
            <v>42997.08436081832</v>
          </cell>
          <cell r="H15">
            <v>137387.00110585001</v>
          </cell>
        </row>
        <row r="16">
          <cell r="C16">
            <v>212045.20300000001</v>
          </cell>
          <cell r="D16">
            <v>474144.96600000001</v>
          </cell>
          <cell r="G16">
            <v>182632.44860520601</v>
          </cell>
          <cell r="H16">
            <v>138469.04500000001</v>
          </cell>
        </row>
        <row r="17">
          <cell r="C17">
            <v>174781.52273</v>
          </cell>
          <cell r="D17">
            <v>1257826.4578499999</v>
          </cell>
          <cell r="G17">
            <v>1568935.54678</v>
          </cell>
          <cell r="H17">
            <v>2317307.3510749</v>
          </cell>
        </row>
        <row r="18">
          <cell r="C18">
            <v>-170541.09729000001</v>
          </cell>
          <cell r="D18">
            <v>1559422.9850000001</v>
          </cell>
          <cell r="G18">
            <v>1189191.5560000001</v>
          </cell>
          <cell r="H18">
            <v>1469750.4554627</v>
          </cell>
        </row>
        <row r="19">
          <cell r="C19">
            <v>253457.12700000001</v>
          </cell>
          <cell r="D19">
            <v>1405014.825</v>
          </cell>
          <cell r="G19">
            <v>331233.16075999988</v>
          </cell>
          <cell r="H19">
            <v>877812.72</v>
          </cell>
        </row>
        <row r="20">
          <cell r="C20">
            <v>304406.90399999998</v>
          </cell>
          <cell r="D20">
            <v>1595582.246</v>
          </cell>
          <cell r="G20">
            <v>48064.346319999997</v>
          </cell>
          <cell r="H20">
            <v>362304.75007013662</v>
          </cell>
        </row>
        <row r="21">
          <cell r="C21">
            <v>182119.68599999999</v>
          </cell>
          <cell r="D21">
            <v>510997.49900000001</v>
          </cell>
          <cell r="G21">
            <v>6076.0569500000047</v>
          </cell>
          <cell r="H21">
            <v>144265.85084999999</v>
          </cell>
        </row>
        <row r="22">
          <cell r="C22">
            <v>0</v>
          </cell>
          <cell r="D22">
            <v>0</v>
          </cell>
          <cell r="G22">
            <v>568067.18455000012</v>
          </cell>
          <cell r="H22">
            <v>1683687.23887</v>
          </cell>
        </row>
        <row r="23">
          <cell r="C23">
            <v>133521.09899999999</v>
          </cell>
          <cell r="D23">
            <v>1088403.189</v>
          </cell>
          <cell r="G23">
            <v>332389</v>
          </cell>
          <cell r="H23">
            <v>1394849.9550000001</v>
          </cell>
        </row>
        <row r="24">
          <cell r="C24">
            <v>1272244.658306889</v>
          </cell>
          <cell r="D24">
            <v>1871534.9449335351</v>
          </cell>
          <cell r="G24">
            <v>-6420.5783100000026</v>
          </cell>
          <cell r="H24">
            <v>313070.59457999992</v>
          </cell>
        </row>
        <row r="25">
          <cell r="C25">
            <v>97098.387000000002</v>
          </cell>
          <cell r="D25">
            <v>630651.11699999997</v>
          </cell>
          <cell r="G25">
            <v>20763.986570000139</v>
          </cell>
          <cell r="H25">
            <v>1388283.6575499999</v>
          </cell>
        </row>
        <row r="26">
          <cell r="C26">
            <v>121886.2705178341</v>
          </cell>
          <cell r="D26">
            <v>459903.98921200022</v>
          </cell>
          <cell r="G26">
            <v>421147.09640999988</v>
          </cell>
          <cell r="H26">
            <v>647983.32200000004</v>
          </cell>
        </row>
        <row r="27">
          <cell r="C27">
            <v>479909.03748868068</v>
          </cell>
          <cell r="D27">
            <v>1608510.85454083</v>
          </cell>
          <cell r="G27">
            <v>133271.02137999999</v>
          </cell>
          <cell r="H27">
            <v>724640.81345999974</v>
          </cell>
        </row>
        <row r="28">
          <cell r="C28">
            <v>107933.0000388796</v>
          </cell>
          <cell r="D28">
            <v>957373.24733008142</v>
          </cell>
          <cell r="G28">
            <v>467991.72311999992</v>
          </cell>
          <cell r="H28">
            <v>1310143.1165191771</v>
          </cell>
        </row>
        <row r="29">
          <cell r="C29">
            <v>97709.121263699504</v>
          </cell>
          <cell r="D29">
            <v>307040.13699999999</v>
          </cell>
          <cell r="G29">
            <v>31664.893400000001</v>
          </cell>
          <cell r="H29">
            <v>82622.950313825117</v>
          </cell>
        </row>
        <row r="30">
          <cell r="C30">
            <v>-433138.25288001721</v>
          </cell>
          <cell r="D30">
            <v>822209.1408099978</v>
          </cell>
          <cell r="G30">
            <v>34860.047807400013</v>
          </cell>
          <cell r="H30">
            <v>217356.597525983</v>
          </cell>
        </row>
        <row r="31">
          <cell r="C31">
            <v>-347214.62235124997</v>
          </cell>
          <cell r="D31">
            <v>584137.61775199999</v>
          </cell>
          <cell r="G31">
            <v>-114.048</v>
          </cell>
          <cell r="H31">
            <v>23868.073</v>
          </cell>
        </row>
        <row r="32">
          <cell r="C32">
            <v>1419041.7063966589</v>
          </cell>
          <cell r="D32">
            <v>3261554.12</v>
          </cell>
        </row>
        <row r="33">
          <cell r="C33">
            <v>252752.71</v>
          </cell>
          <cell r="D33">
            <v>729926.48319000006</v>
          </cell>
        </row>
        <row r="34">
          <cell r="C34">
            <v>160751.92499999999</v>
          </cell>
          <cell r="D34">
            <v>457527.06400000001</v>
          </cell>
          <cell r="G34">
            <v>5479.8310000000001</v>
          </cell>
          <cell r="H34">
            <v>8610.0529999999999</v>
          </cell>
        </row>
        <row r="35">
          <cell r="C35">
            <v>131623.40653173719</v>
          </cell>
          <cell r="D35">
            <v>744363.01464000018</v>
          </cell>
          <cell r="G35">
            <v>247715.05073959779</v>
          </cell>
          <cell r="H35">
            <v>198985.02804277261</v>
          </cell>
        </row>
        <row r="36">
          <cell r="C36">
            <v>142371.64517</v>
          </cell>
          <cell r="D36">
            <v>284210.30138000002</v>
          </cell>
          <cell r="G36">
            <v>897686.25062999956</v>
          </cell>
          <cell r="H36">
            <v>66377.710000000006</v>
          </cell>
        </row>
        <row r="37">
          <cell r="C37">
            <v>73193.048431287025</v>
          </cell>
          <cell r="D37">
            <v>420863.96256629092</v>
          </cell>
        </row>
        <row r="38">
          <cell r="C38">
            <v>132890.2899152592</v>
          </cell>
          <cell r="D38">
            <v>590081.0009626291</v>
          </cell>
        </row>
        <row r="39">
          <cell r="C39">
            <v>205554.522</v>
          </cell>
          <cell r="D39">
            <v>1979483.1440000001</v>
          </cell>
        </row>
        <row r="40">
          <cell r="C40">
            <v>59150.206650000007</v>
          </cell>
          <cell r="D40">
            <v>875603.46362634539</v>
          </cell>
        </row>
        <row r="41">
          <cell r="C41">
            <v>107318.06227440891</v>
          </cell>
          <cell r="D41">
            <v>466187.24943774397</v>
          </cell>
        </row>
        <row r="42">
          <cell r="C42">
            <v>0</v>
          </cell>
          <cell r="D42">
            <v>0</v>
          </cell>
        </row>
        <row r="43">
          <cell r="G43">
            <v>-1740.974510328318</v>
          </cell>
          <cell r="H43">
            <v>61517.609974842562</v>
          </cell>
        </row>
        <row r="44">
          <cell r="G44">
            <v>-14214.314</v>
          </cell>
          <cell r="H44">
            <v>58645.663</v>
          </cell>
        </row>
        <row r="45">
          <cell r="C45">
            <v>1445374.9169999999</v>
          </cell>
          <cell r="D45">
            <v>628065.5640113604</v>
          </cell>
        </row>
        <row r="46">
          <cell r="C46">
            <v>977673.19644004246</v>
          </cell>
          <cell r="D46">
            <v>394586.47750898771</v>
          </cell>
        </row>
        <row r="47">
          <cell r="C47">
            <v>1068087.1340000001</v>
          </cell>
          <cell r="D47">
            <v>176923.44923999999</v>
          </cell>
        </row>
        <row r="48">
          <cell r="C48">
            <v>4151588.7163099982</v>
          </cell>
          <cell r="D48">
            <v>1040377.3351111</v>
          </cell>
        </row>
        <row r="49">
          <cell r="C49">
            <v>1355707.254389042</v>
          </cell>
          <cell r="D49">
            <v>411852.47542327357</v>
          </cell>
        </row>
      </sheetData>
      <sheetData sheetId="11">
        <row r="5">
          <cell r="C5">
            <v>699000</v>
          </cell>
          <cell r="D5">
            <v>1100000</v>
          </cell>
          <cell r="E5">
            <v>1200000</v>
          </cell>
          <cell r="F5">
            <v>416725.76799999998</v>
          </cell>
          <cell r="G5">
            <v>400000</v>
          </cell>
          <cell r="H5">
            <v>800000</v>
          </cell>
          <cell r="I5">
            <v>500000</v>
          </cell>
          <cell r="J5">
            <v>200000</v>
          </cell>
          <cell r="K5">
            <v>500000</v>
          </cell>
          <cell r="L5">
            <v>420000</v>
          </cell>
        </row>
        <row r="6">
          <cell r="C6">
            <v>0</v>
          </cell>
          <cell r="D6">
            <v>0</v>
          </cell>
          <cell r="E6">
            <v>0</v>
          </cell>
          <cell r="F6">
            <v>491067.64799999999</v>
          </cell>
          <cell r="G6">
            <v>0</v>
          </cell>
          <cell r="H6">
            <v>0</v>
          </cell>
          <cell r="I6">
            <v>0</v>
          </cell>
          <cell r="J6">
            <v>0</v>
          </cell>
          <cell r="K6">
            <v>0</v>
          </cell>
          <cell r="L6">
            <v>180000</v>
          </cell>
        </row>
        <row r="7">
          <cell r="C7">
            <v>0</v>
          </cell>
          <cell r="D7">
            <v>0</v>
          </cell>
          <cell r="E7">
            <v>0</v>
          </cell>
          <cell r="F7">
            <v>2500</v>
          </cell>
          <cell r="G7">
            <v>2072.9090000000001</v>
          </cell>
          <cell r="H7">
            <v>0</v>
          </cell>
          <cell r="I7">
            <v>0</v>
          </cell>
          <cell r="J7">
            <v>-8100</v>
          </cell>
          <cell r="K7">
            <v>0</v>
          </cell>
          <cell r="L7">
            <v>0</v>
          </cell>
        </row>
        <row r="8">
          <cell r="C8">
            <v>-40382.649029927787</v>
          </cell>
          <cell r="D8">
            <v>-113765.053</v>
          </cell>
          <cell r="E8">
            <v>14900506.870999999</v>
          </cell>
          <cell r="F8">
            <v>0</v>
          </cell>
          <cell r="G8">
            <v>0</v>
          </cell>
          <cell r="H8">
            <v>1566091.1040479471</v>
          </cell>
          <cell r="I8">
            <v>21056.733</v>
          </cell>
          <cell r="J8">
            <v>-334199.15700000001</v>
          </cell>
          <cell r="K8">
            <v>0</v>
          </cell>
          <cell r="L8">
            <v>0</v>
          </cell>
        </row>
        <row r="9">
          <cell r="C9">
            <v>0</v>
          </cell>
          <cell r="D9">
            <v>0</v>
          </cell>
          <cell r="E9">
            <v>0</v>
          </cell>
          <cell r="F9">
            <v>399360.94065000012</v>
          </cell>
          <cell r="G9">
            <v>0</v>
          </cell>
          <cell r="H9">
            <v>-24517.332160000089</v>
          </cell>
          <cell r="I9">
            <v>-15.88</v>
          </cell>
          <cell r="J9">
            <v>0</v>
          </cell>
          <cell r="K9">
            <v>0</v>
          </cell>
          <cell r="L9">
            <v>0</v>
          </cell>
        </row>
        <row r="10">
          <cell r="C10">
            <v>818602.86135496665</v>
          </cell>
          <cell r="D10">
            <v>244790.81017048869</v>
          </cell>
          <cell r="E10">
            <v>75000</v>
          </cell>
          <cell r="F10">
            <v>-1221978.805662699</v>
          </cell>
          <cell r="G10">
            <v>227574.3543894951</v>
          </cell>
          <cell r="H10">
            <v>812874.90116094402</v>
          </cell>
          <cell r="I10">
            <v>56739.325727638272</v>
          </cell>
          <cell r="J10">
            <v>-36787.177635970278</v>
          </cell>
          <cell r="K10">
            <v>1056274.110580588</v>
          </cell>
          <cell r="L10">
            <v>3762566.8492052159</v>
          </cell>
        </row>
        <row r="11">
          <cell r="C11">
            <v>0</v>
          </cell>
          <cell r="D11">
            <v>0</v>
          </cell>
          <cell r="E11">
            <v>0</v>
          </cell>
          <cell r="F11">
            <v>518154.63468000002</v>
          </cell>
          <cell r="G11">
            <v>1120.164</v>
          </cell>
          <cell r="H11">
            <v>0</v>
          </cell>
          <cell r="I11">
            <v>0</v>
          </cell>
          <cell r="J11">
            <v>0</v>
          </cell>
          <cell r="K11">
            <v>0</v>
          </cell>
          <cell r="L11">
            <v>0</v>
          </cell>
        </row>
        <row r="13">
          <cell r="C13">
            <v>0</v>
          </cell>
          <cell r="D13">
            <v>293063.43699999998</v>
          </cell>
          <cell r="E13">
            <v>0</v>
          </cell>
          <cell r="F13">
            <v>0</v>
          </cell>
          <cell r="G13">
            <v>13011.00662776752</v>
          </cell>
          <cell r="H13">
            <v>98924.319174361648</v>
          </cell>
          <cell r="I13">
            <v>0</v>
          </cell>
          <cell r="J13">
            <v>0</v>
          </cell>
          <cell r="K13">
            <v>0</v>
          </cell>
          <cell r="L13">
            <v>0</v>
          </cell>
        </row>
        <row r="14">
          <cell r="C14">
            <v>12547614.185169401</v>
          </cell>
          <cell r="D14">
            <v>15164514.057</v>
          </cell>
          <cell r="E14">
            <v>144852484.62318</v>
          </cell>
          <cell r="F14">
            <v>751940.44288710633</v>
          </cell>
          <cell r="G14">
            <v>1502517.529827713</v>
          </cell>
          <cell r="H14">
            <v>27877089.166416019</v>
          </cell>
          <cell r="I14">
            <v>53212.264999999999</v>
          </cell>
          <cell r="J14">
            <v>795174.06977507391</v>
          </cell>
          <cell r="K14">
            <v>893928.65</v>
          </cell>
          <cell r="L14">
            <v>19894171.7129738</v>
          </cell>
        </row>
        <row r="15">
          <cell r="C15">
            <v>0</v>
          </cell>
          <cell r="D15">
            <v>8063.7860868000007</v>
          </cell>
          <cell r="E15">
            <v>9761.9286665277996</v>
          </cell>
          <cell r="F15">
            <v>0</v>
          </cell>
          <cell r="G15">
            <v>74519.789999999994</v>
          </cell>
          <cell r="H15">
            <v>0</v>
          </cell>
          <cell r="I15">
            <v>7462.7889999999998</v>
          </cell>
          <cell r="J15">
            <v>0</v>
          </cell>
          <cell r="K15">
            <v>114117.806</v>
          </cell>
          <cell r="L15">
            <v>0</v>
          </cell>
        </row>
        <row r="16">
          <cell r="C16">
            <v>223609.26786391</v>
          </cell>
          <cell r="D16">
            <v>104297.8242835175</v>
          </cell>
          <cell r="E16">
            <v>6385931.4129999997</v>
          </cell>
          <cell r="F16">
            <v>0</v>
          </cell>
          <cell r="G16">
            <v>0</v>
          </cell>
          <cell r="H16">
            <v>1014885.957742525</v>
          </cell>
          <cell r="I16">
            <v>70315.084000000003</v>
          </cell>
          <cell r="J16">
            <v>0</v>
          </cell>
          <cell r="K16">
            <v>452688.81800000003</v>
          </cell>
          <cell r="L16">
            <v>795587.95529999991</v>
          </cell>
        </row>
        <row r="17">
          <cell r="C17">
            <v>130173.06607</v>
          </cell>
          <cell r="D17">
            <v>0</v>
          </cell>
          <cell r="E17">
            <v>960993.27245977789</v>
          </cell>
          <cell r="F17">
            <v>99625.865999999995</v>
          </cell>
          <cell r="G17">
            <v>52080.633000000002</v>
          </cell>
          <cell r="H17">
            <v>0</v>
          </cell>
          <cell r="I17">
            <v>25753.554</v>
          </cell>
          <cell r="J17">
            <v>128456.430056</v>
          </cell>
          <cell r="K17">
            <v>0</v>
          </cell>
          <cell r="L17">
            <v>72666.679489999995</v>
          </cell>
        </row>
        <row r="18">
          <cell r="C18">
            <v>198194.85096999971</v>
          </cell>
          <cell r="D18">
            <v>172530.98204362299</v>
          </cell>
          <cell r="E18">
            <v>1056267.932000007</v>
          </cell>
          <cell r="F18">
            <v>236770.49335</v>
          </cell>
          <cell r="G18">
            <v>26155.14200000004</v>
          </cell>
          <cell r="H18">
            <v>710479.02102181106</v>
          </cell>
          <cell r="I18">
            <v>47784.762999999999</v>
          </cell>
          <cell r="J18">
            <v>22467.174999999959</v>
          </cell>
          <cell r="K18">
            <v>0</v>
          </cell>
          <cell r="L18">
            <v>671018.15882960602</v>
          </cell>
        </row>
        <row r="20">
          <cell r="C20">
            <v>46032.977720000003</v>
          </cell>
          <cell r="D20">
            <v>13448.22</v>
          </cell>
          <cell r="E20">
            <v>289887.761</v>
          </cell>
          <cell r="F20">
            <v>1210.935579999998</v>
          </cell>
          <cell r="G20">
            <v>8158.2820000000002</v>
          </cell>
          <cell r="H20">
            <v>56184.182849999997</v>
          </cell>
          <cell r="I20">
            <v>0</v>
          </cell>
          <cell r="J20">
            <v>633.33062000000007</v>
          </cell>
          <cell r="K20">
            <v>0.1</v>
          </cell>
          <cell r="L20">
            <v>215190.16534000001</v>
          </cell>
        </row>
        <row r="21">
          <cell r="C21">
            <v>0</v>
          </cell>
          <cell r="D21">
            <v>0</v>
          </cell>
          <cell r="E21">
            <v>330481.99699999997</v>
          </cell>
          <cell r="F21">
            <v>92500</v>
          </cell>
          <cell r="G21">
            <v>0</v>
          </cell>
          <cell r="H21">
            <v>0</v>
          </cell>
          <cell r="I21">
            <v>0</v>
          </cell>
          <cell r="J21">
            <v>0</v>
          </cell>
          <cell r="K21">
            <v>0</v>
          </cell>
          <cell r="L21">
            <v>0</v>
          </cell>
        </row>
        <row r="22">
          <cell r="C22">
            <v>0</v>
          </cell>
          <cell r="D22">
            <v>155000</v>
          </cell>
          <cell r="E22">
            <v>16341555.110538069</v>
          </cell>
          <cell r="F22">
            <v>944050</v>
          </cell>
          <cell r="G22">
            <v>540000</v>
          </cell>
          <cell r="H22">
            <v>2181875</v>
          </cell>
          <cell r="I22">
            <v>0</v>
          </cell>
          <cell r="J22">
            <v>713255.4</v>
          </cell>
          <cell r="K22">
            <v>0</v>
          </cell>
          <cell r="L22">
            <v>0</v>
          </cell>
        </row>
        <row r="23">
          <cell r="C23">
            <v>22268.06</v>
          </cell>
          <cell r="D23">
            <v>9397.0961599162511</v>
          </cell>
          <cell r="E23">
            <v>98163.747000000003</v>
          </cell>
          <cell r="F23">
            <v>1759.169471237497</v>
          </cell>
          <cell r="G23">
            <v>12302.169</v>
          </cell>
          <cell r="H23">
            <v>56442.473034166622</v>
          </cell>
          <cell r="I23">
            <v>0</v>
          </cell>
          <cell r="J23">
            <v>619.08010000000013</v>
          </cell>
          <cell r="K23">
            <v>0</v>
          </cell>
          <cell r="L23">
            <v>6295.6520599999994</v>
          </cell>
        </row>
        <row r="24">
          <cell r="C24">
            <v>12085697.118118981</v>
          </cell>
          <cell r="D24">
            <v>14610402.567191491</v>
          </cell>
          <cell r="E24">
            <v>125365610.20020001</v>
          </cell>
          <cell r="F24">
            <v>467855.40330396133</v>
          </cell>
          <cell r="G24">
            <v>260434.6536863253</v>
          </cell>
          <cell r="H24">
            <v>20568809.874609999</v>
          </cell>
          <cell r="I24">
            <v>649517.13199999998</v>
          </cell>
          <cell r="J24">
            <v>26758.399000000001</v>
          </cell>
          <cell r="K24">
            <v>1289032.303184432</v>
          </cell>
          <cell r="L24">
            <v>19729627.54873981</v>
          </cell>
        </row>
        <row r="25">
          <cell r="C25">
            <v>0</v>
          </cell>
          <cell r="D25">
            <v>82660.269</v>
          </cell>
          <cell r="E25">
            <v>11177963.602</v>
          </cell>
          <cell r="F25">
            <v>0</v>
          </cell>
          <cell r="G25">
            <v>0</v>
          </cell>
          <cell r="H25">
            <v>334445.49051999999</v>
          </cell>
          <cell r="I25">
            <v>0</v>
          </cell>
          <cell r="J25">
            <v>0</v>
          </cell>
          <cell r="K25">
            <v>0</v>
          </cell>
          <cell r="L25">
            <v>0</v>
          </cell>
        </row>
        <row r="26">
          <cell r="C26">
            <v>0</v>
          </cell>
          <cell r="D26">
            <v>0</v>
          </cell>
          <cell r="E26">
            <v>7610993.4210000001</v>
          </cell>
          <cell r="F26">
            <v>0</v>
          </cell>
          <cell r="G26">
            <v>0</v>
          </cell>
          <cell r="H26">
            <v>0</v>
          </cell>
          <cell r="I26">
            <v>0</v>
          </cell>
          <cell r="J26">
            <v>0</v>
          </cell>
          <cell r="K26">
            <v>0</v>
          </cell>
          <cell r="L26">
            <v>0</v>
          </cell>
        </row>
        <row r="27">
          <cell r="C27">
            <v>0</v>
          </cell>
          <cell r="D27">
            <v>112326.88499999999</v>
          </cell>
          <cell r="E27">
            <v>4245.8901999999998</v>
          </cell>
          <cell r="F27">
            <v>0</v>
          </cell>
          <cell r="G27">
            <v>0</v>
          </cell>
          <cell r="H27">
            <v>64753.361729999997</v>
          </cell>
          <cell r="I27">
            <v>0</v>
          </cell>
          <cell r="J27">
            <v>0</v>
          </cell>
          <cell r="K27">
            <v>0</v>
          </cell>
          <cell r="L27">
            <v>51524.045653965797</v>
          </cell>
        </row>
        <row r="28">
          <cell r="C28">
            <v>0</v>
          </cell>
          <cell r="D28">
            <v>75198.080000000002</v>
          </cell>
          <cell r="E28">
            <v>0</v>
          </cell>
          <cell r="F28">
            <v>0</v>
          </cell>
          <cell r="G28">
            <v>0</v>
          </cell>
          <cell r="H28">
            <v>0</v>
          </cell>
          <cell r="I28">
            <v>0</v>
          </cell>
          <cell r="J28">
            <v>0</v>
          </cell>
          <cell r="K28">
            <v>0</v>
          </cell>
          <cell r="L28">
            <v>0</v>
          </cell>
        </row>
        <row r="29">
          <cell r="C29">
            <v>0</v>
          </cell>
          <cell r="D29">
            <v>0</v>
          </cell>
          <cell r="E29">
            <v>0</v>
          </cell>
          <cell r="F29">
            <v>0</v>
          </cell>
          <cell r="G29">
            <v>0</v>
          </cell>
          <cell r="H29">
            <v>0</v>
          </cell>
          <cell r="I29">
            <v>0</v>
          </cell>
          <cell r="J29">
            <v>0</v>
          </cell>
          <cell r="K29">
            <v>0</v>
          </cell>
          <cell r="L29">
            <v>0</v>
          </cell>
        </row>
        <row r="30">
          <cell r="C30">
            <v>0</v>
          </cell>
          <cell r="D30">
            <v>274550.75055</v>
          </cell>
          <cell r="E30">
            <v>2023547.7120000001</v>
          </cell>
          <cell r="F30">
            <v>0</v>
          </cell>
          <cell r="G30">
            <v>1.56</v>
          </cell>
          <cell r="H30">
            <v>631691.07770999987</v>
          </cell>
          <cell r="I30">
            <v>0</v>
          </cell>
          <cell r="J30">
            <v>0</v>
          </cell>
          <cell r="K30">
            <v>9151.8786199999995</v>
          </cell>
          <cell r="L30">
            <v>1962590.8768</v>
          </cell>
        </row>
        <row r="31">
          <cell r="C31">
            <v>0</v>
          </cell>
          <cell r="D31">
            <v>10119.47520642004</v>
          </cell>
          <cell r="E31">
            <v>847305.79360864207</v>
          </cell>
          <cell r="F31">
            <v>211.64</v>
          </cell>
          <cell r="G31">
            <v>0</v>
          </cell>
          <cell r="H31">
            <v>0</v>
          </cell>
          <cell r="I31">
            <v>0</v>
          </cell>
          <cell r="J31">
            <v>1770.231</v>
          </cell>
          <cell r="K31">
            <v>0</v>
          </cell>
          <cell r="L31">
            <v>0</v>
          </cell>
        </row>
        <row r="32">
          <cell r="C32">
            <v>0</v>
          </cell>
          <cell r="D32">
            <v>0</v>
          </cell>
          <cell r="E32">
            <v>0</v>
          </cell>
          <cell r="F32">
            <v>0</v>
          </cell>
          <cell r="G32">
            <v>0</v>
          </cell>
          <cell r="H32">
            <v>0</v>
          </cell>
          <cell r="I32">
            <v>0</v>
          </cell>
          <cell r="J32">
            <v>0</v>
          </cell>
          <cell r="K32">
            <v>0</v>
          </cell>
          <cell r="L32">
            <v>0</v>
          </cell>
        </row>
        <row r="33">
          <cell r="C33">
            <v>0</v>
          </cell>
          <cell r="D33">
            <v>0</v>
          </cell>
          <cell r="E33">
            <v>0</v>
          </cell>
          <cell r="F33">
            <v>0</v>
          </cell>
          <cell r="G33">
            <v>0</v>
          </cell>
          <cell r="H33">
            <v>0</v>
          </cell>
          <cell r="I33">
            <v>0</v>
          </cell>
          <cell r="J33">
            <v>0</v>
          </cell>
          <cell r="K33">
            <v>0</v>
          </cell>
          <cell r="L33">
            <v>0</v>
          </cell>
        </row>
        <row r="34">
          <cell r="C34">
            <v>0</v>
          </cell>
          <cell r="D34">
            <v>56329.39256</v>
          </cell>
          <cell r="E34">
            <v>125140.41899999999</v>
          </cell>
          <cell r="F34">
            <v>0</v>
          </cell>
          <cell r="G34">
            <v>0</v>
          </cell>
          <cell r="H34">
            <v>38298.278769999997</v>
          </cell>
          <cell r="I34">
            <v>0</v>
          </cell>
          <cell r="J34">
            <v>7633.6083839660996</v>
          </cell>
          <cell r="K34">
            <v>0</v>
          </cell>
          <cell r="L34">
            <v>0</v>
          </cell>
        </row>
        <row r="35">
          <cell r="C35">
            <v>0</v>
          </cell>
          <cell r="D35">
            <v>0</v>
          </cell>
          <cell r="E35">
            <v>957804.57299999986</v>
          </cell>
          <cell r="F35">
            <v>0</v>
          </cell>
          <cell r="G35">
            <v>0</v>
          </cell>
          <cell r="H35">
            <v>0</v>
          </cell>
          <cell r="I35">
            <v>0</v>
          </cell>
          <cell r="J35">
            <v>0</v>
          </cell>
          <cell r="K35">
            <v>0</v>
          </cell>
          <cell r="L35">
            <v>0</v>
          </cell>
        </row>
        <row r="36">
          <cell r="C36">
            <v>675870.6129397637</v>
          </cell>
          <cell r="D36">
            <v>712299.46919178078</v>
          </cell>
          <cell r="E36">
            <v>22220.133750000001</v>
          </cell>
          <cell r="F36">
            <v>33494.148968219182</v>
          </cell>
          <cell r="G36">
            <v>424757.96786301368</v>
          </cell>
          <cell r="H36">
            <v>6674222.5879799994</v>
          </cell>
          <cell r="I36">
            <v>129087.427331584</v>
          </cell>
          <cell r="J36">
            <v>0</v>
          </cell>
          <cell r="K36">
            <v>1113012.2749999999</v>
          </cell>
          <cell r="L36">
            <v>273160.52552999998</v>
          </cell>
        </row>
        <row r="37">
          <cell r="C37">
            <v>149685.68359999999</v>
          </cell>
          <cell r="D37">
            <v>50900.449399999998</v>
          </cell>
          <cell r="E37">
            <v>1349715.51251</v>
          </cell>
          <cell r="F37">
            <v>13323.432049999999</v>
          </cell>
          <cell r="G37">
            <v>85243.182000000001</v>
          </cell>
          <cell r="H37">
            <v>286124.91748</v>
          </cell>
          <cell r="I37">
            <v>48.554000000000002</v>
          </cell>
          <cell r="J37">
            <v>879.51585411003623</v>
          </cell>
          <cell r="K37">
            <v>106997.13</v>
          </cell>
          <cell r="L37">
            <v>1039915.069</v>
          </cell>
        </row>
        <row r="38">
          <cell r="C38">
            <v>0</v>
          </cell>
          <cell r="D38">
            <v>0</v>
          </cell>
          <cell r="E38">
            <v>0</v>
          </cell>
          <cell r="F38">
            <v>0</v>
          </cell>
          <cell r="G38">
            <v>391477.353</v>
          </cell>
          <cell r="H38">
            <v>0</v>
          </cell>
          <cell r="I38">
            <v>0</v>
          </cell>
          <cell r="J38">
            <v>0</v>
          </cell>
          <cell r="K38">
            <v>203248.755</v>
          </cell>
          <cell r="L38">
            <v>0</v>
          </cell>
        </row>
        <row r="39">
          <cell r="C39">
            <v>760884.21992771176</v>
          </cell>
          <cell r="D39">
            <v>774444.26681481721</v>
          </cell>
          <cell r="E39">
            <v>979775.66263634758</v>
          </cell>
          <cell r="F39">
            <v>79789.421800989367</v>
          </cell>
          <cell r="G39">
            <v>267593.07906620059</v>
          </cell>
          <cell r="H39">
            <v>1423558.272398131</v>
          </cell>
          <cell r="I39">
            <v>2799.308</v>
          </cell>
          <cell r="J39">
            <v>10349.898604425311</v>
          </cell>
          <cell r="K39">
            <v>215736.826</v>
          </cell>
          <cell r="L39">
            <v>1655089.3050048519</v>
          </cell>
        </row>
        <row r="40">
          <cell r="C40">
            <v>903.55727999999999</v>
          </cell>
          <cell r="D40">
            <v>21479.587769999998</v>
          </cell>
          <cell r="E40">
            <v>1540729.2114834019</v>
          </cell>
          <cell r="F40">
            <v>0</v>
          </cell>
          <cell r="G40">
            <v>0</v>
          </cell>
          <cell r="H40">
            <v>409735.11305189802</v>
          </cell>
          <cell r="I40">
            <v>856.21299999999997</v>
          </cell>
          <cell r="J40">
            <v>5111.8766648803166</v>
          </cell>
          <cell r="K40">
            <v>79830.117110000007</v>
          </cell>
          <cell r="L40">
            <v>207631.97417</v>
          </cell>
        </row>
        <row r="41">
          <cell r="C41">
            <v>835469.35287199903</v>
          </cell>
          <cell r="D41">
            <v>14939.3352</v>
          </cell>
          <cell r="E41">
            <v>375805.29300000001</v>
          </cell>
          <cell r="F41">
            <v>59972.836730000003</v>
          </cell>
          <cell r="G41">
            <v>309083.28200000001</v>
          </cell>
          <cell r="H41">
            <v>129686.5064766274</v>
          </cell>
          <cell r="I41">
            <v>0</v>
          </cell>
          <cell r="J41">
            <v>0</v>
          </cell>
          <cell r="K41">
            <v>0</v>
          </cell>
          <cell r="L41">
            <v>654986.19350000005</v>
          </cell>
        </row>
      </sheetData>
      <sheetData sheetId="12">
        <row r="5">
          <cell r="C5">
            <v>400000</v>
          </cell>
          <cell r="D5">
            <v>458093.67894999997</v>
          </cell>
          <cell r="E5">
            <v>1125000</v>
          </cell>
          <cell r="F5">
            <v>500000</v>
          </cell>
          <cell r="G5">
            <v>400000</v>
          </cell>
          <cell r="H5">
            <v>313000</v>
          </cell>
          <cell r="I5">
            <v>500000</v>
          </cell>
          <cell r="J5">
            <v>400100</v>
          </cell>
          <cell r="K5">
            <v>742340</v>
          </cell>
          <cell r="L5">
            <v>450000</v>
          </cell>
        </row>
        <row r="6">
          <cell r="C6">
            <v>0</v>
          </cell>
          <cell r="D6">
            <v>0</v>
          </cell>
          <cell r="E6">
            <v>1125000</v>
          </cell>
          <cell r="F6">
            <v>0</v>
          </cell>
          <cell r="G6">
            <v>0</v>
          </cell>
          <cell r="H6">
            <v>0</v>
          </cell>
          <cell r="I6">
            <v>0</v>
          </cell>
          <cell r="J6">
            <v>0</v>
          </cell>
          <cell r="K6">
            <v>0</v>
          </cell>
          <cell r="L6">
            <v>0</v>
          </cell>
        </row>
        <row r="7">
          <cell r="C7">
            <v>0</v>
          </cell>
          <cell r="D7">
            <v>0</v>
          </cell>
          <cell r="E7">
            <v>0</v>
          </cell>
          <cell r="F7">
            <v>0</v>
          </cell>
          <cell r="G7">
            <v>-536.59</v>
          </cell>
          <cell r="H7">
            <v>0</v>
          </cell>
          <cell r="I7">
            <v>0</v>
          </cell>
          <cell r="J7">
            <v>0</v>
          </cell>
          <cell r="K7">
            <v>384946.36200000002</v>
          </cell>
          <cell r="L7">
            <v>19341.205000000002</v>
          </cell>
        </row>
        <row r="8">
          <cell r="C8">
            <v>1802623.524</v>
          </cell>
          <cell r="D8">
            <v>316902.99955000001</v>
          </cell>
          <cell r="E8">
            <v>15133712.02559389</v>
          </cell>
          <cell r="F8">
            <v>3067746.1673923889</v>
          </cell>
          <cell r="G8">
            <v>1831973.628</v>
          </cell>
          <cell r="H8">
            <v>131877.465</v>
          </cell>
          <cell r="I8">
            <v>0</v>
          </cell>
          <cell r="J8">
            <v>0</v>
          </cell>
          <cell r="K8">
            <v>1965372.274767369</v>
          </cell>
          <cell r="L8">
            <v>-2834562.3050000002</v>
          </cell>
        </row>
        <row r="9">
          <cell r="C9">
            <v>0</v>
          </cell>
          <cell r="D9">
            <v>0</v>
          </cell>
          <cell r="E9">
            <v>1050000</v>
          </cell>
          <cell r="F9">
            <v>0</v>
          </cell>
          <cell r="G9">
            <v>0</v>
          </cell>
          <cell r="H9">
            <v>0</v>
          </cell>
          <cell r="I9">
            <v>0</v>
          </cell>
          <cell r="J9">
            <v>0</v>
          </cell>
          <cell r="K9">
            <v>0</v>
          </cell>
          <cell r="L9">
            <v>1550000</v>
          </cell>
        </row>
        <row r="10">
          <cell r="C10">
            <v>252089.01338000011</v>
          </cell>
          <cell r="D10">
            <v>122801.1365029903</v>
          </cell>
          <cell r="E10">
            <v>3766632.3298562132</v>
          </cell>
          <cell r="F10">
            <v>6116849.4998992514</v>
          </cell>
          <cell r="G10">
            <v>2176266.8369163941</v>
          </cell>
          <cell r="H10">
            <v>112660.9014135941</v>
          </cell>
          <cell r="I10">
            <v>10357518.998092519</v>
          </cell>
          <cell r="J10">
            <v>-13304.76824300177</v>
          </cell>
          <cell r="K10">
            <v>-304169.90000000002</v>
          </cell>
          <cell r="L10">
            <v>62000</v>
          </cell>
        </row>
        <row r="11">
          <cell r="C11">
            <v>0</v>
          </cell>
          <cell r="D11">
            <v>0</v>
          </cell>
          <cell r="E11">
            <v>0</v>
          </cell>
          <cell r="F11">
            <v>0</v>
          </cell>
          <cell r="G11">
            <v>156085.9</v>
          </cell>
          <cell r="H11">
            <v>0</v>
          </cell>
          <cell r="I11">
            <v>0</v>
          </cell>
          <cell r="J11">
            <v>0</v>
          </cell>
          <cell r="K11">
            <v>0</v>
          </cell>
          <cell r="L11">
            <v>0</v>
          </cell>
        </row>
        <row r="13">
          <cell r="C13">
            <v>40179526.143449999</v>
          </cell>
          <cell r="D13">
            <v>834143.48499999999</v>
          </cell>
          <cell r="E13">
            <v>0</v>
          </cell>
          <cell r="F13">
            <v>0</v>
          </cell>
          <cell r="G13">
            <v>0</v>
          </cell>
          <cell r="H13">
            <v>1748186.664628207</v>
          </cell>
          <cell r="I13">
            <v>0</v>
          </cell>
          <cell r="J13">
            <v>0</v>
          </cell>
          <cell r="K13">
            <v>11020491.439926799</v>
          </cell>
          <cell r="L13">
            <v>0</v>
          </cell>
        </row>
        <row r="14">
          <cell r="C14">
            <v>23882.402915211969</v>
          </cell>
          <cell r="D14">
            <v>1678057.361831286</v>
          </cell>
          <cell r="E14">
            <v>153761872.83446911</v>
          </cell>
          <cell r="F14">
            <v>135850201.96464679</v>
          </cell>
          <cell r="G14">
            <v>86799113.933691829</v>
          </cell>
          <cell r="H14">
            <v>2557958.4022102142</v>
          </cell>
          <cell r="I14">
            <v>2889454.9219900039</v>
          </cell>
          <cell r="J14">
            <v>741095.06283562456</v>
          </cell>
          <cell r="K14">
            <v>12952000</v>
          </cell>
          <cell r="L14">
            <v>19282912.197999999</v>
          </cell>
        </row>
        <row r="15">
          <cell r="C15">
            <v>0</v>
          </cell>
          <cell r="D15">
            <v>0</v>
          </cell>
          <cell r="E15">
            <v>0</v>
          </cell>
          <cell r="F15">
            <v>0</v>
          </cell>
          <cell r="G15">
            <v>31747.75506</v>
          </cell>
          <cell r="H15">
            <v>0</v>
          </cell>
          <cell r="I15">
            <v>0</v>
          </cell>
          <cell r="J15">
            <v>0</v>
          </cell>
          <cell r="K15">
            <v>0</v>
          </cell>
          <cell r="L15">
            <v>193322.00099999999</v>
          </cell>
        </row>
        <row r="16">
          <cell r="C16">
            <v>0</v>
          </cell>
          <cell r="D16">
            <v>58439.677000000003</v>
          </cell>
          <cell r="E16">
            <v>3989542</v>
          </cell>
          <cell r="F16">
            <v>1378255.808305501</v>
          </cell>
          <cell r="G16">
            <v>785025.97100000002</v>
          </cell>
          <cell r="H16">
            <v>101328.52923565049</v>
          </cell>
          <cell r="I16">
            <v>0</v>
          </cell>
          <cell r="J16">
            <v>94639.013999999996</v>
          </cell>
          <cell r="K16">
            <v>1007274.39979054</v>
          </cell>
          <cell r="L16">
            <v>0</v>
          </cell>
        </row>
        <row r="17">
          <cell r="C17">
            <v>65491.323179999992</v>
          </cell>
          <cell r="D17">
            <v>72102.83</v>
          </cell>
          <cell r="E17">
            <v>0</v>
          </cell>
          <cell r="F17">
            <v>1894389.3540000001</v>
          </cell>
          <cell r="G17">
            <v>405946.96100000001</v>
          </cell>
          <cell r="H17">
            <v>0</v>
          </cell>
          <cell r="I17">
            <v>0</v>
          </cell>
          <cell r="J17">
            <v>24939.42</v>
          </cell>
          <cell r="K17">
            <v>603572.79700000002</v>
          </cell>
          <cell r="L17">
            <v>173015.38399999999</v>
          </cell>
        </row>
        <row r="18">
          <cell r="C18">
            <v>3669101.046529999</v>
          </cell>
          <cell r="D18">
            <v>21382.99999999976</v>
          </cell>
          <cell r="E18">
            <v>2132999.9399200128</v>
          </cell>
          <cell r="F18">
            <v>261621.49906275509</v>
          </cell>
          <cell r="G18">
            <v>61387.734999997607</v>
          </cell>
          <cell r="H18">
            <v>43458.492500417233</v>
          </cell>
          <cell r="I18">
            <v>0</v>
          </cell>
          <cell r="J18">
            <v>98252.604557096594</v>
          </cell>
          <cell r="K18">
            <v>307071.6737960148</v>
          </cell>
          <cell r="L18">
            <v>334605.576</v>
          </cell>
        </row>
        <row r="20">
          <cell r="C20">
            <v>15.272</v>
          </cell>
          <cell r="D20">
            <v>3861.87</v>
          </cell>
          <cell r="E20">
            <v>54763.280529999989</v>
          </cell>
          <cell r="F20">
            <v>22934.014490000009</v>
          </cell>
          <cell r="G20">
            <v>2276.6550000000002</v>
          </cell>
          <cell r="H20">
            <v>6649.8411999999989</v>
          </cell>
          <cell r="I20">
            <v>0</v>
          </cell>
          <cell r="J20">
            <v>17340.214599999999</v>
          </cell>
          <cell r="K20">
            <v>117174.1121</v>
          </cell>
          <cell r="L20">
            <v>42718.264999999999</v>
          </cell>
        </row>
        <row r="21">
          <cell r="C21">
            <v>0</v>
          </cell>
          <cell r="D21">
            <v>0</v>
          </cell>
          <cell r="E21">
            <v>0</v>
          </cell>
          <cell r="F21">
            <v>0</v>
          </cell>
          <cell r="G21">
            <v>854038.77463829797</v>
          </cell>
          <cell r="H21">
            <v>0</v>
          </cell>
          <cell r="I21">
            <v>0</v>
          </cell>
          <cell r="J21">
            <v>0</v>
          </cell>
          <cell r="K21">
            <v>770786.86399999994</v>
          </cell>
          <cell r="L21">
            <v>263398.36099999998</v>
          </cell>
        </row>
        <row r="22">
          <cell r="C22">
            <v>1443598.5249999999</v>
          </cell>
          <cell r="D22">
            <v>74000</v>
          </cell>
          <cell r="E22">
            <v>10287999.999</v>
          </cell>
          <cell r="F22">
            <v>3496391.8149999999</v>
          </cell>
          <cell r="G22">
            <v>2060400</v>
          </cell>
          <cell r="H22">
            <v>560000</v>
          </cell>
          <cell r="I22">
            <v>1889174.966</v>
          </cell>
          <cell r="J22">
            <v>0</v>
          </cell>
          <cell r="K22">
            <v>445213.136</v>
          </cell>
          <cell r="L22">
            <v>7091924.5389999999</v>
          </cell>
        </row>
        <row r="23">
          <cell r="C23">
            <v>543.15347999999994</v>
          </cell>
          <cell r="D23">
            <v>13954.67831575343</v>
          </cell>
          <cell r="E23">
            <v>265013.75498000003</v>
          </cell>
          <cell r="F23">
            <v>171010.20389999999</v>
          </cell>
          <cell r="G23">
            <v>18772.043000000001</v>
          </cell>
          <cell r="H23">
            <v>2834.409821232879</v>
          </cell>
          <cell r="I23">
            <v>0</v>
          </cell>
          <cell r="J23">
            <v>81017.92746875</v>
          </cell>
          <cell r="K23">
            <v>78772.487829999998</v>
          </cell>
          <cell r="L23">
            <v>31032.050999999999</v>
          </cell>
        </row>
        <row r="24">
          <cell r="C24">
            <v>44576014.113358378</v>
          </cell>
          <cell r="D24">
            <v>1561057.4767354771</v>
          </cell>
          <cell r="E24">
            <v>108160377.514</v>
          </cell>
          <cell r="F24">
            <v>125304068.8474388</v>
          </cell>
          <cell r="G24">
            <v>88294194.450550094</v>
          </cell>
          <cell r="H24">
            <v>3597237.1500499998</v>
          </cell>
          <cell r="I24">
            <v>6920992.0350000001</v>
          </cell>
          <cell r="J24">
            <v>0</v>
          </cell>
          <cell r="K24">
            <v>18562349.533512641</v>
          </cell>
          <cell r="L24">
            <v>4509444.99</v>
          </cell>
        </row>
        <row r="25">
          <cell r="C25">
            <v>1548.433</v>
          </cell>
          <cell r="D25">
            <v>0</v>
          </cell>
          <cell r="E25">
            <v>1763212.55271</v>
          </cell>
          <cell r="F25">
            <v>0</v>
          </cell>
          <cell r="G25">
            <v>0</v>
          </cell>
          <cell r="H25">
            <v>127418.0930004004</v>
          </cell>
          <cell r="I25">
            <v>0</v>
          </cell>
          <cell r="J25">
            <v>0</v>
          </cell>
          <cell r="K25">
            <v>1003736.07409</v>
          </cell>
          <cell r="L25">
            <v>19388.02</v>
          </cell>
        </row>
        <row r="26">
          <cell r="C26">
            <v>0</v>
          </cell>
          <cell r="D26">
            <v>0</v>
          </cell>
          <cell r="E26">
            <v>747113.95218000002</v>
          </cell>
          <cell r="F26">
            <v>2539945.3261007741</v>
          </cell>
          <cell r="G26">
            <v>0</v>
          </cell>
          <cell r="H26">
            <v>0</v>
          </cell>
          <cell r="I26">
            <v>0</v>
          </cell>
          <cell r="J26">
            <v>0</v>
          </cell>
          <cell r="K26">
            <v>0</v>
          </cell>
          <cell r="L26">
            <v>0</v>
          </cell>
        </row>
        <row r="27">
          <cell r="C27">
            <v>0</v>
          </cell>
          <cell r="D27">
            <v>3250.49936700423</v>
          </cell>
          <cell r="E27">
            <v>224792.50453000001</v>
          </cell>
          <cell r="F27">
            <v>7099.451</v>
          </cell>
          <cell r="G27">
            <v>6616.6376</v>
          </cell>
          <cell r="H27">
            <v>123490.19164</v>
          </cell>
          <cell r="I27">
            <v>0</v>
          </cell>
          <cell r="J27">
            <v>0</v>
          </cell>
          <cell r="K27">
            <v>0</v>
          </cell>
          <cell r="L27">
            <v>0</v>
          </cell>
        </row>
        <row r="28">
          <cell r="C28">
            <v>0</v>
          </cell>
          <cell r="D28">
            <v>0</v>
          </cell>
          <cell r="E28">
            <v>0</v>
          </cell>
          <cell r="F28">
            <v>0</v>
          </cell>
          <cell r="G28">
            <v>0</v>
          </cell>
          <cell r="H28">
            <v>0</v>
          </cell>
          <cell r="I28">
            <v>0</v>
          </cell>
          <cell r="J28">
            <v>0</v>
          </cell>
          <cell r="K28">
            <v>0</v>
          </cell>
          <cell r="L28">
            <v>0</v>
          </cell>
        </row>
        <row r="29">
          <cell r="C29">
            <v>0</v>
          </cell>
          <cell r="D29">
            <v>0</v>
          </cell>
          <cell r="E29">
            <v>0</v>
          </cell>
          <cell r="F29">
            <v>0</v>
          </cell>
          <cell r="G29">
            <v>0</v>
          </cell>
          <cell r="H29">
            <v>0</v>
          </cell>
          <cell r="I29">
            <v>0</v>
          </cell>
          <cell r="J29">
            <v>0</v>
          </cell>
          <cell r="K29">
            <v>0</v>
          </cell>
          <cell r="L29">
            <v>0</v>
          </cell>
        </row>
        <row r="30">
          <cell r="C30">
            <v>73739.630999999994</v>
          </cell>
          <cell r="D30">
            <v>34499.452431285477</v>
          </cell>
          <cell r="E30">
            <v>7639497.4249999998</v>
          </cell>
          <cell r="F30">
            <v>5042888.8761499999</v>
          </cell>
          <cell r="G30">
            <v>776729.85522999999</v>
          </cell>
          <cell r="H30">
            <v>0</v>
          </cell>
          <cell r="I30">
            <v>215732</v>
          </cell>
          <cell r="J30">
            <v>0</v>
          </cell>
          <cell r="K30">
            <v>1380941.30855</v>
          </cell>
          <cell r="L30">
            <v>122973.125</v>
          </cell>
        </row>
        <row r="31">
          <cell r="C31">
            <v>0</v>
          </cell>
          <cell r="D31">
            <v>0</v>
          </cell>
          <cell r="E31">
            <v>15724.8</v>
          </cell>
          <cell r="F31">
            <v>5133019.6943378262</v>
          </cell>
          <cell r="G31">
            <v>31.898720000000001</v>
          </cell>
          <cell r="H31">
            <v>283929.8</v>
          </cell>
          <cell r="I31">
            <v>0</v>
          </cell>
          <cell r="J31">
            <v>0</v>
          </cell>
          <cell r="K31">
            <v>196597.8015022481</v>
          </cell>
          <cell r="L31">
            <v>2043847.446</v>
          </cell>
        </row>
        <row r="32">
          <cell r="C32">
            <v>0</v>
          </cell>
          <cell r="D32">
            <v>0</v>
          </cell>
          <cell r="E32">
            <v>1001.176</v>
          </cell>
          <cell r="F32">
            <v>0</v>
          </cell>
          <cell r="G32">
            <v>0</v>
          </cell>
          <cell r="H32">
            <v>0</v>
          </cell>
          <cell r="I32">
            <v>0</v>
          </cell>
          <cell r="J32">
            <v>0</v>
          </cell>
          <cell r="K32">
            <v>0</v>
          </cell>
          <cell r="L32">
            <v>0</v>
          </cell>
        </row>
        <row r="33">
          <cell r="C33">
            <v>0</v>
          </cell>
          <cell r="D33">
            <v>0</v>
          </cell>
          <cell r="E33">
            <v>0</v>
          </cell>
          <cell r="F33">
            <v>1083108.936502174</v>
          </cell>
          <cell r="G33">
            <v>0</v>
          </cell>
          <cell r="H33">
            <v>0</v>
          </cell>
          <cell r="I33">
            <v>0</v>
          </cell>
          <cell r="J33">
            <v>0</v>
          </cell>
          <cell r="K33">
            <v>0</v>
          </cell>
          <cell r="L33">
            <v>0</v>
          </cell>
        </row>
        <row r="34">
          <cell r="C34">
            <v>2912.56</v>
          </cell>
          <cell r="D34">
            <v>15904.49460961188</v>
          </cell>
          <cell r="E34">
            <v>126924.6626</v>
          </cell>
          <cell r="F34">
            <v>35033.917808219179</v>
          </cell>
          <cell r="G34">
            <v>101563.399</v>
          </cell>
          <cell r="H34">
            <v>35428.408689999997</v>
          </cell>
          <cell r="I34">
            <v>0</v>
          </cell>
          <cell r="J34">
            <v>8920</v>
          </cell>
          <cell r="K34">
            <v>32631.519731714561</v>
          </cell>
          <cell r="L34">
            <v>1038346.134</v>
          </cell>
        </row>
        <row r="35">
          <cell r="C35">
            <v>0</v>
          </cell>
          <cell r="D35">
            <v>0</v>
          </cell>
          <cell r="E35">
            <v>581173.03973000008</v>
          </cell>
          <cell r="F35">
            <v>0</v>
          </cell>
          <cell r="G35">
            <v>0</v>
          </cell>
          <cell r="H35">
            <v>0</v>
          </cell>
          <cell r="I35">
            <v>0</v>
          </cell>
          <cell r="J35">
            <v>0</v>
          </cell>
          <cell r="K35">
            <v>369604.43259828538</v>
          </cell>
          <cell r="L35">
            <v>120142.342</v>
          </cell>
        </row>
        <row r="36">
          <cell r="C36">
            <v>221141.10800000001</v>
          </cell>
          <cell r="D36">
            <v>532558.41652874777</v>
          </cell>
          <cell r="E36">
            <v>50588381.196480013</v>
          </cell>
          <cell r="F36">
            <v>2769140.107237373</v>
          </cell>
          <cell r="G36">
            <v>186978.82941000001</v>
          </cell>
          <cell r="H36">
            <v>205891.07258000009</v>
          </cell>
          <cell r="I36">
            <v>4650290</v>
          </cell>
          <cell r="J36">
            <v>41738.106</v>
          </cell>
          <cell r="K36">
            <v>4202357.9876000006</v>
          </cell>
          <cell r="L36">
            <v>1769651.7390000001</v>
          </cell>
        </row>
        <row r="37">
          <cell r="C37">
            <v>19734.013999999999</v>
          </cell>
          <cell r="D37">
            <v>115717.174058305</v>
          </cell>
          <cell r="E37">
            <v>50893.351220000011</v>
          </cell>
          <cell r="F37">
            <v>993508.31040664075</v>
          </cell>
          <cell r="G37">
            <v>232681.50700000001</v>
          </cell>
          <cell r="H37">
            <v>2381.461180000113</v>
          </cell>
          <cell r="I37">
            <v>32.9</v>
          </cell>
          <cell r="J37">
            <v>56881.288</v>
          </cell>
          <cell r="K37">
            <v>929120.84872999997</v>
          </cell>
          <cell r="L37">
            <v>139754.34099999999</v>
          </cell>
        </row>
        <row r="38">
          <cell r="C38">
            <v>0</v>
          </cell>
          <cell r="D38">
            <v>2733.3529877915562</v>
          </cell>
          <cell r="E38">
            <v>0</v>
          </cell>
          <cell r="F38">
            <v>0</v>
          </cell>
          <cell r="G38">
            <v>0</v>
          </cell>
          <cell r="H38">
            <v>0</v>
          </cell>
          <cell r="I38">
            <v>0</v>
          </cell>
          <cell r="J38">
            <v>274.03117239154977</v>
          </cell>
          <cell r="K38">
            <v>0</v>
          </cell>
          <cell r="L38">
            <v>66319.001000000004</v>
          </cell>
        </row>
        <row r="39">
          <cell r="C39">
            <v>22525.042020000001</v>
          </cell>
          <cell r="D39">
            <v>539867.25348914939</v>
          </cell>
          <cell r="E39">
            <v>155120.10282790731</v>
          </cell>
          <cell r="F39">
            <v>794439.92635099613</v>
          </cell>
          <cell r="G39">
            <v>52733.898069655494</v>
          </cell>
          <cell r="H39">
            <v>46724.512999999999</v>
          </cell>
          <cell r="I39">
            <v>121877.07399999999</v>
          </cell>
          <cell r="J39">
            <v>77992.053919999598</v>
          </cell>
          <cell r="K39">
            <v>244999.9997826305</v>
          </cell>
          <cell r="L39">
            <v>487856.00300000003</v>
          </cell>
        </row>
        <row r="40">
          <cell r="C40">
            <v>0</v>
          </cell>
          <cell r="D40">
            <v>217003.97304758089</v>
          </cell>
          <cell r="E40">
            <v>95789.147199999992</v>
          </cell>
          <cell r="F40">
            <v>775138.42125552299</v>
          </cell>
          <cell r="G40">
            <v>41698.135999999999</v>
          </cell>
          <cell r="H40">
            <v>0</v>
          </cell>
          <cell r="I40">
            <v>0</v>
          </cell>
          <cell r="J40">
            <v>636289.63879999996</v>
          </cell>
          <cell r="K40">
            <v>141282.10261833901</v>
          </cell>
          <cell r="L40">
            <v>93058.15</v>
          </cell>
        </row>
        <row r="41">
          <cell r="C41">
            <v>30941.601142204829</v>
          </cell>
          <cell r="D41">
            <v>447515.52726356918</v>
          </cell>
          <cell r="E41">
            <v>1326980.671012077</v>
          </cell>
          <cell r="F41">
            <v>901336.44539999997</v>
          </cell>
          <cell r="G41">
            <v>18296.046999999999</v>
          </cell>
          <cell r="H41">
            <v>16485.513822353201</v>
          </cell>
          <cell r="I41">
            <v>-51125.055</v>
          </cell>
          <cell r="J41">
            <v>425268.07318857842</v>
          </cell>
          <cell r="K41">
            <v>203330.8384438135</v>
          </cell>
          <cell r="L41">
            <v>1390779.5490000001</v>
          </cell>
        </row>
      </sheetData>
      <sheetData sheetId="13">
        <row r="5">
          <cell r="C5">
            <v>2174870.523</v>
          </cell>
          <cell r="D5">
            <v>2946667.388980655</v>
          </cell>
          <cell r="E5">
            <v>400000</v>
          </cell>
          <cell r="F5">
            <v>425698.08</v>
          </cell>
          <cell r="G5">
            <v>843138.54299999995</v>
          </cell>
          <cell r="H5">
            <v>400000</v>
          </cell>
          <cell r="I5">
            <v>500000</v>
          </cell>
          <cell r="J5">
            <v>154975.83499999999</v>
          </cell>
        </row>
        <row r="6">
          <cell r="C6">
            <v>1884956.8370000001</v>
          </cell>
          <cell r="D6">
            <v>1160475.7094793441</v>
          </cell>
          <cell r="E6">
            <v>0</v>
          </cell>
          <cell r="F6">
            <v>3768621.5819999999</v>
          </cell>
          <cell r="G6">
            <v>30260</v>
          </cell>
          <cell r="H6">
            <v>0</v>
          </cell>
          <cell r="I6">
            <v>0</v>
          </cell>
          <cell r="J6">
            <v>0</v>
          </cell>
        </row>
        <row r="7">
          <cell r="C7">
            <v>0</v>
          </cell>
          <cell r="D7">
            <v>0</v>
          </cell>
          <cell r="E7">
            <v>0</v>
          </cell>
          <cell r="F7">
            <v>0</v>
          </cell>
          <cell r="G7">
            <v>0</v>
          </cell>
          <cell r="H7">
            <v>0</v>
          </cell>
          <cell r="I7">
            <v>0</v>
          </cell>
          <cell r="J7">
            <v>0</v>
          </cell>
        </row>
        <row r="8">
          <cell r="C8">
            <v>0</v>
          </cell>
          <cell r="D8">
            <v>-243794.69572523411</v>
          </cell>
          <cell r="E8">
            <v>232406.32800000001</v>
          </cell>
          <cell r="F8">
            <v>0</v>
          </cell>
          <cell r="G8">
            <v>3371580.5159999998</v>
          </cell>
          <cell r="H8">
            <v>0</v>
          </cell>
          <cell r="I8">
            <v>-142526.82699999999</v>
          </cell>
          <cell r="J8">
            <v>49787.343000000001</v>
          </cell>
        </row>
        <row r="9">
          <cell r="C9">
            <v>0</v>
          </cell>
          <cell r="D9">
            <v>0</v>
          </cell>
          <cell r="E9">
            <v>35000</v>
          </cell>
          <cell r="F9">
            <v>0</v>
          </cell>
          <cell r="G9">
            <v>0</v>
          </cell>
          <cell r="H9">
            <v>0</v>
          </cell>
          <cell r="I9">
            <v>0</v>
          </cell>
          <cell r="J9">
            <v>0</v>
          </cell>
        </row>
        <row r="10">
          <cell r="C10">
            <v>-1932091.158317626</v>
          </cell>
          <cell r="D10">
            <v>-648605.14264143747</v>
          </cell>
          <cell r="E10">
            <v>248225.19996081389</v>
          </cell>
          <cell r="F10">
            <v>-2970308.3962459508</v>
          </cell>
          <cell r="G10">
            <v>23593.19365475059</v>
          </cell>
          <cell r="H10">
            <v>256186.03205825141</v>
          </cell>
          <cell r="I10">
            <v>41677.368626824988</v>
          </cell>
          <cell r="J10">
            <v>-63841.241000000002</v>
          </cell>
        </row>
        <row r="11">
          <cell r="C11">
            <v>0</v>
          </cell>
          <cell r="D11">
            <v>27533.633999999998</v>
          </cell>
          <cell r="E11">
            <v>0</v>
          </cell>
          <cell r="F11">
            <v>0</v>
          </cell>
          <cell r="G11">
            <v>0</v>
          </cell>
          <cell r="H11">
            <v>0</v>
          </cell>
          <cell r="I11">
            <v>0</v>
          </cell>
          <cell r="J11">
            <v>1113.588</v>
          </cell>
        </row>
        <row r="13">
          <cell r="C13">
            <v>896243.722995952</v>
          </cell>
          <cell r="D13">
            <v>36798.964930000002</v>
          </cell>
          <cell r="E13">
            <v>142326.43582298499</v>
          </cell>
          <cell r="F13">
            <v>0</v>
          </cell>
          <cell r="G13">
            <v>0</v>
          </cell>
          <cell r="H13">
            <v>0</v>
          </cell>
          <cell r="I13">
            <v>4495886.733</v>
          </cell>
          <cell r="J13">
            <v>0</v>
          </cell>
        </row>
        <row r="14">
          <cell r="C14">
            <v>9060933.4839999992</v>
          </cell>
          <cell r="D14">
            <v>13221608.0857</v>
          </cell>
          <cell r="E14">
            <v>11097932.77017702</v>
          </cell>
          <cell r="F14">
            <v>4299273.5074107777</v>
          </cell>
          <cell r="G14">
            <v>27535254.289678939</v>
          </cell>
          <cell r="H14">
            <v>9080.7994825045789</v>
          </cell>
          <cell r="I14">
            <v>1022318.55626747</v>
          </cell>
          <cell r="J14">
            <v>1185811.5900000001</v>
          </cell>
        </row>
        <row r="15">
          <cell r="C15">
            <v>0</v>
          </cell>
          <cell r="D15">
            <v>0</v>
          </cell>
          <cell r="E15">
            <v>0</v>
          </cell>
          <cell r="F15">
            <v>0</v>
          </cell>
          <cell r="G15">
            <v>0</v>
          </cell>
          <cell r="H15">
            <v>0</v>
          </cell>
          <cell r="I15">
            <v>0</v>
          </cell>
          <cell r="J15">
            <v>0</v>
          </cell>
        </row>
        <row r="16">
          <cell r="C16">
            <v>0</v>
          </cell>
          <cell r="D16">
            <v>0</v>
          </cell>
          <cell r="E16">
            <v>0</v>
          </cell>
          <cell r="F16">
            <v>0</v>
          </cell>
          <cell r="G16">
            <v>1445374.928947669</v>
          </cell>
          <cell r="H16">
            <v>0</v>
          </cell>
          <cell r="I16">
            <v>0</v>
          </cell>
          <cell r="J16">
            <v>14935.602999999999</v>
          </cell>
        </row>
        <row r="17">
          <cell r="C17">
            <v>438130.5362121397</v>
          </cell>
          <cell r="D17">
            <v>616169.59057595674</v>
          </cell>
          <cell r="E17">
            <v>534660.44200000004</v>
          </cell>
          <cell r="F17">
            <v>56113.337590000003</v>
          </cell>
          <cell r="G17">
            <v>782949.45916999876</v>
          </cell>
          <cell r="H17">
            <v>34225.682000000001</v>
          </cell>
          <cell r="I17">
            <v>32668.975999999999</v>
          </cell>
          <cell r="J17">
            <v>2831.9479999999999</v>
          </cell>
        </row>
        <row r="18">
          <cell r="C18">
            <v>398997.00923770148</v>
          </cell>
          <cell r="D18">
            <v>215921.81671000089</v>
          </cell>
          <cell r="E18">
            <v>229662.9829999996</v>
          </cell>
          <cell r="F18">
            <v>333145.94018157781</v>
          </cell>
          <cell r="G18">
            <v>158306.7096314248</v>
          </cell>
          <cell r="H18">
            <v>9631.5210000000006</v>
          </cell>
          <cell r="I18">
            <v>0</v>
          </cell>
          <cell r="J18">
            <v>20990.284</v>
          </cell>
        </row>
        <row r="20">
          <cell r="C20">
            <v>8251.1735299999709</v>
          </cell>
          <cell r="D20">
            <v>12825.774960000001</v>
          </cell>
          <cell r="E20">
            <v>7696.6009999999997</v>
          </cell>
          <cell r="F20">
            <v>17106.703559999991</v>
          </cell>
          <cell r="G20">
            <v>0</v>
          </cell>
          <cell r="H20">
            <v>6861.7290000000003</v>
          </cell>
          <cell r="I20">
            <v>0</v>
          </cell>
          <cell r="J20">
            <v>133.63220999999999</v>
          </cell>
        </row>
        <row r="21">
          <cell r="C21">
            <v>0</v>
          </cell>
          <cell r="D21">
            <v>0</v>
          </cell>
          <cell r="E21">
            <v>0</v>
          </cell>
          <cell r="F21">
            <v>0</v>
          </cell>
          <cell r="G21">
            <v>0</v>
          </cell>
          <cell r="H21">
            <v>0</v>
          </cell>
          <cell r="I21">
            <v>0</v>
          </cell>
          <cell r="J21">
            <v>0</v>
          </cell>
        </row>
        <row r="22">
          <cell r="C22">
            <v>2344000</v>
          </cell>
          <cell r="D22">
            <v>0</v>
          </cell>
          <cell r="E22">
            <v>1706200</v>
          </cell>
          <cell r="F22">
            <v>0</v>
          </cell>
          <cell r="G22">
            <v>2799000</v>
          </cell>
          <cell r="H22">
            <v>0</v>
          </cell>
          <cell r="I22">
            <v>3184650</v>
          </cell>
          <cell r="J22">
            <v>317720.522</v>
          </cell>
        </row>
        <row r="23">
          <cell r="C23">
            <v>2534.4375099999879</v>
          </cell>
          <cell r="D23">
            <v>104755.5324</v>
          </cell>
          <cell r="E23">
            <v>29483.626507833342</v>
          </cell>
          <cell r="F23">
            <v>21898.610530000002</v>
          </cell>
          <cell r="G23">
            <v>93270.667829999962</v>
          </cell>
          <cell r="H23">
            <v>2820.1315112500001</v>
          </cell>
          <cell r="I23">
            <v>7658.424</v>
          </cell>
          <cell r="J23">
            <v>10478.76051</v>
          </cell>
        </row>
        <row r="24">
          <cell r="C24">
            <v>7058900.5952899996</v>
          </cell>
          <cell r="D24">
            <v>10406006.20121708</v>
          </cell>
          <cell r="E24">
            <v>5470237.0670000017</v>
          </cell>
          <cell r="F24">
            <v>4355048.7900666641</v>
          </cell>
          <cell r="G24">
            <v>28864568.15786219</v>
          </cell>
          <cell r="H24">
            <v>21920.863000000001</v>
          </cell>
          <cell r="I24">
            <v>614604.15099999995</v>
          </cell>
          <cell r="J24">
            <v>56044.24395604396</v>
          </cell>
        </row>
        <row r="25">
          <cell r="C25">
            <v>9984.7447699999993</v>
          </cell>
          <cell r="D25">
            <v>206014.34172</v>
          </cell>
          <cell r="E25">
            <v>0</v>
          </cell>
          <cell r="F25">
            <v>0</v>
          </cell>
          <cell r="G25">
            <v>0</v>
          </cell>
          <cell r="H25">
            <v>0</v>
          </cell>
          <cell r="I25">
            <v>0</v>
          </cell>
          <cell r="J25">
            <v>0</v>
          </cell>
        </row>
        <row r="26">
          <cell r="C26">
            <v>0</v>
          </cell>
          <cell r="D26">
            <v>2127736.1627799999</v>
          </cell>
          <cell r="E26">
            <v>0</v>
          </cell>
          <cell r="F26">
            <v>0</v>
          </cell>
          <cell r="G26">
            <v>0</v>
          </cell>
          <cell r="H26">
            <v>0</v>
          </cell>
          <cell r="I26">
            <v>0</v>
          </cell>
          <cell r="J26">
            <v>0</v>
          </cell>
        </row>
        <row r="27">
          <cell r="C27">
            <v>0</v>
          </cell>
          <cell r="D27">
            <v>51144.022470000004</v>
          </cell>
          <cell r="E27">
            <v>0</v>
          </cell>
          <cell r="F27">
            <v>0</v>
          </cell>
          <cell r="G27">
            <v>0</v>
          </cell>
          <cell r="H27">
            <v>0</v>
          </cell>
          <cell r="I27">
            <v>0</v>
          </cell>
          <cell r="J27">
            <v>0</v>
          </cell>
        </row>
        <row r="28">
          <cell r="C28">
            <v>0</v>
          </cell>
          <cell r="D28">
            <v>0</v>
          </cell>
          <cell r="E28">
            <v>0</v>
          </cell>
          <cell r="F28">
            <v>0</v>
          </cell>
          <cell r="G28">
            <v>0</v>
          </cell>
          <cell r="H28">
            <v>0</v>
          </cell>
          <cell r="I28">
            <v>0</v>
          </cell>
          <cell r="J28">
            <v>0</v>
          </cell>
        </row>
        <row r="29">
          <cell r="C29">
            <v>0</v>
          </cell>
          <cell r="D29">
            <v>0</v>
          </cell>
          <cell r="E29">
            <v>0</v>
          </cell>
          <cell r="F29">
            <v>0</v>
          </cell>
          <cell r="G29">
            <v>0</v>
          </cell>
          <cell r="H29">
            <v>0</v>
          </cell>
          <cell r="I29">
            <v>0</v>
          </cell>
          <cell r="J29">
            <v>0</v>
          </cell>
        </row>
        <row r="30">
          <cell r="C30">
            <v>440862.47059999988</v>
          </cell>
          <cell r="D30">
            <v>232589.82874999999</v>
          </cell>
          <cell r="E30">
            <v>744186.39063951315</v>
          </cell>
          <cell r="F30">
            <v>0</v>
          </cell>
          <cell r="G30">
            <v>0</v>
          </cell>
          <cell r="H30">
            <v>0</v>
          </cell>
          <cell r="I30">
            <v>0</v>
          </cell>
          <cell r="J30">
            <v>0</v>
          </cell>
        </row>
        <row r="31">
          <cell r="C31">
            <v>442611.08572999999</v>
          </cell>
          <cell r="D31">
            <v>113721.323424687</v>
          </cell>
          <cell r="E31">
            <v>0</v>
          </cell>
          <cell r="F31">
            <v>0</v>
          </cell>
          <cell r="G31">
            <v>0</v>
          </cell>
          <cell r="H31">
            <v>0</v>
          </cell>
          <cell r="I31">
            <v>0</v>
          </cell>
          <cell r="J31">
            <v>0</v>
          </cell>
        </row>
        <row r="32">
          <cell r="C32">
            <v>0</v>
          </cell>
          <cell r="D32">
            <v>0</v>
          </cell>
          <cell r="E32">
            <v>0</v>
          </cell>
          <cell r="F32">
            <v>0</v>
          </cell>
          <cell r="G32">
            <v>0</v>
          </cell>
          <cell r="H32">
            <v>0</v>
          </cell>
          <cell r="I32">
            <v>0</v>
          </cell>
          <cell r="J32">
            <v>0</v>
          </cell>
        </row>
        <row r="33">
          <cell r="C33">
            <v>0</v>
          </cell>
          <cell r="D33">
            <v>0</v>
          </cell>
          <cell r="E33">
            <v>200000</v>
          </cell>
          <cell r="F33">
            <v>0</v>
          </cell>
          <cell r="G33">
            <v>0</v>
          </cell>
          <cell r="H33">
            <v>0</v>
          </cell>
          <cell r="I33">
            <v>0</v>
          </cell>
          <cell r="J33">
            <v>0</v>
          </cell>
        </row>
        <row r="34">
          <cell r="C34">
            <v>0</v>
          </cell>
          <cell r="D34">
            <v>77894.506989999994</v>
          </cell>
          <cell r="E34">
            <v>351331.97200000001</v>
          </cell>
          <cell r="F34">
            <v>2099.3724999999999</v>
          </cell>
          <cell r="G34">
            <v>0</v>
          </cell>
          <cell r="H34">
            <v>0</v>
          </cell>
          <cell r="I34">
            <v>1192707.4099999999</v>
          </cell>
          <cell r="J34">
            <v>0</v>
          </cell>
        </row>
        <row r="35">
          <cell r="C35">
            <v>0</v>
          </cell>
          <cell r="D35">
            <v>0</v>
          </cell>
          <cell r="E35">
            <v>0</v>
          </cell>
          <cell r="F35">
            <v>0</v>
          </cell>
          <cell r="G35">
            <v>57168.639213424467</v>
          </cell>
          <cell r="H35">
            <v>0</v>
          </cell>
          <cell r="I35">
            <v>0</v>
          </cell>
          <cell r="J35">
            <v>0</v>
          </cell>
        </row>
        <row r="36">
          <cell r="C36">
            <v>2015707.0697943771</v>
          </cell>
          <cell r="D36">
            <v>1665285.634077518</v>
          </cell>
          <cell r="E36">
            <v>815126.33851000003</v>
          </cell>
          <cell r="F36">
            <v>759936.44311932928</v>
          </cell>
          <cell r="G36">
            <v>1259155.8244899539</v>
          </cell>
          <cell r="H36">
            <v>0</v>
          </cell>
          <cell r="I36">
            <v>598268.505</v>
          </cell>
          <cell r="J36">
            <v>0</v>
          </cell>
        </row>
        <row r="37">
          <cell r="C37">
            <v>131836.10414000001</v>
          </cell>
          <cell r="D37">
            <v>267411.13741999929</v>
          </cell>
          <cell r="E37">
            <v>332185.27591999999</v>
          </cell>
          <cell r="F37">
            <v>224106.8731618</v>
          </cell>
          <cell r="G37">
            <v>393862.44485999999</v>
          </cell>
          <cell r="H37">
            <v>10344.605</v>
          </cell>
          <cell r="I37">
            <v>13838.9850300001</v>
          </cell>
          <cell r="J37">
            <v>46009.733660000013</v>
          </cell>
        </row>
        <row r="38">
          <cell r="C38">
            <v>0</v>
          </cell>
          <cell r="D38">
            <v>0</v>
          </cell>
          <cell r="E38">
            <v>0</v>
          </cell>
          <cell r="F38">
            <v>185841.81187129521</v>
          </cell>
          <cell r="G38">
            <v>0</v>
          </cell>
          <cell r="H38">
            <v>0</v>
          </cell>
          <cell r="I38">
            <v>0</v>
          </cell>
          <cell r="J38">
            <v>0</v>
          </cell>
        </row>
        <row r="39">
          <cell r="C39">
            <v>90720.290999999997</v>
          </cell>
          <cell r="D39">
            <v>673494.67802999995</v>
          </cell>
          <cell r="E39">
            <v>252939.86638346579</v>
          </cell>
          <cell r="F39">
            <v>207107.83828264731</v>
          </cell>
          <cell r="G39">
            <v>423411.18088411528</v>
          </cell>
          <cell r="H39">
            <v>353.3623439741508</v>
          </cell>
          <cell r="I39">
            <v>229055.562911752</v>
          </cell>
          <cell r="J39">
            <v>606191.97100000002</v>
          </cell>
        </row>
        <row r="40">
          <cell r="C40">
            <v>216515.43</v>
          </cell>
          <cell r="D40">
            <v>75061.709730000002</v>
          </cell>
          <cell r="E40">
            <v>73556.224000000002</v>
          </cell>
          <cell r="F40">
            <v>6847.1912899999998</v>
          </cell>
          <cell r="G40">
            <v>226853.27909</v>
          </cell>
          <cell r="H40">
            <v>663495.99896</v>
          </cell>
          <cell r="I40">
            <v>35083.6386596101</v>
          </cell>
          <cell r="J40">
            <v>330026.08678800002</v>
          </cell>
        </row>
        <row r="41">
          <cell r="C41">
            <v>160117.55176379069</v>
          </cell>
          <cell r="D41">
            <v>1318834.49786</v>
          </cell>
          <cell r="E41">
            <v>2937270.7969999998</v>
          </cell>
          <cell r="F41">
            <v>132550.41655467011</v>
          </cell>
          <cell r="G41">
            <v>73167.445830822486</v>
          </cell>
          <cell r="H41">
            <v>3327.3449999999998</v>
          </cell>
          <cell r="I41">
            <v>74158.13</v>
          </cell>
          <cell r="J41">
            <v>0</v>
          </cell>
        </row>
      </sheetData>
      <sheetData sheetId="14">
        <row r="5">
          <cell r="C5">
            <v>1017626.572</v>
          </cell>
          <cell r="D5">
            <v>987386</v>
          </cell>
          <cell r="E5">
            <v>1250000</v>
          </cell>
          <cell r="F5">
            <v>2668000</v>
          </cell>
          <cell r="G5">
            <v>453960.46</v>
          </cell>
          <cell r="H5">
            <v>1700000</v>
          </cell>
          <cell r="I5">
            <v>1000000</v>
          </cell>
          <cell r="J5">
            <v>484386.36</v>
          </cell>
          <cell r="K5">
            <v>300000</v>
          </cell>
          <cell r="L5">
            <v>1000000</v>
          </cell>
        </row>
        <row r="6">
          <cell r="C6">
            <v>460523</v>
          </cell>
          <cell r="D6">
            <v>0</v>
          </cell>
          <cell r="E6">
            <v>0</v>
          </cell>
          <cell r="F6">
            <v>0</v>
          </cell>
          <cell r="G6">
            <v>583039.52</v>
          </cell>
          <cell r="H6">
            <v>0</v>
          </cell>
          <cell r="I6">
            <v>0</v>
          </cell>
          <cell r="J6">
            <v>0</v>
          </cell>
          <cell r="K6">
            <v>0</v>
          </cell>
          <cell r="L6">
            <v>0</v>
          </cell>
        </row>
        <row r="7">
          <cell r="C7">
            <v>0</v>
          </cell>
          <cell r="D7">
            <v>26469.27908</v>
          </cell>
          <cell r="E7">
            <v>234618.57339682651</v>
          </cell>
          <cell r="F7">
            <v>0</v>
          </cell>
          <cell r="G7">
            <v>74345</v>
          </cell>
          <cell r="H7">
            <v>0</v>
          </cell>
          <cell r="I7">
            <v>0</v>
          </cell>
          <cell r="J7">
            <v>0</v>
          </cell>
          <cell r="K7">
            <v>-19998.740000000002</v>
          </cell>
          <cell r="L7">
            <v>221544.98787000001</v>
          </cell>
        </row>
        <row r="8">
          <cell r="C8">
            <v>0</v>
          </cell>
          <cell r="D8">
            <v>0</v>
          </cell>
          <cell r="E8">
            <v>0</v>
          </cell>
          <cell r="F8">
            <v>0</v>
          </cell>
          <cell r="G8">
            <v>-86582</v>
          </cell>
          <cell r="H8">
            <v>-63031.002999999997</v>
          </cell>
          <cell r="I8">
            <v>664.73800000000006</v>
          </cell>
          <cell r="J8">
            <v>0</v>
          </cell>
          <cell r="K8">
            <v>0</v>
          </cell>
          <cell r="L8">
            <v>0</v>
          </cell>
        </row>
        <row r="9">
          <cell r="C9">
            <v>730157.6100305568</v>
          </cell>
          <cell r="D9">
            <v>171548.4725547845</v>
          </cell>
          <cell r="E9">
            <v>4895288.4776722733</v>
          </cell>
          <cell r="F9">
            <v>4193214.7879530988</v>
          </cell>
          <cell r="G9">
            <v>-152379.9255326688</v>
          </cell>
          <cell r="H9">
            <v>3691780.6678559431</v>
          </cell>
          <cell r="I9">
            <v>1755224.6534385059</v>
          </cell>
          <cell r="J9">
            <v>378124.47055907041</v>
          </cell>
          <cell r="K9">
            <v>-1809741.9530862579</v>
          </cell>
          <cell r="L9">
            <v>4640307.3490000004</v>
          </cell>
        </row>
        <row r="10">
          <cell r="C10">
            <v>0</v>
          </cell>
          <cell r="D10">
            <v>0</v>
          </cell>
          <cell r="E10">
            <v>0</v>
          </cell>
          <cell r="F10">
            <v>0</v>
          </cell>
          <cell r="G10">
            <v>0</v>
          </cell>
          <cell r="H10">
            <v>0</v>
          </cell>
          <cell r="I10">
            <v>-76192.104999999996</v>
          </cell>
          <cell r="J10">
            <v>32245.5</v>
          </cell>
          <cell r="K10">
            <v>0</v>
          </cell>
          <cell r="L10">
            <v>0</v>
          </cell>
        </row>
        <row r="12">
          <cell r="C12">
            <v>3947147.6522148112</v>
          </cell>
          <cell r="D12">
            <v>2411276.4376526331</v>
          </cell>
          <cell r="E12">
            <v>10655275.801155601</v>
          </cell>
          <cell r="F12">
            <v>11369265</v>
          </cell>
          <cell r="G12">
            <v>2187018.4013655218</v>
          </cell>
          <cell r="H12">
            <v>10866677.467174601</v>
          </cell>
          <cell r="I12">
            <v>5730133.6629999997</v>
          </cell>
          <cell r="J12">
            <v>397559.99000653822</v>
          </cell>
          <cell r="K12">
            <v>9247188.4678473789</v>
          </cell>
          <cell r="L12">
            <v>3160037.4539999999</v>
          </cell>
        </row>
        <row r="13">
          <cell r="C13">
            <v>0</v>
          </cell>
          <cell r="D13">
            <v>166.61724698399999</v>
          </cell>
          <cell r="E13">
            <v>0</v>
          </cell>
          <cell r="F13">
            <v>392919.21945487248</v>
          </cell>
          <cell r="G13">
            <v>0</v>
          </cell>
          <cell r="H13">
            <v>0</v>
          </cell>
          <cell r="I13">
            <v>163203.54800000001</v>
          </cell>
          <cell r="J13">
            <v>0</v>
          </cell>
          <cell r="K13">
            <v>0</v>
          </cell>
          <cell r="L13">
            <v>0</v>
          </cell>
        </row>
        <row r="14">
          <cell r="C14">
            <v>0</v>
          </cell>
          <cell r="D14">
            <v>0</v>
          </cell>
          <cell r="E14">
            <v>0</v>
          </cell>
          <cell r="F14">
            <v>0</v>
          </cell>
          <cell r="G14">
            <v>90445.994999999995</v>
          </cell>
          <cell r="H14">
            <v>0</v>
          </cell>
          <cell r="I14">
            <v>59711.597000000002</v>
          </cell>
          <cell r="J14">
            <v>0</v>
          </cell>
          <cell r="K14">
            <v>0</v>
          </cell>
          <cell r="L14">
            <v>0</v>
          </cell>
        </row>
        <row r="15">
          <cell r="C15">
            <v>770042.81599999999</v>
          </cell>
          <cell r="D15">
            <v>156482.76819999999</v>
          </cell>
          <cell r="E15">
            <v>926374.36692556133</v>
          </cell>
          <cell r="F15">
            <v>493807.73606992461</v>
          </cell>
          <cell r="G15">
            <v>373502.39399999997</v>
          </cell>
          <cell r="H15">
            <v>863723.61543682101</v>
          </cell>
          <cell r="I15">
            <v>0</v>
          </cell>
          <cell r="J15">
            <v>116519.691513991</v>
          </cell>
          <cell r="K15">
            <v>196620.63800000001</v>
          </cell>
          <cell r="L15">
            <v>0</v>
          </cell>
        </row>
        <row r="16">
          <cell r="C16">
            <v>176024.00425999981</v>
          </cell>
          <cell r="D16">
            <v>131330.60639693341</v>
          </cell>
          <cell r="E16">
            <v>225841.39008999881</v>
          </cell>
          <cell r="F16">
            <v>976724.34313795494</v>
          </cell>
          <cell r="G16">
            <v>30741.774690486909</v>
          </cell>
          <cell r="H16">
            <v>78761.002023773195</v>
          </cell>
          <cell r="I16">
            <v>116393.951</v>
          </cell>
          <cell r="J16">
            <v>15594.489</v>
          </cell>
          <cell r="K16">
            <v>112804.268</v>
          </cell>
          <cell r="L16">
            <v>426645.67357447633</v>
          </cell>
        </row>
        <row r="18">
          <cell r="C18">
            <v>11730.745000000001</v>
          </cell>
          <cell r="D18">
            <v>31341.946</v>
          </cell>
          <cell r="E18">
            <v>31369.04909999996</v>
          </cell>
          <cell r="F18">
            <v>121591.3281999998</v>
          </cell>
          <cell r="G18">
            <v>6935.9179999999997</v>
          </cell>
          <cell r="H18">
            <v>45984.726999999999</v>
          </cell>
          <cell r="I18">
            <v>0</v>
          </cell>
          <cell r="J18">
            <v>1245.7851000000001</v>
          </cell>
          <cell r="K18">
            <v>0</v>
          </cell>
          <cell r="L18">
            <v>124.45699999999999</v>
          </cell>
        </row>
        <row r="19">
          <cell r="C19">
            <v>0</v>
          </cell>
          <cell r="D19">
            <v>902063.81799999997</v>
          </cell>
          <cell r="E19">
            <v>0</v>
          </cell>
          <cell r="F19">
            <v>0</v>
          </cell>
          <cell r="G19">
            <v>92500</v>
          </cell>
          <cell r="H19">
            <v>234000</v>
          </cell>
          <cell r="I19">
            <v>0</v>
          </cell>
          <cell r="J19">
            <v>0</v>
          </cell>
          <cell r="K19">
            <v>0</v>
          </cell>
          <cell r="L19">
            <v>386875.52811000001</v>
          </cell>
        </row>
        <row r="20">
          <cell r="C20">
            <v>0</v>
          </cell>
          <cell r="D20">
            <v>563000</v>
          </cell>
          <cell r="E20">
            <v>1070000</v>
          </cell>
          <cell r="F20">
            <v>0</v>
          </cell>
          <cell r="G20">
            <v>637973.30099999998</v>
          </cell>
          <cell r="H20">
            <v>1602000</v>
          </cell>
          <cell r="I20">
            <v>0</v>
          </cell>
          <cell r="J20">
            <v>698735.74199999997</v>
          </cell>
          <cell r="K20">
            <v>2505000</v>
          </cell>
          <cell r="L20">
            <v>735000</v>
          </cell>
        </row>
        <row r="21">
          <cell r="C21">
            <v>43611.303000000007</v>
          </cell>
          <cell r="D21">
            <v>69144.231</v>
          </cell>
          <cell r="E21">
            <v>35960.049009999988</v>
          </cell>
          <cell r="F21">
            <v>115082.1665699998</v>
          </cell>
          <cell r="G21">
            <v>6128.5489924962994</v>
          </cell>
          <cell r="H21">
            <v>114140.29535832501</v>
          </cell>
          <cell r="I21">
            <v>45600.468999999997</v>
          </cell>
          <cell r="J21">
            <v>3700.6845200000012</v>
          </cell>
          <cell r="K21">
            <v>41370.032055899239</v>
          </cell>
          <cell r="L21">
            <v>8593.2918900001168</v>
          </cell>
        </row>
        <row r="22">
          <cell r="C22">
            <v>3345811.872405313</v>
          </cell>
          <cell r="D22">
            <v>1103053.7760000001</v>
          </cell>
          <cell r="E22">
            <v>8944561.0416018963</v>
          </cell>
          <cell r="F22">
            <v>13136315.58041</v>
          </cell>
          <cell r="G22">
            <v>281784.64860425581</v>
          </cell>
          <cell r="H22">
            <v>7548545.6684253309</v>
          </cell>
          <cell r="I22">
            <v>2898931.179</v>
          </cell>
          <cell r="J22">
            <v>85351.522482577144</v>
          </cell>
          <cell r="K22">
            <v>918884.62920000008</v>
          </cell>
          <cell r="L22">
            <v>3654040.556764476</v>
          </cell>
        </row>
        <row r="23">
          <cell r="C23">
            <v>0</v>
          </cell>
          <cell r="D23">
            <v>0</v>
          </cell>
          <cell r="E23">
            <v>94072.701690000002</v>
          </cell>
          <cell r="F23">
            <v>0</v>
          </cell>
          <cell r="G23">
            <v>0</v>
          </cell>
          <cell r="H23">
            <v>307545.70228749601</v>
          </cell>
          <cell r="I23">
            <v>0</v>
          </cell>
          <cell r="J23">
            <v>0</v>
          </cell>
          <cell r="K23">
            <v>0</v>
          </cell>
          <cell r="L23">
            <v>181408.80082</v>
          </cell>
        </row>
        <row r="24">
          <cell r="C24">
            <v>442626.57199999999</v>
          </cell>
          <cell r="D24">
            <v>0</v>
          </cell>
          <cell r="E24">
            <v>383072.23752000002</v>
          </cell>
          <cell r="F24">
            <v>100000</v>
          </cell>
          <cell r="G24">
            <v>17359.101999999999</v>
          </cell>
          <cell r="H24">
            <v>0</v>
          </cell>
          <cell r="I24">
            <v>0</v>
          </cell>
          <cell r="J24">
            <v>0</v>
          </cell>
          <cell r="K24">
            <v>0</v>
          </cell>
          <cell r="L24">
            <v>644852.22075999994</v>
          </cell>
        </row>
        <row r="25">
          <cell r="C25">
            <v>0</v>
          </cell>
          <cell r="D25">
            <v>0</v>
          </cell>
          <cell r="E25">
            <v>0</v>
          </cell>
          <cell r="F25">
            <v>0</v>
          </cell>
          <cell r="G25">
            <v>0</v>
          </cell>
          <cell r="H25">
            <v>5013.8428298999997</v>
          </cell>
          <cell r="I25">
            <v>0</v>
          </cell>
          <cell r="J25">
            <v>0</v>
          </cell>
          <cell r="K25">
            <v>0</v>
          </cell>
          <cell r="L25">
            <v>0</v>
          </cell>
        </row>
        <row r="26">
          <cell r="C26">
            <v>0</v>
          </cell>
          <cell r="D26">
            <v>0</v>
          </cell>
          <cell r="E26">
            <v>0</v>
          </cell>
          <cell r="F26">
            <v>0</v>
          </cell>
          <cell r="G26">
            <v>0</v>
          </cell>
          <cell r="H26">
            <v>0</v>
          </cell>
          <cell r="I26">
            <v>0</v>
          </cell>
          <cell r="J26">
            <v>0</v>
          </cell>
          <cell r="K26">
            <v>0</v>
          </cell>
          <cell r="L26">
            <v>0</v>
          </cell>
        </row>
        <row r="27">
          <cell r="C27">
            <v>0</v>
          </cell>
          <cell r="D27">
            <v>0</v>
          </cell>
          <cell r="E27">
            <v>0</v>
          </cell>
          <cell r="F27">
            <v>0</v>
          </cell>
          <cell r="G27">
            <v>0</v>
          </cell>
          <cell r="H27">
            <v>0</v>
          </cell>
          <cell r="I27">
            <v>0</v>
          </cell>
          <cell r="J27">
            <v>0</v>
          </cell>
          <cell r="K27">
            <v>0</v>
          </cell>
          <cell r="L27">
            <v>0</v>
          </cell>
        </row>
        <row r="28">
          <cell r="C28">
            <v>0</v>
          </cell>
          <cell r="D28">
            <v>937.95100000000002</v>
          </cell>
          <cell r="E28">
            <v>716130.18111999996</v>
          </cell>
          <cell r="F28">
            <v>0</v>
          </cell>
          <cell r="G28">
            <v>0</v>
          </cell>
          <cell r="H28">
            <v>287868.00079999998</v>
          </cell>
          <cell r="I28">
            <v>0</v>
          </cell>
          <cell r="J28">
            <v>0</v>
          </cell>
          <cell r="K28">
            <v>132034.226</v>
          </cell>
          <cell r="L28">
            <v>18305.04016</v>
          </cell>
        </row>
        <row r="29">
          <cell r="C29">
            <v>0</v>
          </cell>
          <cell r="D29">
            <v>0</v>
          </cell>
          <cell r="E29">
            <v>17689.757699999998</v>
          </cell>
          <cell r="F29">
            <v>0</v>
          </cell>
          <cell r="G29">
            <v>1437.932</v>
          </cell>
          <cell r="H29">
            <v>18957.818599999999</v>
          </cell>
          <cell r="I29">
            <v>0</v>
          </cell>
          <cell r="J29">
            <v>1784.97156</v>
          </cell>
          <cell r="K29">
            <v>0</v>
          </cell>
          <cell r="L29">
            <v>0</v>
          </cell>
        </row>
        <row r="30">
          <cell r="C30">
            <v>0</v>
          </cell>
          <cell r="D30">
            <v>0</v>
          </cell>
          <cell r="E30">
            <v>0</v>
          </cell>
          <cell r="F30">
            <v>0</v>
          </cell>
          <cell r="G30">
            <v>0</v>
          </cell>
          <cell r="H30">
            <v>0</v>
          </cell>
          <cell r="I30">
            <v>0</v>
          </cell>
          <cell r="J30">
            <v>0</v>
          </cell>
          <cell r="K30">
            <v>0</v>
          </cell>
          <cell r="L30">
            <v>0</v>
          </cell>
        </row>
        <row r="31">
          <cell r="C31">
            <v>0</v>
          </cell>
          <cell r="D31">
            <v>0</v>
          </cell>
          <cell r="E31">
            <v>0</v>
          </cell>
          <cell r="F31">
            <v>0</v>
          </cell>
          <cell r="G31">
            <v>0</v>
          </cell>
          <cell r="H31">
            <v>0</v>
          </cell>
          <cell r="I31">
            <v>0</v>
          </cell>
          <cell r="J31">
            <v>0</v>
          </cell>
          <cell r="K31">
            <v>0</v>
          </cell>
          <cell r="L31">
            <v>0</v>
          </cell>
        </row>
        <row r="32">
          <cell r="C32">
            <v>0</v>
          </cell>
          <cell r="D32">
            <v>0</v>
          </cell>
          <cell r="E32">
            <v>32739.271029448279</v>
          </cell>
          <cell r="F32">
            <v>0</v>
          </cell>
          <cell r="G32">
            <v>185720.584</v>
          </cell>
          <cell r="H32">
            <v>0</v>
          </cell>
          <cell r="I32">
            <v>2673.259</v>
          </cell>
          <cell r="J32">
            <v>10727.95515</v>
          </cell>
          <cell r="K32">
            <v>657042.37800000003</v>
          </cell>
          <cell r="L32">
            <v>13458.28997</v>
          </cell>
        </row>
        <row r="33">
          <cell r="C33">
            <v>0</v>
          </cell>
          <cell r="D33">
            <v>0</v>
          </cell>
          <cell r="E33">
            <v>50197.050907627163</v>
          </cell>
          <cell r="F33">
            <v>0</v>
          </cell>
          <cell r="G33">
            <v>13071.416999999999</v>
          </cell>
          <cell r="H33">
            <v>23662.681980000001</v>
          </cell>
          <cell r="I33">
            <v>0</v>
          </cell>
          <cell r="J33">
            <v>0</v>
          </cell>
          <cell r="K33">
            <v>0</v>
          </cell>
          <cell r="L33">
            <v>116255.87092</v>
          </cell>
        </row>
        <row r="34">
          <cell r="C34">
            <v>1312468.8379900551</v>
          </cell>
          <cell r="D34">
            <v>40339.084000000003</v>
          </cell>
          <cell r="E34">
            <v>2688557.0693501648</v>
          </cell>
          <cell r="F34">
            <v>1494357.6035600251</v>
          </cell>
          <cell r="G34">
            <v>465939.68323205481</v>
          </cell>
          <cell r="H34">
            <v>3111970.5655499999</v>
          </cell>
          <cell r="I34">
            <v>729164.55753133749</v>
          </cell>
          <cell r="J34">
            <v>913.77069999999992</v>
          </cell>
          <cell r="K34">
            <v>1172964.36659</v>
          </cell>
          <cell r="L34">
            <v>1817349.264</v>
          </cell>
        </row>
        <row r="35">
          <cell r="C35">
            <v>683081.95</v>
          </cell>
          <cell r="D35">
            <v>106769.091</v>
          </cell>
          <cell r="E35">
            <v>159289.70620351899</v>
          </cell>
          <cell r="F35">
            <v>564172.10261000087</v>
          </cell>
          <cell r="G35">
            <v>24876.438470000001</v>
          </cell>
          <cell r="H35">
            <v>239134.43453999929</v>
          </cell>
          <cell r="I35">
            <v>5833.9409999999998</v>
          </cell>
          <cell r="J35">
            <v>501.94837891994172</v>
          </cell>
          <cell r="K35">
            <v>112006.02899999999</v>
          </cell>
          <cell r="L35">
            <v>289678.55499999999</v>
          </cell>
        </row>
        <row r="36">
          <cell r="C36">
            <v>0</v>
          </cell>
          <cell r="D36">
            <v>360881.36028770619</v>
          </cell>
          <cell r="E36">
            <v>0</v>
          </cell>
          <cell r="F36">
            <v>0</v>
          </cell>
          <cell r="G36">
            <v>0</v>
          </cell>
          <cell r="H36">
            <v>0</v>
          </cell>
          <cell r="I36">
            <v>677456.43200000003</v>
          </cell>
          <cell r="J36">
            <v>0</v>
          </cell>
          <cell r="K36">
            <v>126168.48512</v>
          </cell>
          <cell r="L36">
            <v>839395.88500000001</v>
          </cell>
        </row>
        <row r="37">
          <cell r="C37">
            <v>703316.11051999894</v>
          </cell>
          <cell r="D37">
            <v>339442.95585971</v>
          </cell>
          <cell r="E37">
            <v>3202597.1823905162</v>
          </cell>
          <cell r="F37">
            <v>3058171.7439558669</v>
          </cell>
          <cell r="G37">
            <v>900862.66619997844</v>
          </cell>
          <cell r="H37">
            <v>2509827.2174900831</v>
          </cell>
          <cell r="I37">
            <v>2820696.94</v>
          </cell>
          <cell r="J37">
            <v>417050.16972857801</v>
          </cell>
          <cell r="K37">
            <v>0</v>
          </cell>
          <cell r="L37">
            <v>593022.64300000004</v>
          </cell>
        </row>
        <row r="38">
          <cell r="C38">
            <v>75538.418999999994</v>
          </cell>
          <cell r="D38">
            <v>17673.165000000001</v>
          </cell>
          <cell r="E38">
            <v>103359.7126970918</v>
          </cell>
          <cell r="F38">
            <v>336535.15633999999</v>
          </cell>
          <cell r="G38">
            <v>244199.00036000001</v>
          </cell>
          <cell r="H38">
            <v>489928.23317999992</v>
          </cell>
          <cell r="I38">
            <v>761672.95499999996</v>
          </cell>
          <cell r="J38">
            <v>115404.4264324549</v>
          </cell>
          <cell r="K38">
            <v>231421.951</v>
          </cell>
          <cell r="L38">
            <v>113774.24905</v>
          </cell>
        </row>
        <row r="39">
          <cell r="C39">
            <v>483335.84459000011</v>
          </cell>
          <cell r="D39">
            <v>350012.80282571248</v>
          </cell>
          <cell r="E39">
            <v>657803.59892000037</v>
          </cell>
          <cell r="F39">
            <v>1167705.4049699551</v>
          </cell>
          <cell r="G39">
            <v>675302.38027999992</v>
          </cell>
          <cell r="H39">
            <v>599332.56145000004</v>
          </cell>
          <cell r="I39">
            <v>807110.31200000003</v>
          </cell>
          <cell r="J39">
            <v>89013.524737849992</v>
          </cell>
          <cell r="K39">
            <v>2129980.5843957071</v>
          </cell>
          <cell r="L39">
            <v>36400.811999999998</v>
          </cell>
        </row>
      </sheetData>
      <sheetData sheetId="15">
        <row r="5">
          <cell r="C5">
            <v>600000</v>
          </cell>
          <cell r="D5">
            <v>600000</v>
          </cell>
          <cell r="E5">
            <v>810000</v>
          </cell>
          <cell r="F5">
            <v>1500000</v>
          </cell>
          <cell r="G5">
            <v>1006250</v>
          </cell>
          <cell r="H5">
            <v>1000000</v>
          </cell>
          <cell r="I5">
            <v>1000000</v>
          </cell>
          <cell r="J5">
            <v>700000</v>
          </cell>
          <cell r="K5">
            <v>0</v>
          </cell>
          <cell r="L5">
            <v>2307103</v>
          </cell>
        </row>
        <row r="6">
          <cell r="C6">
            <v>0</v>
          </cell>
          <cell r="D6">
            <v>0</v>
          </cell>
          <cell r="E6">
            <v>512138.51</v>
          </cell>
          <cell r="F6">
            <v>0</v>
          </cell>
          <cell r="G6">
            <v>0</v>
          </cell>
          <cell r="H6">
            <v>10871.242</v>
          </cell>
          <cell r="I6">
            <v>0</v>
          </cell>
          <cell r="J6">
            <v>0</v>
          </cell>
          <cell r="K6">
            <v>0</v>
          </cell>
          <cell r="L6">
            <v>1399897</v>
          </cell>
        </row>
        <row r="7">
          <cell r="C7">
            <v>0</v>
          </cell>
          <cell r="D7">
            <v>102296.5021425</v>
          </cell>
          <cell r="E7">
            <v>268057.86300000001</v>
          </cell>
          <cell r="F7">
            <v>904878.73800000001</v>
          </cell>
          <cell r="G7">
            <v>0</v>
          </cell>
          <cell r="H7">
            <v>0</v>
          </cell>
          <cell r="I7">
            <v>-116541.792</v>
          </cell>
          <cell r="J7">
            <v>342209.33899999998</v>
          </cell>
          <cell r="K7">
            <v>0</v>
          </cell>
          <cell r="L7">
            <v>0</v>
          </cell>
        </row>
        <row r="8">
          <cell r="C8">
            <v>0</v>
          </cell>
          <cell r="D8">
            <v>0</v>
          </cell>
          <cell r="E8">
            <v>0</v>
          </cell>
          <cell r="F8">
            <v>0</v>
          </cell>
          <cell r="G8">
            <v>3925.8789999999999</v>
          </cell>
          <cell r="H8">
            <v>0</v>
          </cell>
          <cell r="I8">
            <v>400000</v>
          </cell>
          <cell r="J8">
            <v>22000</v>
          </cell>
          <cell r="K8">
            <v>0</v>
          </cell>
          <cell r="L8">
            <v>0</v>
          </cell>
        </row>
        <row r="9">
          <cell r="C9">
            <v>56126.093691439914</v>
          </cell>
          <cell r="D9">
            <v>522137.33774886437</v>
          </cell>
          <cell r="E9">
            <v>200933.00002024419</v>
          </cell>
          <cell r="F9">
            <v>6206255.4621000001</v>
          </cell>
          <cell r="G9">
            <v>761356.10759616841</v>
          </cell>
          <cell r="H9">
            <v>990387.6605975175</v>
          </cell>
          <cell r="I9">
            <v>7059120.5125403991</v>
          </cell>
          <cell r="J9">
            <v>218831.12874901219</v>
          </cell>
          <cell r="K9">
            <v>0</v>
          </cell>
          <cell r="L9">
            <v>-3467561</v>
          </cell>
        </row>
        <row r="10">
          <cell r="C10">
            <v>0</v>
          </cell>
          <cell r="D10">
            <v>0</v>
          </cell>
          <cell r="E10">
            <v>0</v>
          </cell>
          <cell r="F10">
            <v>941057.57900000003</v>
          </cell>
          <cell r="G10">
            <v>32216.242999999999</v>
          </cell>
          <cell r="H10">
            <v>0</v>
          </cell>
          <cell r="I10">
            <v>0</v>
          </cell>
          <cell r="J10">
            <v>0</v>
          </cell>
          <cell r="K10">
            <v>0</v>
          </cell>
          <cell r="L10">
            <v>0</v>
          </cell>
        </row>
        <row r="12">
          <cell r="C12">
            <v>0</v>
          </cell>
          <cell r="D12">
            <v>4385749.2796737468</v>
          </cell>
          <cell r="E12">
            <v>5032380.8866389748</v>
          </cell>
          <cell r="F12">
            <v>15417252.209169321</v>
          </cell>
          <cell r="G12">
            <v>4798423.2470000004</v>
          </cell>
          <cell r="H12">
            <v>1069750.2650632721</v>
          </cell>
          <cell r="I12">
            <v>7062281.5813695211</v>
          </cell>
          <cell r="J12">
            <v>1420905.9842884671</v>
          </cell>
          <cell r="K12">
            <v>0</v>
          </cell>
          <cell r="L12">
            <v>8352171.2417389993</v>
          </cell>
        </row>
        <row r="13">
          <cell r="C13">
            <v>0</v>
          </cell>
          <cell r="D13">
            <v>0</v>
          </cell>
          <cell r="E13">
            <v>0</v>
          </cell>
          <cell r="F13">
            <v>1881843.85</v>
          </cell>
          <cell r="G13">
            <v>0</v>
          </cell>
          <cell r="H13">
            <v>0</v>
          </cell>
          <cell r="I13">
            <v>173054.03099999999</v>
          </cell>
          <cell r="J13">
            <v>0</v>
          </cell>
          <cell r="K13">
            <v>0</v>
          </cell>
          <cell r="L13">
            <v>483056.36182199989</v>
          </cell>
        </row>
        <row r="14">
          <cell r="C14">
            <v>200000</v>
          </cell>
          <cell r="D14">
            <v>0</v>
          </cell>
          <cell r="E14">
            <v>0</v>
          </cell>
          <cell r="F14">
            <v>137686.40599999999</v>
          </cell>
          <cell r="G14">
            <v>0</v>
          </cell>
          <cell r="H14">
            <v>0</v>
          </cell>
          <cell r="I14">
            <v>449102.85499999998</v>
          </cell>
          <cell r="J14">
            <v>39938.269</v>
          </cell>
          <cell r="K14">
            <v>0</v>
          </cell>
          <cell r="L14">
            <v>0</v>
          </cell>
        </row>
        <row r="15">
          <cell r="C15">
            <v>0</v>
          </cell>
          <cell r="D15">
            <v>56414.317604437441</v>
          </cell>
          <cell r="E15">
            <v>295351.614</v>
          </cell>
          <cell r="F15">
            <v>379678.70699999999</v>
          </cell>
          <cell r="G15">
            <v>75442.547000000006</v>
          </cell>
          <cell r="H15">
            <v>103390.62416000001</v>
          </cell>
          <cell r="I15">
            <v>729496.28</v>
          </cell>
          <cell r="J15">
            <v>78467.907999999996</v>
          </cell>
          <cell r="K15">
            <v>0</v>
          </cell>
          <cell r="L15">
            <v>1499759.3959999999</v>
          </cell>
        </row>
        <row r="16">
          <cell r="C16">
            <v>24835.530294163938</v>
          </cell>
          <cell r="D16">
            <v>108931.7709792742</v>
          </cell>
          <cell r="E16">
            <v>551588.56739000033</v>
          </cell>
          <cell r="F16">
            <v>311045.89700000192</v>
          </cell>
          <cell r="G16">
            <v>62102.84943679237</v>
          </cell>
          <cell r="H16">
            <v>1582.597849999979</v>
          </cell>
          <cell r="I16">
            <v>134665.76999999999</v>
          </cell>
          <cell r="J16">
            <v>45576.614000000001</v>
          </cell>
          <cell r="K16">
            <v>0</v>
          </cell>
          <cell r="L16">
            <v>123208.99999999951</v>
          </cell>
        </row>
        <row r="18">
          <cell r="C18">
            <v>0</v>
          </cell>
          <cell r="D18">
            <v>3643.7669999999998</v>
          </cell>
          <cell r="E18">
            <v>31363.194</v>
          </cell>
          <cell r="F18">
            <v>42961.968999999997</v>
          </cell>
          <cell r="G18">
            <v>53175.103999999999</v>
          </cell>
          <cell r="H18">
            <v>2538.8829787499999</v>
          </cell>
          <cell r="I18">
            <v>65214.752999999997</v>
          </cell>
          <cell r="J18">
            <v>43031.777999999998</v>
          </cell>
          <cell r="K18">
            <v>0</v>
          </cell>
          <cell r="L18">
            <v>15326</v>
          </cell>
        </row>
        <row r="19">
          <cell r="C19">
            <v>0</v>
          </cell>
          <cell r="D19">
            <v>222528.31766</v>
          </cell>
          <cell r="E19">
            <v>443000</v>
          </cell>
          <cell r="F19">
            <v>1170000</v>
          </cell>
          <cell r="G19">
            <v>410000</v>
          </cell>
          <cell r="H19">
            <v>28878.091676</v>
          </cell>
          <cell r="I19">
            <v>0</v>
          </cell>
          <cell r="J19">
            <v>0</v>
          </cell>
          <cell r="K19">
            <v>0</v>
          </cell>
          <cell r="L19">
            <v>0</v>
          </cell>
        </row>
        <row r="20">
          <cell r="C20">
            <v>0</v>
          </cell>
          <cell r="D20">
            <v>1001121.683</v>
          </cell>
          <cell r="E20">
            <v>980000</v>
          </cell>
          <cell r="F20">
            <v>1325380.0190999999</v>
          </cell>
          <cell r="G20">
            <v>974500</v>
          </cell>
          <cell r="H20">
            <v>0</v>
          </cell>
          <cell r="I20">
            <v>2865000</v>
          </cell>
          <cell r="J20">
            <v>504000</v>
          </cell>
          <cell r="K20">
            <v>0</v>
          </cell>
          <cell r="L20">
            <v>0</v>
          </cell>
        </row>
        <row r="21">
          <cell r="C21">
            <v>0</v>
          </cell>
          <cell r="D21">
            <v>16404.331999999999</v>
          </cell>
          <cell r="E21">
            <v>29695.06</v>
          </cell>
          <cell r="F21">
            <v>49857.264999999999</v>
          </cell>
          <cell r="G21">
            <v>158487.64600000001</v>
          </cell>
          <cell r="H21">
            <v>10635.95146626389</v>
          </cell>
          <cell r="I21">
            <v>56699.451999999997</v>
          </cell>
          <cell r="J21">
            <v>105586.74800000001</v>
          </cell>
          <cell r="K21">
            <v>0</v>
          </cell>
          <cell r="L21">
            <v>62405</v>
          </cell>
        </row>
        <row r="22">
          <cell r="C22">
            <v>579677.76087937783</v>
          </cell>
          <cell r="D22">
            <v>2271685.1585143432</v>
          </cell>
          <cell r="E22">
            <v>894337.55633553176</v>
          </cell>
          <cell r="F22">
            <v>6952214.1909999996</v>
          </cell>
          <cell r="G22">
            <v>1499057.6568199999</v>
          </cell>
          <cell r="H22">
            <v>1549803.9515562779</v>
          </cell>
          <cell r="I22">
            <v>5803650.8849999998</v>
          </cell>
          <cell r="J22">
            <v>610675.02</v>
          </cell>
          <cell r="K22">
            <v>0</v>
          </cell>
          <cell r="L22">
            <v>3627473</v>
          </cell>
        </row>
        <row r="23">
          <cell r="C23">
            <v>0</v>
          </cell>
          <cell r="D23">
            <v>0</v>
          </cell>
          <cell r="E23">
            <v>0</v>
          </cell>
          <cell r="F23">
            <v>0</v>
          </cell>
          <cell r="G23">
            <v>0</v>
          </cell>
          <cell r="H23">
            <v>0</v>
          </cell>
          <cell r="I23">
            <v>83715.186000000002</v>
          </cell>
          <cell r="J23">
            <v>0</v>
          </cell>
          <cell r="K23">
            <v>0</v>
          </cell>
          <cell r="L23">
            <v>0</v>
          </cell>
        </row>
        <row r="24">
          <cell r="C24">
            <v>0</v>
          </cell>
          <cell r="D24">
            <v>13707.034600000001</v>
          </cell>
          <cell r="E24">
            <v>0</v>
          </cell>
          <cell r="F24">
            <v>1080779.358</v>
          </cell>
          <cell r="G24">
            <v>0</v>
          </cell>
          <cell r="H24">
            <v>0</v>
          </cell>
          <cell r="I24">
            <v>564243.20499999996</v>
          </cell>
          <cell r="J24">
            <v>0</v>
          </cell>
          <cell r="K24">
            <v>0</v>
          </cell>
          <cell r="L24">
            <v>0</v>
          </cell>
        </row>
        <row r="25">
          <cell r="C25">
            <v>0</v>
          </cell>
          <cell r="D25">
            <v>4499.2115384615381</v>
          </cell>
          <cell r="E25">
            <v>0</v>
          </cell>
          <cell r="F25">
            <v>0</v>
          </cell>
          <cell r="G25">
            <v>10000</v>
          </cell>
          <cell r="H25">
            <v>0</v>
          </cell>
          <cell r="I25">
            <v>58124.135999999999</v>
          </cell>
          <cell r="J25">
            <v>0</v>
          </cell>
          <cell r="K25">
            <v>0</v>
          </cell>
          <cell r="L25">
            <v>0</v>
          </cell>
        </row>
        <row r="26">
          <cell r="C26">
            <v>0</v>
          </cell>
          <cell r="D26">
            <v>0</v>
          </cell>
          <cell r="E26">
            <v>0</v>
          </cell>
          <cell r="F26">
            <v>0</v>
          </cell>
          <cell r="G26">
            <v>8115.6989999999996</v>
          </cell>
          <cell r="H26">
            <v>0</v>
          </cell>
          <cell r="I26">
            <v>0</v>
          </cell>
          <cell r="J26">
            <v>0</v>
          </cell>
          <cell r="K26">
            <v>0</v>
          </cell>
          <cell r="L26">
            <v>0</v>
          </cell>
        </row>
        <row r="27">
          <cell r="C27">
            <v>0</v>
          </cell>
          <cell r="D27">
            <v>0</v>
          </cell>
          <cell r="E27">
            <v>0</v>
          </cell>
          <cell r="F27">
            <v>0</v>
          </cell>
          <cell r="G27">
            <v>0</v>
          </cell>
          <cell r="H27">
            <v>0</v>
          </cell>
          <cell r="I27">
            <v>0</v>
          </cell>
          <cell r="J27">
            <v>0</v>
          </cell>
          <cell r="K27">
            <v>0</v>
          </cell>
          <cell r="L27">
            <v>0</v>
          </cell>
        </row>
        <row r="28">
          <cell r="C28">
            <v>0</v>
          </cell>
          <cell r="D28">
            <v>42124</v>
          </cell>
          <cell r="E28">
            <v>0</v>
          </cell>
          <cell r="F28">
            <v>501993.33600000001</v>
          </cell>
          <cell r="G28">
            <v>56237.222049999997</v>
          </cell>
          <cell r="H28">
            <v>0</v>
          </cell>
          <cell r="I28">
            <v>732046.098</v>
          </cell>
          <cell r="J28">
            <v>0</v>
          </cell>
          <cell r="K28">
            <v>0</v>
          </cell>
          <cell r="L28">
            <v>0</v>
          </cell>
        </row>
        <row r="29">
          <cell r="C29">
            <v>0</v>
          </cell>
          <cell r="D29">
            <v>0</v>
          </cell>
          <cell r="E29">
            <v>0</v>
          </cell>
          <cell r="F29">
            <v>507149.1</v>
          </cell>
          <cell r="G29">
            <v>6266.4030000000002</v>
          </cell>
          <cell r="H29">
            <v>0</v>
          </cell>
          <cell r="I29">
            <v>0</v>
          </cell>
          <cell r="J29">
            <v>0</v>
          </cell>
          <cell r="K29">
            <v>0</v>
          </cell>
          <cell r="L29">
            <v>0</v>
          </cell>
        </row>
        <row r="30">
          <cell r="C30">
            <v>0</v>
          </cell>
          <cell r="D30">
            <v>0</v>
          </cell>
          <cell r="E30">
            <v>0</v>
          </cell>
          <cell r="F30">
            <v>0</v>
          </cell>
          <cell r="G30">
            <v>0</v>
          </cell>
          <cell r="H30">
            <v>0</v>
          </cell>
          <cell r="I30">
            <v>0</v>
          </cell>
          <cell r="J30">
            <v>0</v>
          </cell>
          <cell r="K30">
            <v>0</v>
          </cell>
          <cell r="L30">
            <v>0</v>
          </cell>
        </row>
        <row r="31">
          <cell r="C31">
            <v>0</v>
          </cell>
          <cell r="D31">
            <v>0</v>
          </cell>
          <cell r="E31">
            <v>0</v>
          </cell>
          <cell r="F31">
            <v>0</v>
          </cell>
          <cell r="G31">
            <v>0</v>
          </cell>
          <cell r="H31">
            <v>0</v>
          </cell>
          <cell r="I31">
            <v>0</v>
          </cell>
          <cell r="J31">
            <v>0</v>
          </cell>
          <cell r="K31">
            <v>0</v>
          </cell>
          <cell r="L31">
            <v>0</v>
          </cell>
        </row>
        <row r="32">
          <cell r="C32">
            <v>0</v>
          </cell>
          <cell r="D32">
            <v>28499.352930000001</v>
          </cell>
          <cell r="E32">
            <v>3.9840000099502511E-4</v>
          </cell>
          <cell r="F32">
            <v>268322.14399999997</v>
          </cell>
          <cell r="G32">
            <v>0</v>
          </cell>
          <cell r="H32">
            <v>2605.833333333333</v>
          </cell>
          <cell r="I32">
            <v>35947.080999999998</v>
          </cell>
          <cell r="J32">
            <v>9809.6830000000009</v>
          </cell>
          <cell r="K32">
            <v>0</v>
          </cell>
          <cell r="L32">
            <v>0</v>
          </cell>
        </row>
        <row r="33">
          <cell r="C33">
            <v>0</v>
          </cell>
          <cell r="D33">
            <v>2736.9769999999999</v>
          </cell>
          <cell r="E33">
            <v>0</v>
          </cell>
          <cell r="F33">
            <v>0</v>
          </cell>
          <cell r="G33">
            <v>0</v>
          </cell>
          <cell r="H33">
            <v>0</v>
          </cell>
          <cell r="I33">
            <v>0</v>
          </cell>
          <cell r="J33">
            <v>0</v>
          </cell>
          <cell r="K33">
            <v>0</v>
          </cell>
          <cell r="L33">
            <v>0</v>
          </cell>
        </row>
        <row r="34">
          <cell r="C34">
            <v>0</v>
          </cell>
          <cell r="D34">
            <v>309994.97620141989</v>
          </cell>
          <cell r="E34">
            <v>2129529.742281192</v>
          </cell>
          <cell r="F34">
            <v>841370.15800000005</v>
          </cell>
          <cell r="G34">
            <v>663370.22620765155</v>
          </cell>
          <cell r="H34">
            <v>943094.79776722146</v>
          </cell>
          <cell r="I34">
            <v>1871437.2949999999</v>
          </cell>
          <cell r="J34">
            <v>573850.92500000005</v>
          </cell>
          <cell r="K34">
            <v>0</v>
          </cell>
          <cell r="L34">
            <v>337081</v>
          </cell>
        </row>
        <row r="35">
          <cell r="C35">
            <v>301052.37301835621</v>
          </cell>
          <cell r="D35">
            <v>229178.6784</v>
          </cell>
          <cell r="E35">
            <v>2235.6388260000099</v>
          </cell>
          <cell r="F35">
            <v>60276.423999999999</v>
          </cell>
          <cell r="G35">
            <v>30053.15172999999</v>
          </cell>
          <cell r="H35">
            <v>41129.480000000003</v>
          </cell>
          <cell r="I35">
            <v>17181.414000000001</v>
          </cell>
          <cell r="J35">
            <v>149649.579</v>
          </cell>
          <cell r="K35">
            <v>0</v>
          </cell>
          <cell r="L35">
            <v>387449.00000000012</v>
          </cell>
        </row>
        <row r="36">
          <cell r="C36">
            <v>0</v>
          </cell>
          <cell r="D36">
            <v>0</v>
          </cell>
          <cell r="E36">
            <v>0</v>
          </cell>
          <cell r="F36">
            <v>3808018.9317999999</v>
          </cell>
          <cell r="G36">
            <v>0</v>
          </cell>
          <cell r="H36">
            <v>0</v>
          </cell>
          <cell r="I36">
            <v>0</v>
          </cell>
          <cell r="J36">
            <v>11.495023614000001</v>
          </cell>
          <cell r="K36">
            <v>0</v>
          </cell>
          <cell r="L36">
            <v>0</v>
          </cell>
        </row>
        <row r="37">
          <cell r="C37">
            <v>0</v>
          </cell>
          <cell r="D37">
            <v>1038092.811757077</v>
          </cell>
          <cell r="E37">
            <v>2018398.7147703001</v>
          </cell>
          <cell r="F37">
            <v>10776172.796081821</v>
          </cell>
          <cell r="G37">
            <v>2448292.4270000001</v>
          </cell>
          <cell r="H37">
            <v>276393.19936864899</v>
          </cell>
          <cell r="I37">
            <v>3694713.8497457532</v>
          </cell>
          <cell r="J37">
            <v>801141.45636758115</v>
          </cell>
          <cell r="K37">
            <v>0</v>
          </cell>
          <cell r="L37">
            <v>3173136.1584689999</v>
          </cell>
        </row>
        <row r="38">
          <cell r="C38">
            <v>0</v>
          </cell>
          <cell r="D38">
            <v>0</v>
          </cell>
          <cell r="E38">
            <v>95282.146999999997</v>
          </cell>
          <cell r="F38">
            <v>0</v>
          </cell>
          <cell r="G38">
            <v>0</v>
          </cell>
          <cell r="H38">
            <v>61437.29896</v>
          </cell>
          <cell r="I38">
            <v>15670.759</v>
          </cell>
          <cell r="J38">
            <v>13593.460999999999</v>
          </cell>
          <cell r="K38">
            <v>0</v>
          </cell>
          <cell r="L38">
            <v>890064</v>
          </cell>
        </row>
        <row r="39">
          <cell r="C39">
            <v>231.49</v>
          </cell>
          <cell r="D39">
            <v>591312.90716752154</v>
          </cell>
          <cell r="E39">
            <v>1046608.3876</v>
          </cell>
          <cell r="F39">
            <v>295203.15600000002</v>
          </cell>
          <cell r="G39">
            <v>422161.33694000001</v>
          </cell>
          <cell r="H39">
            <v>259464.9028935041</v>
          </cell>
          <cell r="I39">
            <v>1027535.124</v>
          </cell>
          <cell r="J39">
            <v>56579.097999999998</v>
          </cell>
          <cell r="K39">
            <v>0</v>
          </cell>
          <cell r="L39">
            <v>2204700.8420000002</v>
          </cell>
        </row>
      </sheetData>
      <sheetData sheetId="16">
        <row r="5">
          <cell r="C5">
            <v>2763720</v>
          </cell>
          <cell r="D5">
            <v>600000</v>
          </cell>
          <cell r="E5">
            <v>810721.06</v>
          </cell>
          <cell r="F5">
            <v>13498981.359999999</v>
          </cell>
          <cell r="G5">
            <v>605000</v>
          </cell>
          <cell r="H5">
            <v>1500000</v>
          </cell>
          <cell r="I5">
            <v>600000</v>
          </cell>
          <cell r="J5">
            <v>600000</v>
          </cell>
          <cell r="K5">
            <v>745831</v>
          </cell>
          <cell r="L5">
            <v>1000000</v>
          </cell>
          <cell r="M5">
            <v>688553.90700000001</v>
          </cell>
        </row>
        <row r="6">
          <cell r="C6">
            <v>0</v>
          </cell>
          <cell r="D6">
            <v>1198.2950000000001</v>
          </cell>
          <cell r="E6">
            <v>0</v>
          </cell>
          <cell r="F6">
            <v>0</v>
          </cell>
          <cell r="G6">
            <v>0</v>
          </cell>
          <cell r="H6">
            <v>0</v>
          </cell>
          <cell r="I6">
            <v>0</v>
          </cell>
          <cell r="J6">
            <v>0</v>
          </cell>
          <cell r="K6">
            <v>100378.9</v>
          </cell>
          <cell r="L6">
            <v>0</v>
          </cell>
          <cell r="M6">
            <v>5712</v>
          </cell>
        </row>
        <row r="7">
          <cell r="C7">
            <v>-54909.117449999991</v>
          </cell>
          <cell r="D7">
            <v>456053</v>
          </cell>
          <cell r="E7">
            <v>356.34275000000002</v>
          </cell>
          <cell r="F7">
            <v>36911.31</v>
          </cell>
          <cell r="G7">
            <v>0</v>
          </cell>
          <cell r="H7">
            <v>-60349.069000000003</v>
          </cell>
          <cell r="I7">
            <v>-11645.963</v>
          </cell>
          <cell r="J7">
            <v>-15561.17</v>
          </cell>
          <cell r="K7">
            <v>0</v>
          </cell>
          <cell r="L7">
            <v>0</v>
          </cell>
          <cell r="M7">
            <v>0</v>
          </cell>
        </row>
        <row r="8">
          <cell r="C8">
            <v>0</v>
          </cell>
          <cell r="D8">
            <v>441589.76500000001</v>
          </cell>
          <cell r="E8">
            <v>0</v>
          </cell>
          <cell r="F8">
            <v>-109502.90399999999</v>
          </cell>
          <cell r="G8">
            <v>0</v>
          </cell>
          <cell r="H8">
            <v>114391.13400000001</v>
          </cell>
          <cell r="I8">
            <v>1215327.78994</v>
          </cell>
          <cell r="J8">
            <v>150000</v>
          </cell>
          <cell r="K8">
            <v>150000</v>
          </cell>
          <cell r="L8">
            <v>0</v>
          </cell>
          <cell r="M8">
            <v>-10047.931</v>
          </cell>
        </row>
        <row r="9">
          <cell r="C9">
            <v>2426232.184191532</v>
          </cell>
          <cell r="D9">
            <v>3191406.5628459258</v>
          </cell>
          <cell r="E9">
            <v>-3411709.3081297101</v>
          </cell>
          <cell r="F9">
            <v>22977078.433623079</v>
          </cell>
          <cell r="G9">
            <v>-588221.7568783164</v>
          </cell>
          <cell r="H9">
            <v>3055803.9799990919</v>
          </cell>
          <cell r="I9">
            <v>-1753388.5057679091</v>
          </cell>
          <cell r="J9">
            <v>1484929.9812030159</v>
          </cell>
          <cell r="K9">
            <v>-397843.32447629451</v>
          </cell>
          <cell r="L9">
            <v>6013678.5299439272</v>
          </cell>
          <cell r="M9">
            <v>275337.38228374999</v>
          </cell>
        </row>
        <row r="10">
          <cell r="C10">
            <v>0</v>
          </cell>
          <cell r="D10">
            <v>0</v>
          </cell>
          <cell r="E10">
            <v>1534217.273</v>
          </cell>
          <cell r="F10">
            <v>1523664.773</v>
          </cell>
          <cell r="G10">
            <v>824886.44286377146</v>
          </cell>
          <cell r="H10">
            <v>920001</v>
          </cell>
          <cell r="I10">
            <v>0</v>
          </cell>
          <cell r="J10">
            <v>0</v>
          </cell>
          <cell r="K10">
            <v>0</v>
          </cell>
          <cell r="L10">
            <v>0</v>
          </cell>
          <cell r="M10">
            <v>24798.638999999999</v>
          </cell>
        </row>
        <row r="12">
          <cell r="C12">
            <v>4564463.5719258804</v>
          </cell>
          <cell r="D12">
            <v>6169771.0681652399</v>
          </cell>
          <cell r="E12">
            <v>2973008.6854024362</v>
          </cell>
          <cell r="F12">
            <v>9053304.5268730912</v>
          </cell>
          <cell r="G12">
            <v>6759771.0166711463</v>
          </cell>
          <cell r="H12">
            <v>6648412.9100000001</v>
          </cell>
          <cell r="I12">
            <v>2368144.8820000002</v>
          </cell>
          <cell r="J12">
            <v>2151016.2371282349</v>
          </cell>
          <cell r="K12">
            <v>1926199.610117119</v>
          </cell>
          <cell r="L12">
            <v>10442443.35610579</v>
          </cell>
          <cell r="M12">
            <v>2710680.8911262639</v>
          </cell>
        </row>
        <row r="13">
          <cell r="C13">
            <v>0</v>
          </cell>
          <cell r="D13">
            <v>0</v>
          </cell>
          <cell r="E13">
            <v>0</v>
          </cell>
          <cell r="F13">
            <v>881551.26681976917</v>
          </cell>
          <cell r="G13">
            <v>0</v>
          </cell>
          <cell r="H13">
            <v>0</v>
          </cell>
          <cell r="I13">
            <v>0</v>
          </cell>
          <cell r="J13">
            <v>62469.209541973687</v>
          </cell>
          <cell r="K13">
            <v>0</v>
          </cell>
          <cell r="L13">
            <v>144994.72700725801</v>
          </cell>
          <cell r="M13">
            <v>0</v>
          </cell>
        </row>
        <row r="14">
          <cell r="C14">
            <v>0</v>
          </cell>
          <cell r="D14">
            <v>54306.603999999999</v>
          </cell>
          <cell r="E14">
            <v>0</v>
          </cell>
          <cell r="F14">
            <v>1419534.425</v>
          </cell>
          <cell r="G14">
            <v>0</v>
          </cell>
          <cell r="H14">
            <v>126893.86599999999</v>
          </cell>
          <cell r="I14">
            <v>0</v>
          </cell>
          <cell r="J14">
            <v>0</v>
          </cell>
          <cell r="K14">
            <v>0</v>
          </cell>
          <cell r="L14">
            <v>0</v>
          </cell>
          <cell r="M14">
            <v>37385.016000000003</v>
          </cell>
        </row>
        <row r="15">
          <cell r="C15">
            <v>72000.611080000002</v>
          </cell>
          <cell r="D15">
            <v>186887.60399999999</v>
          </cell>
          <cell r="E15">
            <v>550651.36231999996</v>
          </cell>
          <cell r="F15">
            <v>786700</v>
          </cell>
          <cell r="G15">
            <v>137872.2215643813</v>
          </cell>
          <cell r="H15">
            <v>1944308.834</v>
          </cell>
          <cell r="I15">
            <v>684751.08400000003</v>
          </cell>
          <cell r="J15">
            <v>483025</v>
          </cell>
          <cell r="K15">
            <v>452844.12352310232</v>
          </cell>
          <cell r="L15">
            <v>0</v>
          </cell>
          <cell r="M15">
            <v>185325.00594777919</v>
          </cell>
        </row>
        <row r="16">
          <cell r="C16">
            <v>1594431.4111599999</v>
          </cell>
          <cell r="D16">
            <v>21949.912</v>
          </cell>
          <cell r="E16">
            <v>87565.356549999953</v>
          </cell>
          <cell r="F16">
            <v>292842.60100000002</v>
          </cell>
          <cell r="G16">
            <v>31300.386727253292</v>
          </cell>
          <cell r="H16">
            <v>43632.317000000003</v>
          </cell>
          <cell r="I16">
            <v>66682.38</v>
          </cell>
          <cell r="J16">
            <v>225251.99999999991</v>
          </cell>
          <cell r="K16">
            <v>135735.31366450549</v>
          </cell>
          <cell r="L16">
            <v>1495962.173969999</v>
          </cell>
          <cell r="M16">
            <v>51446.53</v>
          </cell>
        </row>
        <row r="18">
          <cell r="C18">
            <v>112389.52608</v>
          </cell>
          <cell r="D18">
            <v>5120.1949999999997</v>
          </cell>
          <cell r="E18">
            <v>3817.8570900000041</v>
          </cell>
          <cell r="F18">
            <v>46280.038</v>
          </cell>
          <cell r="G18">
            <v>91441.690786366642</v>
          </cell>
          <cell r="H18">
            <v>15342.135</v>
          </cell>
          <cell r="I18">
            <v>16124.992399999999</v>
          </cell>
          <cell r="J18">
            <v>335032.01799999998</v>
          </cell>
          <cell r="K18">
            <v>0</v>
          </cell>
          <cell r="L18">
            <v>76543.696629999991</v>
          </cell>
          <cell r="M18">
            <v>344.476</v>
          </cell>
        </row>
        <row r="19">
          <cell r="C19">
            <v>0</v>
          </cell>
          <cell r="D19">
            <v>799971.73100000003</v>
          </cell>
          <cell r="E19">
            <v>108000</v>
          </cell>
          <cell r="F19">
            <v>0</v>
          </cell>
          <cell r="G19">
            <v>0</v>
          </cell>
          <cell r="H19">
            <v>206928.41800000001</v>
          </cell>
          <cell r="I19">
            <v>0</v>
          </cell>
          <cell r="J19">
            <v>0</v>
          </cell>
          <cell r="K19">
            <v>0</v>
          </cell>
          <cell r="L19">
            <v>0</v>
          </cell>
          <cell r="M19">
            <v>112832.196</v>
          </cell>
        </row>
        <row r="20">
          <cell r="C20">
            <v>0</v>
          </cell>
          <cell r="D20">
            <v>1294600</v>
          </cell>
          <cell r="E20">
            <v>892000</v>
          </cell>
          <cell r="F20">
            <v>11171625.030999999</v>
          </cell>
          <cell r="G20">
            <v>703932.30299999996</v>
          </cell>
          <cell r="H20">
            <v>403571.58299999998</v>
          </cell>
          <cell r="I20">
            <v>0</v>
          </cell>
          <cell r="J20">
            <v>0</v>
          </cell>
          <cell r="K20">
            <v>440000</v>
          </cell>
          <cell r="L20">
            <v>3128000</v>
          </cell>
          <cell r="M20">
            <v>712167.804</v>
          </cell>
        </row>
        <row r="21">
          <cell r="C21">
            <v>83399.801990000036</v>
          </cell>
          <cell r="D21">
            <v>48346.59</v>
          </cell>
          <cell r="E21">
            <v>11688.455550000001</v>
          </cell>
          <cell r="F21">
            <v>34087.529000000002</v>
          </cell>
          <cell r="G21">
            <v>32404.844613109759</v>
          </cell>
          <cell r="H21">
            <v>83467.691999999995</v>
          </cell>
          <cell r="I21">
            <v>41517.644999999997</v>
          </cell>
          <cell r="J21">
            <v>104951</v>
          </cell>
          <cell r="K21">
            <v>13694.62554519999</v>
          </cell>
          <cell r="L21">
            <v>91062.478629999634</v>
          </cell>
          <cell r="M21">
            <v>24597.33</v>
          </cell>
        </row>
        <row r="22">
          <cell r="C22">
            <v>5043371.5301199993</v>
          </cell>
          <cell r="D22">
            <v>3752509.7121735211</v>
          </cell>
          <cell r="E22">
            <v>152792.6164</v>
          </cell>
          <cell r="F22">
            <v>17489364.89962877</v>
          </cell>
          <cell r="G22">
            <v>2067463.932</v>
          </cell>
          <cell r="H22">
            <v>3820994.429</v>
          </cell>
          <cell r="I22">
            <v>1025480.020539617</v>
          </cell>
          <cell r="J22">
            <v>2108508.8551841001</v>
          </cell>
          <cell r="K22">
            <v>700841.36927497282</v>
          </cell>
          <cell r="L22">
            <v>9363919.2714884281</v>
          </cell>
          <cell r="M22">
            <v>289033.03000000003</v>
          </cell>
        </row>
        <row r="23">
          <cell r="C23">
            <v>0</v>
          </cell>
          <cell r="D23">
            <v>0</v>
          </cell>
          <cell r="E23">
            <v>0</v>
          </cell>
          <cell r="F23">
            <v>0</v>
          </cell>
          <cell r="G23">
            <v>1251.3599999999999</v>
          </cell>
          <cell r="H23">
            <v>0</v>
          </cell>
          <cell r="I23">
            <v>0</v>
          </cell>
          <cell r="J23">
            <v>0</v>
          </cell>
          <cell r="K23">
            <v>8364.0349776200001</v>
          </cell>
          <cell r="L23">
            <v>0</v>
          </cell>
          <cell r="M23">
            <v>0</v>
          </cell>
        </row>
      </sheetData>
      <sheetData sheetId="17">
        <row r="5">
          <cell r="C5">
            <v>700000</v>
          </cell>
          <cell r="D5">
            <v>1028998.134</v>
          </cell>
          <cell r="E5">
            <v>600000</v>
          </cell>
          <cell r="F5">
            <v>566304.272</v>
          </cell>
          <cell r="G5">
            <v>600000</v>
          </cell>
          <cell r="H5">
            <v>1000000</v>
          </cell>
          <cell r="I5">
            <v>600000</v>
          </cell>
          <cell r="J5">
            <v>497024.16499999998</v>
          </cell>
          <cell r="K5">
            <v>0</v>
          </cell>
          <cell r="L5">
            <v>1102550</v>
          </cell>
          <cell r="M5">
            <v>50492396.289999999</v>
          </cell>
        </row>
        <row r="6">
          <cell r="C6">
            <v>0</v>
          </cell>
          <cell r="D6">
            <v>100361.285</v>
          </cell>
          <cell r="E6">
            <v>0</v>
          </cell>
          <cell r="F6">
            <v>146101</v>
          </cell>
          <cell r="G6">
            <v>0</v>
          </cell>
          <cell r="H6">
            <v>0</v>
          </cell>
          <cell r="I6">
            <v>0</v>
          </cell>
          <cell r="J6">
            <v>0</v>
          </cell>
          <cell r="K6">
            <v>0</v>
          </cell>
          <cell r="L6">
            <v>0</v>
          </cell>
          <cell r="M6">
            <v>3320220.7519999999</v>
          </cell>
        </row>
        <row r="7">
          <cell r="C7">
            <v>0</v>
          </cell>
          <cell r="D7">
            <v>0</v>
          </cell>
          <cell r="E7">
            <v>0</v>
          </cell>
          <cell r="F7">
            <v>25539.216</v>
          </cell>
          <cell r="G7">
            <v>181909.033</v>
          </cell>
          <cell r="H7">
            <v>0</v>
          </cell>
          <cell r="I7">
            <v>128382</v>
          </cell>
          <cell r="J7">
            <v>0</v>
          </cell>
          <cell r="K7">
            <v>0</v>
          </cell>
          <cell r="L7">
            <v>0</v>
          </cell>
          <cell r="M7">
            <v>2724565.3327893261</v>
          </cell>
        </row>
        <row r="8">
          <cell r="C8">
            <v>50015</v>
          </cell>
          <cell r="D8">
            <v>1174527.64164</v>
          </cell>
          <cell r="E8">
            <v>0</v>
          </cell>
          <cell r="F8">
            <v>0</v>
          </cell>
          <cell r="G8">
            <v>157850.29500000001</v>
          </cell>
          <cell r="H8">
            <v>0</v>
          </cell>
          <cell r="I8">
            <v>0</v>
          </cell>
          <cell r="J8">
            <v>0</v>
          </cell>
          <cell r="K8">
            <v>0</v>
          </cell>
          <cell r="L8">
            <v>0</v>
          </cell>
          <cell r="M8">
            <v>3611128.4045799999</v>
          </cell>
        </row>
        <row r="9">
          <cell r="C9">
            <v>88882.707483918435</v>
          </cell>
          <cell r="D9">
            <v>-598581.07937870338</v>
          </cell>
          <cell r="E9">
            <v>-24591.595014825529</v>
          </cell>
          <cell r="F9">
            <v>-321233.7328791605</v>
          </cell>
          <cell r="G9">
            <v>1756386.5079634511</v>
          </cell>
          <cell r="H9">
            <v>4923814.4003465362</v>
          </cell>
          <cell r="I9">
            <v>-1213509.0976104471</v>
          </cell>
          <cell r="J9">
            <v>-1552867.567</v>
          </cell>
          <cell r="K9">
            <v>0</v>
          </cell>
          <cell r="L9">
            <v>1564445.365108205</v>
          </cell>
          <cell r="M9">
            <v>68937160.981346011</v>
          </cell>
        </row>
        <row r="10">
          <cell r="C10">
            <v>1031184.44</v>
          </cell>
          <cell r="D10">
            <v>0</v>
          </cell>
          <cell r="E10">
            <v>0</v>
          </cell>
          <cell r="F10">
            <v>0</v>
          </cell>
          <cell r="G10">
            <v>0</v>
          </cell>
          <cell r="H10">
            <v>0</v>
          </cell>
          <cell r="I10">
            <v>-15557.495000000001</v>
          </cell>
          <cell r="J10">
            <v>0</v>
          </cell>
          <cell r="K10">
            <v>0</v>
          </cell>
          <cell r="L10">
            <v>0</v>
          </cell>
          <cell r="M10">
            <v>6772522.2898637718</v>
          </cell>
        </row>
        <row r="12">
          <cell r="C12">
            <v>1623201.294078585</v>
          </cell>
          <cell r="D12">
            <v>2622807.903255939</v>
          </cell>
          <cell r="E12">
            <v>481450.64411824459</v>
          </cell>
          <cell r="F12">
            <v>773652.05747724301</v>
          </cell>
          <cell r="G12">
            <v>1368185.276993582</v>
          </cell>
          <cell r="H12">
            <v>5985121.557</v>
          </cell>
          <cell r="I12">
            <v>1362497.447641405</v>
          </cell>
          <cell r="J12">
            <v>2070223.892</v>
          </cell>
          <cell r="K12">
            <v>0</v>
          </cell>
          <cell r="L12">
            <v>1718835.2449299111</v>
          </cell>
          <cell r="M12">
            <v>181283687.10236949</v>
          </cell>
        </row>
        <row r="13">
          <cell r="C13">
            <v>0</v>
          </cell>
          <cell r="D13">
            <v>118797.3820799989</v>
          </cell>
          <cell r="E13">
            <v>0</v>
          </cell>
          <cell r="F13">
            <v>383.72446204900001</v>
          </cell>
          <cell r="G13">
            <v>0</v>
          </cell>
          <cell r="H13">
            <v>186854.48800000001</v>
          </cell>
          <cell r="I13">
            <v>0</v>
          </cell>
          <cell r="J13">
            <v>0</v>
          </cell>
          <cell r="K13">
            <v>0</v>
          </cell>
          <cell r="L13">
            <v>856029.90760486398</v>
          </cell>
          <cell r="M13">
            <v>5345324.333039769</v>
          </cell>
        </row>
        <row r="14">
          <cell r="C14">
            <v>0</v>
          </cell>
          <cell r="D14">
            <v>0</v>
          </cell>
          <cell r="E14">
            <v>6698.4815234440021</v>
          </cell>
          <cell r="F14">
            <v>11988</v>
          </cell>
          <cell r="G14">
            <v>79731.373000000007</v>
          </cell>
          <cell r="H14">
            <v>0</v>
          </cell>
          <cell r="I14">
            <v>238649.43799999999</v>
          </cell>
          <cell r="J14">
            <v>532978.81544999999</v>
          </cell>
          <cell r="K14">
            <v>0</v>
          </cell>
          <cell r="L14">
            <v>0</v>
          </cell>
          <cell r="M14">
            <v>3485051.1409734441</v>
          </cell>
        </row>
        <row r="15">
          <cell r="C15">
            <v>220421.522</v>
          </cell>
          <cell r="D15">
            <v>172835.6818999424</v>
          </cell>
          <cell r="E15">
            <v>129951.76392</v>
          </cell>
          <cell r="F15">
            <v>39013.656000000003</v>
          </cell>
          <cell r="G15">
            <v>72193.014999999999</v>
          </cell>
          <cell r="H15">
            <v>812580.43200000003</v>
          </cell>
          <cell r="I15">
            <v>1511201.5160000001</v>
          </cell>
          <cell r="J15">
            <v>546836.83700000006</v>
          </cell>
          <cell r="K15">
            <v>0</v>
          </cell>
          <cell r="L15">
            <v>88508.312999999995</v>
          </cell>
          <cell r="M15">
            <v>16192984.00316594</v>
          </cell>
        </row>
        <row r="16">
          <cell r="C16">
            <v>31599.614200000051</v>
          </cell>
          <cell r="D16">
            <v>117329.6914504833</v>
          </cell>
          <cell r="E16">
            <v>145663.42529270999</v>
          </cell>
          <cell r="F16">
            <v>64264.681519945858</v>
          </cell>
          <cell r="G16">
            <v>6159.7430000000004</v>
          </cell>
          <cell r="H16">
            <v>265628.64590969658</v>
          </cell>
          <cell r="I16">
            <v>67635.994168766498</v>
          </cell>
          <cell r="J16">
            <v>25274.253999999761</v>
          </cell>
          <cell r="K16">
            <v>0</v>
          </cell>
          <cell r="L16">
            <v>183708.30400000009</v>
          </cell>
          <cell r="M16">
            <v>8608464.8347372133</v>
          </cell>
        </row>
        <row r="18">
          <cell r="C18">
            <v>12328.553</v>
          </cell>
          <cell r="D18">
            <v>1087.9839800000041</v>
          </cell>
          <cell r="E18">
            <v>34591.033960000001</v>
          </cell>
          <cell r="F18">
            <v>20318</v>
          </cell>
          <cell r="G18">
            <v>26389.013999999999</v>
          </cell>
          <cell r="H18">
            <v>75604.608999999997</v>
          </cell>
          <cell r="I18">
            <v>1984.863099999998</v>
          </cell>
          <cell r="J18">
            <v>7862.7920000000004</v>
          </cell>
          <cell r="K18">
            <v>0</v>
          </cell>
          <cell r="L18">
            <v>176.18899999999999</v>
          </cell>
          <cell r="M18">
            <v>1390359.0664051161</v>
          </cell>
        </row>
        <row r="19">
          <cell r="C19">
            <v>0</v>
          </cell>
          <cell r="D19">
            <v>0</v>
          </cell>
          <cell r="E19">
            <v>0</v>
          </cell>
          <cell r="F19">
            <v>0</v>
          </cell>
          <cell r="G19">
            <v>307248.63099999999</v>
          </cell>
          <cell r="H19">
            <v>0</v>
          </cell>
          <cell r="I19">
            <v>218800</v>
          </cell>
          <cell r="J19">
            <v>0</v>
          </cell>
          <cell r="K19">
            <v>0</v>
          </cell>
          <cell r="L19">
            <v>0</v>
          </cell>
          <cell r="M19">
            <v>5643626.7314459989</v>
          </cell>
        </row>
        <row r="20">
          <cell r="C20">
            <v>446000</v>
          </cell>
          <cell r="D20">
            <v>47000</v>
          </cell>
          <cell r="E20">
            <v>0</v>
          </cell>
          <cell r="F20">
            <v>30000</v>
          </cell>
          <cell r="G20">
            <v>0</v>
          </cell>
          <cell r="H20">
            <v>0</v>
          </cell>
          <cell r="I20">
            <v>461400</v>
          </cell>
          <cell r="J20">
            <v>753279.47826999996</v>
          </cell>
          <cell r="K20">
            <v>0</v>
          </cell>
          <cell r="L20">
            <v>0</v>
          </cell>
          <cell r="M20">
            <v>35945286.944370002</v>
          </cell>
        </row>
        <row r="21">
          <cell r="C21">
            <v>15363.485000000001</v>
          </cell>
          <cell r="D21">
            <v>29229.296973487999</v>
          </cell>
          <cell r="E21">
            <v>11309.083515238101</v>
          </cell>
          <cell r="F21">
            <v>23273.650809999999</v>
          </cell>
          <cell r="G21">
            <v>37846.328839999987</v>
          </cell>
          <cell r="H21">
            <v>67431.350999999995</v>
          </cell>
          <cell r="I21">
            <v>110230.65399999999</v>
          </cell>
          <cell r="J21">
            <v>38037.245629999998</v>
          </cell>
          <cell r="K21">
            <v>0</v>
          </cell>
          <cell r="L21">
            <v>44479.522493333323</v>
          </cell>
          <cell r="M21">
            <v>1919521.136453354</v>
          </cell>
        </row>
        <row r="22">
          <cell r="C22">
            <v>893844.37800000003</v>
          </cell>
          <cell r="D22">
            <v>2734168.4040370062</v>
          </cell>
          <cell r="E22">
            <v>817160.24800000002</v>
          </cell>
          <cell r="F22">
            <v>51014</v>
          </cell>
          <cell r="G22">
            <v>2250722.0090000001</v>
          </cell>
          <cell r="H22">
            <v>6458070.6780000003</v>
          </cell>
          <cell r="I22">
            <v>333209</v>
          </cell>
          <cell r="J22">
            <v>56365.778773104532</v>
          </cell>
          <cell r="K22">
            <v>0</v>
          </cell>
          <cell r="L22">
            <v>1100639.7787209719</v>
          </cell>
          <cell r="M22">
            <v>126215329.59533989</v>
          </cell>
        </row>
        <row r="23">
          <cell r="C23">
            <v>0</v>
          </cell>
          <cell r="D23">
            <v>0</v>
          </cell>
          <cell r="E23">
            <v>0</v>
          </cell>
          <cell r="F23">
            <v>93080</v>
          </cell>
          <cell r="G23">
            <v>5387.0972410000004</v>
          </cell>
          <cell r="H23">
            <v>0</v>
          </cell>
          <cell r="I23">
            <v>0</v>
          </cell>
          <cell r="J23">
            <v>0</v>
          </cell>
          <cell r="K23">
            <v>0</v>
          </cell>
          <cell r="L23">
            <v>521445.21600000001</v>
          </cell>
          <cell r="M23">
            <v>1296270.099016116</v>
          </cell>
        </row>
        <row r="24">
          <cell r="C24">
            <v>0</v>
          </cell>
          <cell r="D24">
            <v>0</v>
          </cell>
          <cell r="E24">
            <v>0</v>
          </cell>
          <cell r="F24">
            <v>0</v>
          </cell>
          <cell r="G24">
            <v>0</v>
          </cell>
          <cell r="H24">
            <v>146556.571</v>
          </cell>
          <cell r="I24">
            <v>0</v>
          </cell>
          <cell r="J24">
            <v>0</v>
          </cell>
          <cell r="K24">
            <v>0</v>
          </cell>
          <cell r="L24">
            <v>0</v>
          </cell>
          <cell r="M24">
            <v>19193022.100340001</v>
          </cell>
        </row>
        <row r="25">
          <cell r="C25">
            <v>0</v>
          </cell>
          <cell r="D25">
            <v>0</v>
          </cell>
          <cell r="E25">
            <v>0</v>
          </cell>
          <cell r="F25">
            <v>0</v>
          </cell>
          <cell r="G25">
            <v>0</v>
          </cell>
          <cell r="H25">
            <v>0</v>
          </cell>
          <cell r="I25">
            <v>0</v>
          </cell>
          <cell r="J25">
            <v>0</v>
          </cell>
          <cell r="K25">
            <v>0</v>
          </cell>
          <cell r="L25">
            <v>0</v>
          </cell>
          <cell r="M25">
            <v>213680.81439830031</v>
          </cell>
        </row>
        <row r="26">
          <cell r="C26">
            <v>0</v>
          </cell>
          <cell r="D26">
            <v>0</v>
          </cell>
          <cell r="E26">
            <v>0</v>
          </cell>
          <cell r="F26">
            <v>0</v>
          </cell>
          <cell r="G26">
            <v>0</v>
          </cell>
          <cell r="H26">
            <v>0</v>
          </cell>
          <cell r="I26">
            <v>0</v>
          </cell>
          <cell r="J26">
            <v>0</v>
          </cell>
          <cell r="K26">
            <v>0</v>
          </cell>
          <cell r="L26">
            <v>0</v>
          </cell>
          <cell r="M26">
            <v>8115.6989999999996</v>
          </cell>
        </row>
        <row r="27">
          <cell r="C27">
            <v>0</v>
          </cell>
          <cell r="D27">
            <v>0</v>
          </cell>
          <cell r="E27">
            <v>0</v>
          </cell>
          <cell r="F27">
            <v>0</v>
          </cell>
          <cell r="G27">
            <v>0</v>
          </cell>
          <cell r="H27">
            <v>0</v>
          </cell>
          <cell r="I27">
            <v>357021.46899999998</v>
          </cell>
          <cell r="J27">
            <v>0</v>
          </cell>
          <cell r="K27">
            <v>0</v>
          </cell>
          <cell r="L27">
            <v>0</v>
          </cell>
          <cell r="M27">
            <v>357021.46899999998</v>
          </cell>
        </row>
        <row r="28">
          <cell r="C28">
            <v>0</v>
          </cell>
          <cell r="D28">
            <v>0</v>
          </cell>
          <cell r="E28">
            <v>0</v>
          </cell>
          <cell r="F28">
            <v>0</v>
          </cell>
          <cell r="G28">
            <v>191126.60345495839</v>
          </cell>
          <cell r="H28">
            <v>0</v>
          </cell>
          <cell r="I28">
            <v>7999.3864000000003</v>
          </cell>
          <cell r="J28">
            <v>0</v>
          </cell>
          <cell r="K28">
            <v>0</v>
          </cell>
          <cell r="L28">
            <v>0</v>
          </cell>
          <cell r="M28">
            <v>4415831.7983225817</v>
          </cell>
        </row>
        <row r="29">
          <cell r="C29">
            <v>1249906.3130000001</v>
          </cell>
          <cell r="D29">
            <v>0</v>
          </cell>
          <cell r="E29">
            <v>0</v>
          </cell>
          <cell r="F29">
            <v>0</v>
          </cell>
          <cell r="G29">
            <v>2176.7550000000001</v>
          </cell>
          <cell r="H29">
            <v>0</v>
          </cell>
          <cell r="I29">
            <v>0</v>
          </cell>
          <cell r="J29">
            <v>0</v>
          </cell>
          <cell r="K29">
            <v>0</v>
          </cell>
          <cell r="L29">
            <v>0</v>
          </cell>
          <cell r="M29">
            <v>5023433.7802059194</v>
          </cell>
        </row>
        <row r="30">
          <cell r="C30">
            <v>0</v>
          </cell>
          <cell r="D30">
            <v>0</v>
          </cell>
          <cell r="E30">
            <v>0</v>
          </cell>
          <cell r="F30">
            <v>0</v>
          </cell>
          <cell r="G30">
            <v>0</v>
          </cell>
          <cell r="H30">
            <v>0</v>
          </cell>
          <cell r="I30">
            <v>0</v>
          </cell>
          <cell r="J30">
            <v>0</v>
          </cell>
          <cell r="K30">
            <v>0</v>
          </cell>
          <cell r="L30">
            <v>0</v>
          </cell>
          <cell r="M30">
            <v>466.72399999999999</v>
          </cell>
        </row>
        <row r="31">
          <cell r="C31">
            <v>0</v>
          </cell>
          <cell r="D31">
            <v>0</v>
          </cell>
          <cell r="E31">
            <v>0</v>
          </cell>
          <cell r="F31">
            <v>0</v>
          </cell>
          <cell r="G31">
            <v>0</v>
          </cell>
          <cell r="H31">
            <v>0</v>
          </cell>
          <cell r="I31">
            <v>0</v>
          </cell>
          <cell r="J31">
            <v>59</v>
          </cell>
          <cell r="K31">
            <v>0</v>
          </cell>
          <cell r="L31">
            <v>0</v>
          </cell>
          <cell r="M31">
            <v>59</v>
          </cell>
        </row>
        <row r="32">
          <cell r="C32">
            <v>130386.29700000001</v>
          </cell>
          <cell r="D32">
            <v>0</v>
          </cell>
          <cell r="E32">
            <v>0</v>
          </cell>
          <cell r="F32">
            <v>0</v>
          </cell>
          <cell r="G32">
            <v>1448.0319999999999</v>
          </cell>
          <cell r="H32">
            <v>20943.781999999999</v>
          </cell>
          <cell r="I32">
            <v>176628.93799999999</v>
          </cell>
          <cell r="J32">
            <v>0</v>
          </cell>
          <cell r="K32">
            <v>0</v>
          </cell>
          <cell r="L32">
            <v>12084.782999999999</v>
          </cell>
          <cell r="M32">
            <v>2882696.5135257682</v>
          </cell>
        </row>
        <row r="33">
          <cell r="C33">
            <v>0</v>
          </cell>
          <cell r="D33">
            <v>0</v>
          </cell>
          <cell r="E33">
            <v>0</v>
          </cell>
          <cell r="F33">
            <v>0</v>
          </cell>
          <cell r="G33">
            <v>20434.239000000001</v>
          </cell>
          <cell r="H33">
            <v>119169.908</v>
          </cell>
          <cell r="I33">
            <v>0</v>
          </cell>
          <cell r="J33">
            <v>0</v>
          </cell>
          <cell r="K33">
            <v>0</v>
          </cell>
          <cell r="L33">
            <v>0</v>
          </cell>
          <cell r="M33">
            <v>1279728.315807627</v>
          </cell>
        </row>
        <row r="34">
          <cell r="C34">
            <v>220653.274</v>
          </cell>
          <cell r="D34">
            <v>413951.05926900968</v>
          </cell>
          <cell r="E34">
            <v>177220.41907</v>
          </cell>
          <cell r="F34">
            <v>307950.99956857238</v>
          </cell>
          <cell r="G34">
            <v>546129.35</v>
          </cell>
          <cell r="H34">
            <v>3806033.6359999999</v>
          </cell>
          <cell r="I34">
            <v>0</v>
          </cell>
          <cell r="J34">
            <v>0</v>
          </cell>
          <cell r="K34">
            <v>0</v>
          </cell>
          <cell r="L34">
            <v>2695585.0362157049</v>
          </cell>
          <cell r="M34">
            <v>42938855.47055538</v>
          </cell>
        </row>
        <row r="35">
          <cell r="C35">
            <v>426560.44500000001</v>
          </cell>
          <cell r="D35">
            <v>15807.638190000011</v>
          </cell>
          <cell r="E35">
            <v>53023.869823846573</v>
          </cell>
          <cell r="F35">
            <v>111896.11219</v>
          </cell>
          <cell r="G35">
            <v>65772.539000000004</v>
          </cell>
          <cell r="H35">
            <v>168777.77499999999</v>
          </cell>
          <cell r="I35">
            <v>34726.29</v>
          </cell>
          <cell r="J35">
            <v>4758.6096399999933</v>
          </cell>
          <cell r="K35">
            <v>0</v>
          </cell>
          <cell r="L35">
            <v>102218.527</v>
          </cell>
          <cell r="M35">
            <v>7487901.9054525737</v>
          </cell>
        </row>
        <row r="36">
          <cell r="C36">
            <v>0</v>
          </cell>
          <cell r="D36">
            <v>231677.30431999959</v>
          </cell>
          <cell r="E36">
            <v>0</v>
          </cell>
          <cell r="F36">
            <v>0</v>
          </cell>
          <cell r="G36">
            <v>0</v>
          </cell>
          <cell r="H36">
            <v>0</v>
          </cell>
          <cell r="I36">
            <v>0</v>
          </cell>
          <cell r="J36">
            <v>0</v>
          </cell>
          <cell r="K36">
            <v>0</v>
          </cell>
          <cell r="L36">
            <v>318502.44900000002</v>
          </cell>
          <cell r="M36">
            <v>6715519.5050590718</v>
          </cell>
        </row>
        <row r="37">
          <cell r="C37">
            <v>175430.53380444151</v>
          </cell>
          <cell r="D37">
            <v>838048.59518504713</v>
          </cell>
          <cell r="E37">
            <v>215376.64665571091</v>
          </cell>
          <cell r="F37">
            <v>407546.41007653851</v>
          </cell>
          <cell r="G37">
            <v>629440.02473891689</v>
          </cell>
          <cell r="H37">
            <v>1826513.7760000001</v>
          </cell>
          <cell r="I37">
            <v>593735.91197066184</v>
          </cell>
          <cell r="J37">
            <v>553177</v>
          </cell>
          <cell r="K37">
            <v>0</v>
          </cell>
          <cell r="L37">
            <v>288287.44533441751</v>
          </cell>
          <cell r="M37">
            <v>59853184.584397867</v>
          </cell>
        </row>
        <row r="38">
          <cell r="C38">
            <v>50352.201999999997</v>
          </cell>
          <cell r="D38">
            <v>240947.695984633</v>
          </cell>
          <cell r="E38">
            <v>23728.426106999999</v>
          </cell>
          <cell r="F38">
            <v>108173.0951977228</v>
          </cell>
          <cell r="G38">
            <v>0</v>
          </cell>
          <cell r="H38">
            <v>431709.30800000002</v>
          </cell>
          <cell r="I38">
            <v>15776.786</v>
          </cell>
          <cell r="J38">
            <v>92533.819049999991</v>
          </cell>
          <cell r="K38">
            <v>0</v>
          </cell>
          <cell r="L38">
            <v>225950.00335000001</v>
          </cell>
          <cell r="M38">
            <v>7199379.3035250586</v>
          </cell>
        </row>
        <row r="39">
          <cell r="C39">
            <v>124479.09699999999</v>
          </cell>
          <cell r="D39">
            <v>185158.66200847711</v>
          </cell>
          <cell r="E39">
            <v>6762.9930000000004</v>
          </cell>
          <cell r="F39">
            <v>152760.60685318039</v>
          </cell>
          <cell r="G39">
            <v>138294.62100000001</v>
          </cell>
          <cell r="H39">
            <v>53188.129000000001</v>
          </cell>
          <cell r="I39">
            <v>367786.505</v>
          </cell>
          <cell r="J39">
            <v>613396.67238999996</v>
          </cell>
          <cell r="K39">
            <v>0</v>
          </cell>
          <cell r="L39">
            <v>204708.185</v>
          </cell>
          <cell r="M39">
            <v>20794214.908279348</v>
          </cell>
        </row>
      </sheetData>
      <sheetData sheetId="18">
        <row r="5">
          <cell r="C5">
            <v>100000</v>
          </cell>
          <cell r="D5">
            <v>50000</v>
          </cell>
          <cell r="E5">
            <v>150000</v>
          </cell>
        </row>
        <row r="6">
          <cell r="C6">
            <v>0</v>
          </cell>
          <cell r="D6">
            <v>0</v>
          </cell>
          <cell r="E6">
            <v>0</v>
          </cell>
        </row>
        <row r="7">
          <cell r="C7">
            <v>0</v>
          </cell>
          <cell r="D7">
            <v>0</v>
          </cell>
          <cell r="E7">
            <v>0</v>
          </cell>
        </row>
        <row r="8">
          <cell r="C8">
            <v>0</v>
          </cell>
          <cell r="D8">
            <v>0</v>
          </cell>
          <cell r="E8">
            <v>0</v>
          </cell>
        </row>
        <row r="9">
          <cell r="C9">
            <v>-37846.351781340287</v>
          </cell>
          <cell r="D9">
            <v>3153.3694846980011</v>
          </cell>
          <cell r="E9">
            <v>-34692.982296642287</v>
          </cell>
        </row>
        <row r="10">
          <cell r="C10">
            <v>0</v>
          </cell>
          <cell r="D10">
            <v>0</v>
          </cell>
          <cell r="E10">
            <v>0</v>
          </cell>
        </row>
        <row r="12">
          <cell r="C12">
            <v>17609.184727319771</v>
          </cell>
          <cell r="D12">
            <v>22201.804328362901</v>
          </cell>
          <cell r="E12">
            <v>39810.989055682672</v>
          </cell>
        </row>
        <row r="13">
          <cell r="C13">
            <v>0</v>
          </cell>
          <cell r="D13">
            <v>0</v>
          </cell>
          <cell r="E13">
            <v>0</v>
          </cell>
        </row>
        <row r="14">
          <cell r="C14">
            <v>0</v>
          </cell>
          <cell r="D14">
            <v>3246.7550000000001</v>
          </cell>
          <cell r="E14">
            <v>3246.7550000000001</v>
          </cell>
        </row>
        <row r="15">
          <cell r="C15">
            <v>35180.339999999997</v>
          </cell>
          <cell r="D15">
            <v>115572.682</v>
          </cell>
          <cell r="E15">
            <v>150753.022</v>
          </cell>
        </row>
        <row r="16">
          <cell r="C16">
            <v>28430.751</v>
          </cell>
          <cell r="D16">
            <v>11713.670999999989</v>
          </cell>
          <cell r="E16">
            <v>40144.421999999977</v>
          </cell>
        </row>
        <row r="18">
          <cell r="C18">
            <v>15909</v>
          </cell>
          <cell r="D18">
            <v>0</v>
          </cell>
          <cell r="E18">
            <v>15909</v>
          </cell>
        </row>
        <row r="19">
          <cell r="C19">
            <v>0</v>
          </cell>
          <cell r="D19">
            <v>0</v>
          </cell>
          <cell r="E19">
            <v>0</v>
          </cell>
        </row>
        <row r="20">
          <cell r="C20">
            <v>0</v>
          </cell>
          <cell r="D20">
            <v>0</v>
          </cell>
          <cell r="E20">
            <v>0</v>
          </cell>
        </row>
        <row r="21">
          <cell r="C21">
            <v>2130.808</v>
          </cell>
          <cell r="D21">
            <v>0</v>
          </cell>
          <cell r="E21">
            <v>2130.808</v>
          </cell>
        </row>
        <row r="22">
          <cell r="C22">
            <v>56531.493000000002</v>
          </cell>
          <cell r="D22">
            <v>49139.711000000003</v>
          </cell>
          <cell r="E22">
            <v>105671.204</v>
          </cell>
        </row>
        <row r="23">
          <cell r="C23">
            <v>0</v>
          </cell>
          <cell r="D23">
            <v>0</v>
          </cell>
          <cell r="E23">
            <v>0</v>
          </cell>
        </row>
        <row r="24">
          <cell r="C24">
            <v>0</v>
          </cell>
          <cell r="D24">
            <v>0</v>
          </cell>
          <cell r="E24">
            <v>0</v>
          </cell>
        </row>
        <row r="25">
          <cell r="C25">
            <v>0</v>
          </cell>
          <cell r="D25">
            <v>0</v>
          </cell>
          <cell r="E25">
            <v>0</v>
          </cell>
        </row>
        <row r="26">
          <cell r="C26">
            <v>0</v>
          </cell>
          <cell r="D26">
            <v>0</v>
          </cell>
          <cell r="E26">
            <v>0</v>
          </cell>
        </row>
        <row r="27">
          <cell r="C27">
            <v>0</v>
          </cell>
          <cell r="D27">
            <v>0</v>
          </cell>
          <cell r="E27">
            <v>0</v>
          </cell>
        </row>
        <row r="28">
          <cell r="C28">
            <v>0</v>
          </cell>
          <cell r="D28">
            <v>0</v>
          </cell>
          <cell r="E28">
            <v>0</v>
          </cell>
        </row>
        <row r="29">
          <cell r="C29">
            <v>0</v>
          </cell>
          <cell r="D29">
            <v>0</v>
          </cell>
          <cell r="E29">
            <v>0</v>
          </cell>
        </row>
        <row r="30">
          <cell r="C30">
            <v>0</v>
          </cell>
          <cell r="D30">
            <v>0</v>
          </cell>
          <cell r="E30">
            <v>0</v>
          </cell>
        </row>
        <row r="31">
          <cell r="C31">
            <v>0</v>
          </cell>
          <cell r="D31">
            <v>0</v>
          </cell>
          <cell r="E31">
            <v>0</v>
          </cell>
        </row>
        <row r="32">
          <cell r="C32">
            <v>0</v>
          </cell>
          <cell r="D32">
            <v>0</v>
          </cell>
          <cell r="E32">
            <v>0</v>
          </cell>
        </row>
        <row r="33">
          <cell r="C33">
            <v>0</v>
          </cell>
          <cell r="D33">
            <v>0</v>
          </cell>
          <cell r="E33">
            <v>0</v>
          </cell>
        </row>
        <row r="34">
          <cell r="C34">
            <v>0</v>
          </cell>
          <cell r="D34">
            <v>30601.644</v>
          </cell>
          <cell r="E34">
            <v>30601.644</v>
          </cell>
        </row>
        <row r="35">
          <cell r="C35">
            <v>5503.8153000000002</v>
          </cell>
          <cell r="D35">
            <v>10537.317999999999</v>
          </cell>
          <cell r="E35">
            <v>16041.1333</v>
          </cell>
        </row>
        <row r="36">
          <cell r="C36">
            <v>0</v>
          </cell>
          <cell r="D36">
            <v>0</v>
          </cell>
          <cell r="E36">
            <v>0</v>
          </cell>
        </row>
        <row r="37">
          <cell r="C37">
            <v>30036.68645249743</v>
          </cell>
          <cell r="D37">
            <v>4153.3891176459183</v>
          </cell>
          <cell r="E37">
            <v>34190.075570143352</v>
          </cell>
        </row>
        <row r="38">
          <cell r="C38">
            <v>10351.103999999999</v>
          </cell>
          <cell r="D38">
            <v>105229.08</v>
          </cell>
          <cell r="E38">
            <v>115580.18399999999</v>
          </cell>
        </row>
        <row r="39">
          <cell r="C39">
            <v>22911.017</v>
          </cell>
          <cell r="D39">
            <v>6227.14</v>
          </cell>
          <cell r="E39">
            <v>29138.156999999999</v>
          </cell>
        </row>
      </sheetData>
      <sheetData sheetId="19">
        <row r="6">
          <cell r="C6">
            <v>4885789.5839999998</v>
          </cell>
          <cell r="D6">
            <v>0</v>
          </cell>
          <cell r="E6">
            <v>0</v>
          </cell>
          <cell r="F6">
            <v>0</v>
          </cell>
          <cell r="G6">
            <v>3056103.8110000002</v>
          </cell>
          <cell r="H6">
            <v>522285.84100000001</v>
          </cell>
          <cell r="I6">
            <v>0</v>
          </cell>
          <cell r="J6">
            <v>0</v>
          </cell>
        </row>
        <row r="7">
          <cell r="C7">
            <v>486359.00244000001</v>
          </cell>
          <cell r="D7">
            <v>74357.725999999995</v>
          </cell>
          <cell r="E7">
            <v>1474001.4950000001</v>
          </cell>
          <cell r="F7">
            <v>0</v>
          </cell>
          <cell r="G7">
            <v>1831606.6969999999</v>
          </cell>
          <cell r="H7">
            <v>1091794.8419999999</v>
          </cell>
          <cell r="I7">
            <v>0</v>
          </cell>
          <cell r="J7">
            <v>933309.68500000006</v>
          </cell>
        </row>
        <row r="8">
          <cell r="C8">
            <v>11592506.732000001</v>
          </cell>
          <cell r="D8">
            <v>6901846.0763700027</v>
          </cell>
          <cell r="E8">
            <v>7112670.8769740993</v>
          </cell>
          <cell r="F8">
            <v>4922405.8077059006</v>
          </cell>
          <cell r="G8">
            <v>6250268.2041999996</v>
          </cell>
          <cell r="H8">
            <v>299440.24612999998</v>
          </cell>
          <cell r="I8">
            <v>0</v>
          </cell>
          <cell r="J8">
            <v>4947421.2879999997</v>
          </cell>
        </row>
        <row r="9">
          <cell r="C9">
            <v>27657.38719999999</v>
          </cell>
          <cell r="D9">
            <v>0</v>
          </cell>
          <cell r="E9">
            <v>0</v>
          </cell>
          <cell r="F9">
            <v>0</v>
          </cell>
          <cell r="G9">
            <v>383545.163</v>
          </cell>
          <cell r="H9">
            <v>9555.2000000000007</v>
          </cell>
          <cell r="I9">
            <v>0</v>
          </cell>
          <cell r="J9">
            <v>0</v>
          </cell>
        </row>
        <row r="10">
          <cell r="C10">
            <v>5981.2510500000008</v>
          </cell>
          <cell r="D10">
            <v>324925.10334999999</v>
          </cell>
          <cell r="E10">
            <v>0</v>
          </cell>
          <cell r="F10">
            <v>0</v>
          </cell>
          <cell r="G10">
            <v>1198881.8939700001</v>
          </cell>
          <cell r="H10">
            <v>80776.741491260502</v>
          </cell>
          <cell r="I10">
            <v>0</v>
          </cell>
          <cell r="J10">
            <v>0</v>
          </cell>
        </row>
        <row r="11">
          <cell r="C11">
            <v>1279963.5025899999</v>
          </cell>
          <cell r="D11">
            <v>354526.11420000001</v>
          </cell>
          <cell r="E11">
            <v>4569003.3039999995</v>
          </cell>
          <cell r="F11">
            <v>0</v>
          </cell>
          <cell r="G11">
            <v>1261374.4739999999</v>
          </cell>
          <cell r="H11">
            <v>5220507.3890000004</v>
          </cell>
          <cell r="I11">
            <v>0</v>
          </cell>
          <cell r="J11">
            <v>0</v>
          </cell>
        </row>
        <row r="12">
          <cell r="C12">
            <v>49368.1993</v>
          </cell>
          <cell r="D12">
            <v>0</v>
          </cell>
          <cell r="E12">
            <v>0</v>
          </cell>
          <cell r="F12">
            <v>0</v>
          </cell>
          <cell r="G12">
            <v>0</v>
          </cell>
          <cell r="H12">
            <v>0</v>
          </cell>
          <cell r="I12">
            <v>0</v>
          </cell>
          <cell r="J12">
            <v>0</v>
          </cell>
        </row>
        <row r="13">
          <cell r="C13">
            <v>0</v>
          </cell>
          <cell r="D13">
            <v>0</v>
          </cell>
          <cell r="E13">
            <v>1607623.05</v>
          </cell>
          <cell r="F13">
            <v>297501.74</v>
          </cell>
          <cell r="G13">
            <v>428316.15100000001</v>
          </cell>
          <cell r="H13">
            <v>2310958.7310000001</v>
          </cell>
          <cell r="I13">
            <v>0</v>
          </cell>
          <cell r="J13">
            <v>-177476.25099999999</v>
          </cell>
        </row>
        <row r="14">
          <cell r="C14">
            <v>466960.011</v>
          </cell>
          <cell r="D14">
            <v>0</v>
          </cell>
          <cell r="E14">
            <v>5949888.0999499997</v>
          </cell>
          <cell r="F14">
            <v>1124579.5004199999</v>
          </cell>
          <cell r="G14">
            <v>88965.034</v>
          </cell>
          <cell r="H14">
            <v>3367.86191521197</v>
          </cell>
          <cell r="I14">
            <v>0</v>
          </cell>
          <cell r="J14">
            <v>0</v>
          </cell>
        </row>
        <row r="15">
          <cell r="C15">
            <v>323624.60904000001</v>
          </cell>
          <cell r="D15">
            <v>0</v>
          </cell>
          <cell r="E15">
            <v>743623.69900000002</v>
          </cell>
          <cell r="F15">
            <v>64322.607959999987</v>
          </cell>
          <cell r="G15">
            <v>442017.72743999999</v>
          </cell>
          <cell r="H15">
            <v>222692.68789999999</v>
          </cell>
          <cell r="I15">
            <v>0</v>
          </cell>
          <cell r="J15">
            <v>90519.785999999993</v>
          </cell>
        </row>
        <row r="16">
          <cell r="C16">
            <v>6861578.7560000001</v>
          </cell>
          <cell r="D16">
            <v>2298750.930136133</v>
          </cell>
          <cell r="E16">
            <v>10466115.931</v>
          </cell>
          <cell r="F16">
            <v>7851350.557</v>
          </cell>
          <cell r="G16">
            <v>579365.75008000003</v>
          </cell>
          <cell r="H16">
            <v>261123.55299</v>
          </cell>
          <cell r="I16">
            <v>0</v>
          </cell>
          <cell r="J16">
            <v>7160.1264199999996</v>
          </cell>
        </row>
        <row r="17">
          <cell r="C17">
            <v>4725878.9783500005</v>
          </cell>
          <cell r="D17">
            <v>725116.16799999995</v>
          </cell>
          <cell r="E17">
            <v>17575104.923</v>
          </cell>
          <cell r="F17">
            <v>2545575.9780000001</v>
          </cell>
          <cell r="G17">
            <v>1332792.2109999999</v>
          </cell>
          <cell r="H17">
            <v>185059.58100000001</v>
          </cell>
          <cell r="I17">
            <v>0</v>
          </cell>
          <cell r="J17">
            <v>71722.041680000009</v>
          </cell>
        </row>
        <row r="18">
          <cell r="C18">
            <v>1677341.9280000001</v>
          </cell>
          <cell r="D18">
            <v>447613.41399999999</v>
          </cell>
          <cell r="E18">
            <v>10041103.03937</v>
          </cell>
          <cell r="F18">
            <v>1828696.612989998</v>
          </cell>
          <cell r="G18">
            <v>83819.896999999997</v>
          </cell>
          <cell r="H18">
            <v>4127.1289999999999</v>
          </cell>
          <cell r="I18">
            <v>0</v>
          </cell>
          <cell r="J18">
            <v>0</v>
          </cell>
        </row>
        <row r="19">
          <cell r="C19">
            <v>62639.753649999999</v>
          </cell>
          <cell r="D19">
            <v>217364.59700000001</v>
          </cell>
          <cell r="E19">
            <v>195261.17079999999</v>
          </cell>
          <cell r="F19">
            <v>97576.273099999991</v>
          </cell>
          <cell r="G19">
            <v>122599.129</v>
          </cell>
          <cell r="H19">
            <v>566081.43489000015</v>
          </cell>
          <cell r="I19">
            <v>0</v>
          </cell>
          <cell r="J19">
            <v>0</v>
          </cell>
        </row>
        <row r="20">
          <cell r="C20">
            <v>1478.913</v>
          </cell>
          <cell r="D20">
            <v>58685.82</v>
          </cell>
          <cell r="E20">
            <v>0</v>
          </cell>
          <cell r="F20">
            <v>0</v>
          </cell>
          <cell r="G20">
            <v>19757.017</v>
          </cell>
          <cell r="H20">
            <v>363560.15221999999</v>
          </cell>
          <cell r="I20">
            <v>0</v>
          </cell>
          <cell r="J20">
            <v>0</v>
          </cell>
        </row>
        <row r="21">
          <cell r="C21">
            <v>970639.36638000584</v>
          </cell>
          <cell r="D21">
            <v>0</v>
          </cell>
          <cell r="E21">
            <v>243935.88047999999</v>
          </cell>
          <cell r="F21">
            <v>1340315.9736600011</v>
          </cell>
          <cell r="G21">
            <v>880054.88109999942</v>
          </cell>
          <cell r="H21">
            <v>863630.75924000051</v>
          </cell>
          <cell r="I21">
            <v>0</v>
          </cell>
          <cell r="J21">
            <v>1289128.430740023</v>
          </cell>
        </row>
        <row r="22">
          <cell r="C22">
            <v>2393360</v>
          </cell>
          <cell r="D22">
            <v>0</v>
          </cell>
          <cell r="E22">
            <v>628180</v>
          </cell>
          <cell r="F22">
            <v>241633</v>
          </cell>
          <cell r="G22">
            <v>749070</v>
          </cell>
          <cell r="H22">
            <v>470264</v>
          </cell>
          <cell r="I22">
            <v>0</v>
          </cell>
          <cell r="J22">
            <v>645</v>
          </cell>
        </row>
        <row r="23">
          <cell r="C23">
            <v>795486.40409000008</v>
          </cell>
          <cell r="D23">
            <v>0</v>
          </cell>
          <cell r="E23">
            <v>0</v>
          </cell>
          <cell r="F23">
            <v>0</v>
          </cell>
          <cell r="G23">
            <v>0</v>
          </cell>
          <cell r="H23">
            <v>0</v>
          </cell>
          <cell r="I23">
            <v>0</v>
          </cell>
          <cell r="J23">
            <v>267440.83592999988</v>
          </cell>
        </row>
        <row r="24">
          <cell r="C24">
            <v>1025180.8158</v>
          </cell>
          <cell r="D24">
            <v>0</v>
          </cell>
          <cell r="E24">
            <v>713703.33394999988</v>
          </cell>
          <cell r="F24">
            <v>0</v>
          </cell>
          <cell r="G24">
            <v>2429214.7212800002</v>
          </cell>
          <cell r="H24">
            <v>914453.01399999997</v>
          </cell>
          <cell r="I24">
            <v>0</v>
          </cell>
          <cell r="J24">
            <v>17061.998920000002</v>
          </cell>
        </row>
        <row r="25">
          <cell r="C25">
            <v>1205240.8770000001</v>
          </cell>
          <cell r="D25">
            <v>14853.57</v>
          </cell>
          <cell r="E25">
            <v>5950702.9759999998</v>
          </cell>
          <cell r="F25">
            <v>0</v>
          </cell>
          <cell r="G25">
            <v>1010493.553</v>
          </cell>
          <cell r="H25">
            <v>344986.81400000001</v>
          </cell>
          <cell r="I25">
            <v>0</v>
          </cell>
          <cell r="J25">
            <v>84024.803</v>
          </cell>
        </row>
        <row r="26">
          <cell r="C26">
            <v>714587.57452000002</v>
          </cell>
          <cell r="D26">
            <v>0</v>
          </cell>
          <cell r="E26">
            <v>457697.34351999999</v>
          </cell>
          <cell r="F26">
            <v>668964.66148000001</v>
          </cell>
          <cell r="G26">
            <v>845454.79205999989</v>
          </cell>
          <cell r="H26">
            <v>419244.35754</v>
          </cell>
          <cell r="I26">
            <v>0</v>
          </cell>
          <cell r="J26">
            <v>0</v>
          </cell>
        </row>
        <row r="27">
          <cell r="C27">
            <v>2879253.7348632999</v>
          </cell>
          <cell r="D27">
            <v>938848.18124000006</v>
          </cell>
          <cell r="E27">
            <v>71046.363200000007</v>
          </cell>
          <cell r="F27">
            <v>410324.14458029578</v>
          </cell>
          <cell r="G27">
            <v>984909.32568106521</v>
          </cell>
          <cell r="H27">
            <v>387222.67127533851</v>
          </cell>
          <cell r="I27">
            <v>0</v>
          </cell>
          <cell r="J27">
            <v>241262.77100000001</v>
          </cell>
        </row>
        <row r="28">
          <cell r="C28">
            <v>0</v>
          </cell>
          <cell r="D28">
            <v>0</v>
          </cell>
          <cell r="E28">
            <v>0</v>
          </cell>
          <cell r="F28">
            <v>0</v>
          </cell>
          <cell r="G28">
            <v>346616.64299999998</v>
          </cell>
          <cell r="H28">
            <v>1003.78</v>
          </cell>
          <cell r="I28">
            <v>0</v>
          </cell>
          <cell r="J28">
            <v>0</v>
          </cell>
        </row>
        <row r="29">
          <cell r="C29">
            <v>17230.846000000001</v>
          </cell>
          <cell r="D29">
            <v>0</v>
          </cell>
          <cell r="E29">
            <v>444490.32143000001</v>
          </cell>
          <cell r="F29">
            <v>336057.69743599999</v>
          </cell>
          <cell r="G29">
            <v>332860.79599999997</v>
          </cell>
          <cell r="H29">
            <v>15378.245999999999</v>
          </cell>
          <cell r="I29">
            <v>0</v>
          </cell>
          <cell r="J29">
            <v>9197.7970000000005</v>
          </cell>
        </row>
        <row r="30">
          <cell r="C30">
            <v>8957.7760999999991</v>
          </cell>
          <cell r="D30">
            <v>0</v>
          </cell>
          <cell r="E30">
            <v>0</v>
          </cell>
          <cell r="F30">
            <v>0</v>
          </cell>
          <cell r="G30">
            <v>11379.46803</v>
          </cell>
          <cell r="H30">
            <v>2886.1698999999999</v>
          </cell>
          <cell r="I30">
            <v>0</v>
          </cell>
          <cell r="J30">
            <v>0</v>
          </cell>
        </row>
        <row r="33">
          <cell r="C33">
            <v>0</v>
          </cell>
          <cell r="D33">
            <v>0</v>
          </cell>
          <cell r="E33">
            <v>0</v>
          </cell>
          <cell r="F33">
            <v>0</v>
          </cell>
          <cell r="G33">
            <v>0</v>
          </cell>
          <cell r="H33">
            <v>0</v>
          </cell>
          <cell r="I33">
            <v>0</v>
          </cell>
          <cell r="J33">
            <v>0</v>
          </cell>
        </row>
        <row r="34">
          <cell r="C34">
            <v>0</v>
          </cell>
          <cell r="D34">
            <v>0</v>
          </cell>
          <cell r="E34">
            <v>0</v>
          </cell>
          <cell r="F34">
            <v>0</v>
          </cell>
          <cell r="G34">
            <v>0</v>
          </cell>
          <cell r="H34">
            <v>0</v>
          </cell>
          <cell r="I34">
            <v>0</v>
          </cell>
          <cell r="J34">
            <v>0</v>
          </cell>
        </row>
        <row r="35">
          <cell r="C35">
            <v>0</v>
          </cell>
          <cell r="D35">
            <v>0</v>
          </cell>
          <cell r="E35">
            <v>0</v>
          </cell>
          <cell r="F35">
            <v>0</v>
          </cell>
          <cell r="G35">
            <v>0</v>
          </cell>
          <cell r="H35">
            <v>0</v>
          </cell>
          <cell r="I35">
            <v>0</v>
          </cell>
          <cell r="J35">
            <v>0</v>
          </cell>
        </row>
      </sheetData>
      <sheetData sheetId="20">
        <row r="6">
          <cell r="C6">
            <v>0</v>
          </cell>
          <cell r="D6">
            <v>0</v>
          </cell>
          <cell r="E6">
            <v>0</v>
          </cell>
          <cell r="F6">
            <v>0</v>
          </cell>
          <cell r="G6">
            <v>0</v>
          </cell>
          <cell r="H6">
            <v>0</v>
          </cell>
          <cell r="I6">
            <v>0</v>
          </cell>
          <cell r="J6">
            <v>0</v>
          </cell>
        </row>
        <row r="7">
          <cell r="C7">
            <v>0</v>
          </cell>
          <cell r="D7">
            <v>0</v>
          </cell>
          <cell r="E7">
            <v>0</v>
          </cell>
          <cell r="F7">
            <v>0</v>
          </cell>
          <cell r="G7">
            <v>0</v>
          </cell>
          <cell r="H7">
            <v>0</v>
          </cell>
          <cell r="I7">
            <v>0</v>
          </cell>
          <cell r="J7">
            <v>0</v>
          </cell>
        </row>
        <row r="8">
          <cell r="C8">
            <v>0</v>
          </cell>
          <cell r="D8">
            <v>0</v>
          </cell>
          <cell r="E8">
            <v>0</v>
          </cell>
          <cell r="F8">
            <v>0</v>
          </cell>
          <cell r="G8">
            <v>0</v>
          </cell>
          <cell r="H8">
            <v>0</v>
          </cell>
          <cell r="I8">
            <v>0</v>
          </cell>
          <cell r="J8">
            <v>0</v>
          </cell>
        </row>
        <row r="9">
          <cell r="C9">
            <v>0</v>
          </cell>
          <cell r="D9">
            <v>0</v>
          </cell>
          <cell r="E9">
            <v>0</v>
          </cell>
          <cell r="F9">
            <v>0</v>
          </cell>
          <cell r="G9">
            <v>0</v>
          </cell>
          <cell r="H9">
            <v>0</v>
          </cell>
          <cell r="I9">
            <v>0</v>
          </cell>
          <cell r="J9">
            <v>0</v>
          </cell>
        </row>
        <row r="10">
          <cell r="C10">
            <v>0</v>
          </cell>
          <cell r="D10">
            <v>0</v>
          </cell>
          <cell r="E10">
            <v>0</v>
          </cell>
          <cell r="F10">
            <v>0</v>
          </cell>
          <cell r="G10">
            <v>0</v>
          </cell>
          <cell r="H10">
            <v>0</v>
          </cell>
          <cell r="I10">
            <v>0</v>
          </cell>
          <cell r="J10">
            <v>0</v>
          </cell>
        </row>
        <row r="11">
          <cell r="C11">
            <v>0</v>
          </cell>
          <cell r="D11">
            <v>0</v>
          </cell>
          <cell r="E11">
            <v>0</v>
          </cell>
          <cell r="F11">
            <v>0</v>
          </cell>
          <cell r="G11">
            <v>0</v>
          </cell>
          <cell r="H11">
            <v>0</v>
          </cell>
          <cell r="I11">
            <v>0</v>
          </cell>
          <cell r="J11">
            <v>0</v>
          </cell>
        </row>
        <row r="12">
          <cell r="C12">
            <v>0</v>
          </cell>
          <cell r="D12">
            <v>0</v>
          </cell>
          <cell r="E12">
            <v>0</v>
          </cell>
          <cell r="F12">
            <v>0</v>
          </cell>
          <cell r="G12">
            <v>0</v>
          </cell>
          <cell r="H12">
            <v>0</v>
          </cell>
          <cell r="I12">
            <v>0</v>
          </cell>
          <cell r="J12">
            <v>0</v>
          </cell>
        </row>
        <row r="13">
          <cell r="C13">
            <v>0</v>
          </cell>
          <cell r="D13">
            <v>0</v>
          </cell>
          <cell r="E13">
            <v>0</v>
          </cell>
          <cell r="F13">
            <v>0</v>
          </cell>
          <cell r="G13">
            <v>0</v>
          </cell>
          <cell r="H13">
            <v>0</v>
          </cell>
          <cell r="I13">
            <v>0</v>
          </cell>
          <cell r="J13">
            <v>0</v>
          </cell>
        </row>
        <row r="14">
          <cell r="C14">
            <v>0</v>
          </cell>
          <cell r="D14">
            <v>0</v>
          </cell>
          <cell r="E14">
            <v>0</v>
          </cell>
          <cell r="F14">
            <v>0</v>
          </cell>
          <cell r="G14">
            <v>0</v>
          </cell>
          <cell r="H14">
            <v>0</v>
          </cell>
          <cell r="I14">
            <v>0</v>
          </cell>
          <cell r="J14">
            <v>0</v>
          </cell>
        </row>
        <row r="15">
          <cell r="C15">
            <v>0</v>
          </cell>
          <cell r="D15">
            <v>0</v>
          </cell>
          <cell r="E15">
            <v>0</v>
          </cell>
          <cell r="F15">
            <v>0</v>
          </cell>
          <cell r="G15">
            <v>0</v>
          </cell>
          <cell r="H15">
            <v>0</v>
          </cell>
          <cell r="I15">
            <v>0</v>
          </cell>
          <cell r="J15">
            <v>0</v>
          </cell>
        </row>
        <row r="16">
          <cell r="C16">
            <v>0</v>
          </cell>
          <cell r="D16">
            <v>0</v>
          </cell>
          <cell r="E16">
            <v>0</v>
          </cell>
          <cell r="F16">
            <v>0</v>
          </cell>
          <cell r="G16">
            <v>0</v>
          </cell>
          <cell r="H16">
            <v>0</v>
          </cell>
          <cell r="I16">
            <v>0</v>
          </cell>
          <cell r="J16">
            <v>0</v>
          </cell>
        </row>
        <row r="17">
          <cell r="C17">
            <v>0</v>
          </cell>
          <cell r="D17">
            <v>0</v>
          </cell>
          <cell r="E17">
            <v>0</v>
          </cell>
          <cell r="F17">
            <v>0</v>
          </cell>
          <cell r="G17">
            <v>0</v>
          </cell>
          <cell r="H17">
            <v>0</v>
          </cell>
          <cell r="I17">
            <v>0</v>
          </cell>
          <cell r="J17">
            <v>0</v>
          </cell>
        </row>
        <row r="18">
          <cell r="C18">
            <v>0</v>
          </cell>
          <cell r="D18">
            <v>0</v>
          </cell>
          <cell r="E18">
            <v>0</v>
          </cell>
          <cell r="F18">
            <v>0</v>
          </cell>
          <cell r="G18">
            <v>0</v>
          </cell>
          <cell r="H18">
            <v>0</v>
          </cell>
          <cell r="I18">
            <v>0</v>
          </cell>
          <cell r="J18">
            <v>0</v>
          </cell>
        </row>
        <row r="19">
          <cell r="C19">
            <v>0</v>
          </cell>
          <cell r="D19">
            <v>0</v>
          </cell>
          <cell r="E19">
            <v>0</v>
          </cell>
          <cell r="F19">
            <v>0</v>
          </cell>
          <cell r="G19">
            <v>0</v>
          </cell>
          <cell r="H19">
            <v>0</v>
          </cell>
          <cell r="I19">
            <v>0</v>
          </cell>
          <cell r="J19">
            <v>0</v>
          </cell>
        </row>
        <row r="20">
          <cell r="C20">
            <v>0</v>
          </cell>
          <cell r="D20">
            <v>0</v>
          </cell>
          <cell r="E20">
            <v>0</v>
          </cell>
          <cell r="F20">
            <v>0</v>
          </cell>
          <cell r="G20">
            <v>0</v>
          </cell>
          <cell r="H20">
            <v>0</v>
          </cell>
          <cell r="I20">
            <v>0</v>
          </cell>
          <cell r="J20">
            <v>0</v>
          </cell>
        </row>
        <row r="21">
          <cell r="C21">
            <v>0</v>
          </cell>
          <cell r="D21">
            <v>0</v>
          </cell>
          <cell r="E21">
            <v>0</v>
          </cell>
          <cell r="F21">
            <v>0</v>
          </cell>
          <cell r="G21">
            <v>0</v>
          </cell>
          <cell r="H21">
            <v>0</v>
          </cell>
          <cell r="I21">
            <v>0</v>
          </cell>
          <cell r="J21">
            <v>0</v>
          </cell>
        </row>
        <row r="22">
          <cell r="C22">
            <v>0</v>
          </cell>
          <cell r="D22">
            <v>0</v>
          </cell>
          <cell r="E22">
            <v>0</v>
          </cell>
          <cell r="F22">
            <v>0</v>
          </cell>
          <cell r="G22">
            <v>0</v>
          </cell>
          <cell r="H22">
            <v>0</v>
          </cell>
          <cell r="I22">
            <v>0</v>
          </cell>
          <cell r="J22">
            <v>0</v>
          </cell>
        </row>
        <row r="23">
          <cell r="C23">
            <v>0</v>
          </cell>
          <cell r="D23">
            <v>0</v>
          </cell>
          <cell r="E23">
            <v>0</v>
          </cell>
          <cell r="F23">
            <v>0</v>
          </cell>
          <cell r="G23">
            <v>0</v>
          </cell>
          <cell r="H23">
            <v>0</v>
          </cell>
          <cell r="I23">
            <v>0</v>
          </cell>
          <cell r="J23">
            <v>0</v>
          </cell>
        </row>
        <row r="24">
          <cell r="C24">
            <v>0</v>
          </cell>
          <cell r="D24">
            <v>0</v>
          </cell>
          <cell r="E24">
            <v>0</v>
          </cell>
          <cell r="F24">
            <v>0</v>
          </cell>
          <cell r="G24">
            <v>0</v>
          </cell>
          <cell r="H24">
            <v>0</v>
          </cell>
          <cell r="I24">
            <v>0</v>
          </cell>
          <cell r="J24">
            <v>0</v>
          </cell>
        </row>
        <row r="25">
          <cell r="C25">
            <v>0</v>
          </cell>
          <cell r="D25">
            <v>0</v>
          </cell>
          <cell r="E25">
            <v>0</v>
          </cell>
          <cell r="F25">
            <v>0</v>
          </cell>
          <cell r="G25">
            <v>0</v>
          </cell>
          <cell r="H25">
            <v>0</v>
          </cell>
          <cell r="I25">
            <v>0</v>
          </cell>
          <cell r="J25">
            <v>0</v>
          </cell>
        </row>
        <row r="26">
          <cell r="C26">
            <v>0</v>
          </cell>
          <cell r="D26">
            <v>0</v>
          </cell>
          <cell r="E26">
            <v>0</v>
          </cell>
          <cell r="F26">
            <v>0</v>
          </cell>
          <cell r="G26">
            <v>0</v>
          </cell>
          <cell r="H26">
            <v>0</v>
          </cell>
          <cell r="I26">
            <v>0</v>
          </cell>
          <cell r="J26">
            <v>0</v>
          </cell>
        </row>
        <row r="27">
          <cell r="C27">
            <v>0</v>
          </cell>
          <cell r="D27">
            <v>0</v>
          </cell>
          <cell r="E27">
            <v>0</v>
          </cell>
          <cell r="F27">
            <v>0</v>
          </cell>
          <cell r="G27">
            <v>0</v>
          </cell>
          <cell r="H27">
            <v>0</v>
          </cell>
          <cell r="I27">
            <v>0</v>
          </cell>
          <cell r="J27">
            <v>0</v>
          </cell>
        </row>
        <row r="28">
          <cell r="C28">
            <v>0</v>
          </cell>
          <cell r="D28">
            <v>0</v>
          </cell>
          <cell r="E28">
            <v>0</v>
          </cell>
          <cell r="F28">
            <v>0</v>
          </cell>
          <cell r="G28">
            <v>0</v>
          </cell>
          <cell r="H28">
            <v>0</v>
          </cell>
          <cell r="I28">
            <v>0</v>
          </cell>
          <cell r="J28">
            <v>0</v>
          </cell>
        </row>
        <row r="29">
          <cell r="C29">
            <v>0</v>
          </cell>
          <cell r="D29">
            <v>0</v>
          </cell>
          <cell r="E29">
            <v>0</v>
          </cell>
          <cell r="F29">
            <v>0</v>
          </cell>
          <cell r="G29">
            <v>0</v>
          </cell>
          <cell r="H29">
            <v>0</v>
          </cell>
          <cell r="I29">
            <v>0</v>
          </cell>
          <cell r="J29">
            <v>0</v>
          </cell>
        </row>
        <row r="30">
          <cell r="C30">
            <v>0</v>
          </cell>
          <cell r="D30">
            <v>0</v>
          </cell>
          <cell r="E30">
            <v>0</v>
          </cell>
          <cell r="F30">
            <v>0</v>
          </cell>
          <cell r="G30">
            <v>0</v>
          </cell>
          <cell r="H30">
            <v>0</v>
          </cell>
          <cell r="I30">
            <v>0</v>
          </cell>
          <cell r="J30">
            <v>0</v>
          </cell>
        </row>
        <row r="33">
          <cell r="C33">
            <v>0</v>
          </cell>
          <cell r="D33">
            <v>0</v>
          </cell>
          <cell r="E33">
            <v>0</v>
          </cell>
          <cell r="F33">
            <v>0</v>
          </cell>
          <cell r="G33">
            <v>17405.962</v>
          </cell>
          <cell r="H33">
            <v>0</v>
          </cell>
          <cell r="I33">
            <v>0</v>
          </cell>
          <cell r="J33">
            <v>0</v>
          </cell>
        </row>
        <row r="34">
          <cell r="C34">
            <v>115415.9849616655</v>
          </cell>
          <cell r="D34">
            <v>0</v>
          </cell>
          <cell r="E34">
            <v>0</v>
          </cell>
          <cell r="F34">
            <v>0</v>
          </cell>
          <cell r="G34">
            <v>1105358.0683991241</v>
          </cell>
          <cell r="H34">
            <v>0</v>
          </cell>
          <cell r="I34">
            <v>0</v>
          </cell>
          <cell r="J34">
            <v>0</v>
          </cell>
        </row>
        <row r="35">
          <cell r="C35">
            <v>100925.67621000001</v>
          </cell>
          <cell r="D35">
            <v>0</v>
          </cell>
          <cell r="E35">
            <v>0</v>
          </cell>
          <cell r="F35">
            <v>0</v>
          </cell>
          <cell r="G35">
            <v>2901655.946409998</v>
          </cell>
          <cell r="H35">
            <v>0</v>
          </cell>
          <cell r="I35">
            <v>0</v>
          </cell>
          <cell r="J35">
            <v>0</v>
          </cell>
        </row>
      </sheetData>
      <sheetData sheetId="21">
        <row r="6">
          <cell r="C6">
            <v>24683.608</v>
          </cell>
          <cell r="D6">
            <v>0</v>
          </cell>
          <cell r="E6">
            <v>0</v>
          </cell>
          <cell r="F6">
            <v>0</v>
          </cell>
          <cell r="G6">
            <v>1443658.459</v>
          </cell>
          <cell r="H6">
            <v>131433.08100000001</v>
          </cell>
          <cell r="I6">
            <v>0</v>
          </cell>
          <cell r="J6">
            <v>0</v>
          </cell>
        </row>
        <row r="7">
          <cell r="C7">
            <v>10242.721</v>
          </cell>
          <cell r="D7">
            <v>0</v>
          </cell>
          <cell r="E7">
            <v>0</v>
          </cell>
          <cell r="F7">
            <v>0</v>
          </cell>
          <cell r="G7">
            <v>1036110.559140097</v>
          </cell>
          <cell r="H7">
            <v>90680.466019097803</v>
          </cell>
          <cell r="I7">
            <v>0</v>
          </cell>
          <cell r="J7">
            <v>0</v>
          </cell>
        </row>
        <row r="8">
          <cell r="C8">
            <v>12916.401770000461</v>
          </cell>
          <cell r="D8">
            <v>0</v>
          </cell>
          <cell r="E8">
            <v>0</v>
          </cell>
          <cell r="F8">
            <v>0</v>
          </cell>
          <cell r="G8">
            <v>5587114.8569099996</v>
          </cell>
          <cell r="H8">
            <v>46343.143860000011</v>
          </cell>
          <cell r="I8">
            <v>0</v>
          </cell>
          <cell r="J8">
            <v>0</v>
          </cell>
        </row>
        <row r="9">
          <cell r="C9">
            <v>341.88173000000052</v>
          </cell>
          <cell r="D9">
            <v>0</v>
          </cell>
          <cell r="E9">
            <v>0</v>
          </cell>
          <cell r="F9">
            <v>0</v>
          </cell>
          <cell r="G9">
            <v>165638.73044000001</v>
          </cell>
          <cell r="H9">
            <v>1163.7670000000001</v>
          </cell>
          <cell r="I9">
            <v>0</v>
          </cell>
          <cell r="J9">
            <v>0</v>
          </cell>
        </row>
        <row r="10">
          <cell r="C10">
            <v>0</v>
          </cell>
          <cell r="D10">
            <v>0</v>
          </cell>
          <cell r="E10">
            <v>0</v>
          </cell>
          <cell r="F10">
            <v>0</v>
          </cell>
          <cell r="G10">
            <v>159165.2639928174</v>
          </cell>
          <cell r="H10">
            <v>13365.01105100982</v>
          </cell>
          <cell r="I10">
            <v>0</v>
          </cell>
          <cell r="J10">
            <v>0</v>
          </cell>
        </row>
        <row r="11">
          <cell r="C11">
            <v>12513.653630000121</v>
          </cell>
          <cell r="D11">
            <v>0</v>
          </cell>
          <cell r="E11">
            <v>0</v>
          </cell>
          <cell r="F11">
            <v>0</v>
          </cell>
          <cell r="G11">
            <v>63488.787642309668</v>
          </cell>
          <cell r="H11">
            <v>381400.82552344608</v>
          </cell>
          <cell r="I11">
            <v>0</v>
          </cell>
          <cell r="J11">
            <v>0</v>
          </cell>
        </row>
        <row r="12">
          <cell r="C12">
            <v>0</v>
          </cell>
          <cell r="D12">
            <v>0</v>
          </cell>
          <cell r="E12">
            <v>0</v>
          </cell>
          <cell r="F12">
            <v>0</v>
          </cell>
          <cell r="G12">
            <v>0</v>
          </cell>
          <cell r="H12">
            <v>0</v>
          </cell>
          <cell r="I12">
            <v>0</v>
          </cell>
          <cell r="J12">
            <v>0</v>
          </cell>
        </row>
        <row r="13">
          <cell r="C13">
            <v>0</v>
          </cell>
          <cell r="D13">
            <v>0</v>
          </cell>
          <cell r="E13">
            <v>0</v>
          </cell>
          <cell r="F13">
            <v>0</v>
          </cell>
          <cell r="G13">
            <v>280480.783</v>
          </cell>
          <cell r="H13">
            <v>138313.03</v>
          </cell>
          <cell r="I13">
            <v>0</v>
          </cell>
          <cell r="J13">
            <v>0</v>
          </cell>
        </row>
        <row r="14">
          <cell r="C14">
            <v>0</v>
          </cell>
          <cell r="D14">
            <v>0</v>
          </cell>
          <cell r="E14">
            <v>0</v>
          </cell>
          <cell r="F14">
            <v>0</v>
          </cell>
          <cell r="G14">
            <v>81782.066000000006</v>
          </cell>
          <cell r="H14">
            <v>2845.5059999999999</v>
          </cell>
          <cell r="I14">
            <v>0</v>
          </cell>
          <cell r="J14">
            <v>0</v>
          </cell>
        </row>
        <row r="15">
          <cell r="C15">
            <v>0</v>
          </cell>
          <cell r="D15">
            <v>0</v>
          </cell>
          <cell r="E15">
            <v>0</v>
          </cell>
          <cell r="F15">
            <v>0</v>
          </cell>
          <cell r="G15">
            <v>272345.47622999997</v>
          </cell>
          <cell r="H15">
            <v>0</v>
          </cell>
          <cell r="I15">
            <v>0</v>
          </cell>
          <cell r="J15">
            <v>0</v>
          </cell>
        </row>
        <row r="16">
          <cell r="C16">
            <v>72906.165987943648</v>
          </cell>
          <cell r="D16">
            <v>0</v>
          </cell>
          <cell r="E16">
            <v>0</v>
          </cell>
          <cell r="F16">
            <v>0</v>
          </cell>
          <cell r="G16">
            <v>265777.7929622524</v>
          </cell>
          <cell r="H16">
            <v>129673.73400151489</v>
          </cell>
          <cell r="I16">
            <v>0</v>
          </cell>
          <cell r="J16">
            <v>0</v>
          </cell>
        </row>
        <row r="17">
          <cell r="C17">
            <v>13121.790999999999</v>
          </cell>
          <cell r="D17">
            <v>0</v>
          </cell>
          <cell r="E17">
            <v>0</v>
          </cell>
          <cell r="F17">
            <v>0</v>
          </cell>
          <cell r="G17">
            <v>617286.12</v>
          </cell>
          <cell r="H17">
            <v>27147.276999999998</v>
          </cell>
          <cell r="I17">
            <v>0</v>
          </cell>
          <cell r="J17">
            <v>0</v>
          </cell>
        </row>
        <row r="18">
          <cell r="C18">
            <v>6073.75</v>
          </cell>
          <cell r="D18">
            <v>0</v>
          </cell>
          <cell r="E18">
            <v>0</v>
          </cell>
          <cell r="F18">
            <v>0</v>
          </cell>
          <cell r="G18">
            <v>63152.167999999998</v>
          </cell>
          <cell r="H18">
            <v>0</v>
          </cell>
          <cell r="I18">
            <v>0</v>
          </cell>
          <cell r="J18">
            <v>0</v>
          </cell>
        </row>
        <row r="19">
          <cell r="C19">
            <v>154.10599999999999</v>
          </cell>
          <cell r="D19">
            <v>0</v>
          </cell>
          <cell r="E19">
            <v>0</v>
          </cell>
          <cell r="F19">
            <v>0</v>
          </cell>
          <cell r="G19">
            <v>28837.487000000001</v>
          </cell>
          <cell r="H19">
            <v>72729.043000000005</v>
          </cell>
          <cell r="I19">
            <v>0</v>
          </cell>
          <cell r="J19">
            <v>0</v>
          </cell>
        </row>
        <row r="20">
          <cell r="C20">
            <v>0</v>
          </cell>
          <cell r="D20">
            <v>0</v>
          </cell>
          <cell r="E20">
            <v>0</v>
          </cell>
          <cell r="F20">
            <v>0</v>
          </cell>
          <cell r="G20">
            <v>3951.4029999999998</v>
          </cell>
          <cell r="H20">
            <v>72712.03</v>
          </cell>
          <cell r="I20">
            <v>0</v>
          </cell>
          <cell r="J20">
            <v>0</v>
          </cell>
        </row>
        <row r="21">
          <cell r="C21">
            <v>32088.34521000004</v>
          </cell>
          <cell r="D21">
            <v>0</v>
          </cell>
          <cell r="E21">
            <v>0</v>
          </cell>
          <cell r="F21">
            <v>0</v>
          </cell>
          <cell r="G21">
            <v>180280.08851</v>
          </cell>
          <cell r="H21">
            <v>120884.42958</v>
          </cell>
          <cell r="I21">
            <v>0</v>
          </cell>
          <cell r="J21">
            <v>50.12</v>
          </cell>
        </row>
        <row r="22">
          <cell r="C22">
            <v>0</v>
          </cell>
          <cell r="D22">
            <v>0</v>
          </cell>
          <cell r="E22">
            <v>0</v>
          </cell>
          <cell r="F22">
            <v>0</v>
          </cell>
          <cell r="G22">
            <v>307865</v>
          </cell>
          <cell r="H22">
            <v>221826</v>
          </cell>
          <cell r="I22">
            <v>0</v>
          </cell>
          <cell r="J22">
            <v>0</v>
          </cell>
        </row>
        <row r="23">
          <cell r="C23">
            <v>71025.901580000049</v>
          </cell>
          <cell r="D23">
            <v>0</v>
          </cell>
          <cell r="E23">
            <v>0</v>
          </cell>
          <cell r="F23">
            <v>0</v>
          </cell>
          <cell r="G23">
            <v>0</v>
          </cell>
          <cell r="H23">
            <v>0</v>
          </cell>
          <cell r="I23">
            <v>0</v>
          </cell>
          <cell r="J23">
            <v>0</v>
          </cell>
        </row>
        <row r="24">
          <cell r="C24">
            <v>14326.052259999989</v>
          </cell>
          <cell r="D24">
            <v>0</v>
          </cell>
          <cell r="E24">
            <v>0</v>
          </cell>
          <cell r="F24">
            <v>0</v>
          </cell>
          <cell r="G24">
            <v>946367.8825840936</v>
          </cell>
          <cell r="H24">
            <v>293039.63971590641</v>
          </cell>
          <cell r="I24">
            <v>0</v>
          </cell>
          <cell r="J24">
            <v>0</v>
          </cell>
        </row>
        <row r="25">
          <cell r="C25">
            <v>5069.4059999999999</v>
          </cell>
          <cell r="D25">
            <v>0</v>
          </cell>
          <cell r="E25">
            <v>0</v>
          </cell>
          <cell r="F25">
            <v>0</v>
          </cell>
          <cell r="G25">
            <v>139585.09700000001</v>
          </cell>
          <cell r="H25">
            <v>89575.607000000004</v>
          </cell>
          <cell r="I25">
            <v>0</v>
          </cell>
          <cell r="J25">
            <v>0</v>
          </cell>
        </row>
        <row r="26">
          <cell r="C26">
            <v>87779.225649999978</v>
          </cell>
          <cell r="D26">
            <v>0</v>
          </cell>
          <cell r="E26">
            <v>0</v>
          </cell>
          <cell r="F26">
            <v>0</v>
          </cell>
          <cell r="G26">
            <v>322987.88630000001</v>
          </cell>
          <cell r="H26">
            <v>48152.479949999994</v>
          </cell>
          <cell r="I26">
            <v>0</v>
          </cell>
          <cell r="J26">
            <v>0</v>
          </cell>
        </row>
        <row r="27">
          <cell r="C27">
            <v>96906.508809999941</v>
          </cell>
          <cell r="D27">
            <v>18093.088559999938</v>
          </cell>
          <cell r="E27">
            <v>0</v>
          </cell>
          <cell r="F27">
            <v>0</v>
          </cell>
          <cell r="G27">
            <v>477830.59704000002</v>
          </cell>
          <cell r="H27">
            <v>154625.1819</v>
          </cell>
          <cell r="I27">
            <v>0</v>
          </cell>
          <cell r="J27">
            <v>0</v>
          </cell>
        </row>
        <row r="28">
          <cell r="C28">
            <v>0</v>
          </cell>
          <cell r="D28">
            <v>0</v>
          </cell>
          <cell r="E28">
            <v>0</v>
          </cell>
          <cell r="F28">
            <v>0</v>
          </cell>
          <cell r="G28">
            <v>861.05</v>
          </cell>
          <cell r="H28">
            <v>336.43400000000003</v>
          </cell>
          <cell r="I28">
            <v>0</v>
          </cell>
          <cell r="J28">
            <v>0</v>
          </cell>
        </row>
        <row r="29">
          <cell r="C29">
            <v>0</v>
          </cell>
          <cell r="D29">
            <v>0</v>
          </cell>
          <cell r="E29">
            <v>0</v>
          </cell>
          <cell r="F29">
            <v>0</v>
          </cell>
          <cell r="G29">
            <v>23083.109893424989</v>
          </cell>
          <cell r="H29">
            <v>0</v>
          </cell>
          <cell r="I29">
            <v>0</v>
          </cell>
          <cell r="J29">
            <v>0</v>
          </cell>
        </row>
        <row r="30">
          <cell r="C30">
            <v>0</v>
          </cell>
          <cell r="D30">
            <v>0</v>
          </cell>
          <cell r="E30">
            <v>0</v>
          </cell>
          <cell r="F30">
            <v>0</v>
          </cell>
          <cell r="G30">
            <v>3514.8389999999999</v>
          </cell>
          <cell r="H30">
            <v>1506.3589999999999</v>
          </cell>
          <cell r="I30">
            <v>0</v>
          </cell>
          <cell r="J30">
            <v>0</v>
          </cell>
        </row>
        <row r="33">
          <cell r="C33">
            <v>0</v>
          </cell>
          <cell r="D33">
            <v>0</v>
          </cell>
          <cell r="E33">
            <v>0</v>
          </cell>
          <cell r="F33">
            <v>0</v>
          </cell>
          <cell r="G33">
            <v>-52.837000000000003</v>
          </cell>
          <cell r="H33">
            <v>0</v>
          </cell>
          <cell r="I33">
            <v>0</v>
          </cell>
          <cell r="J33">
            <v>0</v>
          </cell>
        </row>
        <row r="34">
          <cell r="C34">
            <v>27316.378683810501</v>
          </cell>
          <cell r="D34">
            <v>0</v>
          </cell>
          <cell r="E34">
            <v>0</v>
          </cell>
          <cell r="F34">
            <v>0</v>
          </cell>
          <cell r="G34">
            <v>261613.49823098231</v>
          </cell>
          <cell r="H34">
            <v>0</v>
          </cell>
          <cell r="I34">
            <v>0</v>
          </cell>
          <cell r="J34">
            <v>0</v>
          </cell>
        </row>
        <row r="35">
          <cell r="C35">
            <v>0</v>
          </cell>
          <cell r="D35">
            <v>0</v>
          </cell>
          <cell r="E35">
            <v>0</v>
          </cell>
          <cell r="F35">
            <v>0</v>
          </cell>
          <cell r="G35">
            <v>147837.41899999999</v>
          </cell>
          <cell r="H35">
            <v>0</v>
          </cell>
          <cell r="I35">
            <v>0</v>
          </cell>
          <cell r="J35">
            <v>0</v>
          </cell>
        </row>
      </sheetData>
      <sheetData sheetId="22">
        <row r="6">
          <cell r="C6">
            <v>7146925.0592347775</v>
          </cell>
          <cell r="D6">
            <v>4885789.5839999998</v>
          </cell>
          <cell r="E6">
            <v>4861105.9759999998</v>
          </cell>
          <cell r="F6">
            <v>0</v>
          </cell>
          <cell r="G6">
            <v>1790635.318</v>
          </cell>
          <cell r="H6">
            <v>1790635.318</v>
          </cell>
          <cell r="I6">
            <v>0</v>
          </cell>
          <cell r="J6">
            <v>0</v>
          </cell>
          <cell r="K6">
            <v>0</v>
          </cell>
          <cell r="L6">
            <v>622692.75199999998</v>
          </cell>
          <cell r="M6">
            <v>344885.11632122932</v>
          </cell>
          <cell r="N6">
            <v>1386791.2473203179</v>
          </cell>
          <cell r="O6">
            <v>0</v>
          </cell>
          <cell r="P6">
            <v>0</v>
          </cell>
          <cell r="Q6">
            <v>10636609.096233871</v>
          </cell>
        </row>
        <row r="7">
          <cell r="C7">
            <v>716591.72499999998</v>
          </cell>
          <cell r="D7">
            <v>486359.00244000001</v>
          </cell>
          <cell r="E7">
            <v>476116.28143999999</v>
          </cell>
          <cell r="F7">
            <v>0</v>
          </cell>
          <cell r="G7">
            <v>179474.158</v>
          </cell>
          <cell r="H7">
            <v>179474.158</v>
          </cell>
          <cell r="I7">
            <v>0</v>
          </cell>
          <cell r="J7">
            <v>0</v>
          </cell>
          <cell r="K7">
            <v>0</v>
          </cell>
          <cell r="L7">
            <v>176023.81</v>
          </cell>
          <cell r="M7">
            <v>117338.63529802649</v>
          </cell>
          <cell r="N7">
            <v>193156.19200000001</v>
          </cell>
          <cell r="O7">
            <v>2948.9690000000001</v>
          </cell>
          <cell r="P7">
            <v>85000</v>
          </cell>
          <cell r="Q7">
            <v>995078.62614197354</v>
          </cell>
        </row>
        <row r="8">
          <cell r="C8">
            <v>37651992.148000002</v>
          </cell>
          <cell r="D8">
            <v>11592506.732000001</v>
          </cell>
          <cell r="E8">
            <v>11579590.330229999</v>
          </cell>
          <cell r="F8">
            <v>-26087.15</v>
          </cell>
          <cell r="G8">
            <v>6729363.5195999993</v>
          </cell>
          <cell r="H8">
            <v>6729363.5195999993</v>
          </cell>
          <cell r="I8">
            <v>0</v>
          </cell>
          <cell r="J8">
            <v>0</v>
          </cell>
          <cell r="K8">
            <v>0</v>
          </cell>
          <cell r="L8">
            <v>1443684.86258</v>
          </cell>
          <cell r="M8">
            <v>2674177.5269999998</v>
          </cell>
          <cell r="N8">
            <v>9750324.6740000006</v>
          </cell>
          <cell r="O8">
            <v>204858.94699999999</v>
          </cell>
          <cell r="P8">
            <v>4017551.3520347052</v>
          </cell>
          <cell r="Q8">
            <v>43886183.794015303</v>
          </cell>
        </row>
        <row r="9">
          <cell r="C9">
            <v>634162.07709823432</v>
          </cell>
          <cell r="D9">
            <v>27657.38719999999</v>
          </cell>
          <cell r="E9">
            <v>27315.50547</v>
          </cell>
          <cell r="F9">
            <v>0</v>
          </cell>
          <cell r="G9">
            <v>110743.5705720665</v>
          </cell>
          <cell r="H9">
            <v>110743.5705720665</v>
          </cell>
          <cell r="I9">
            <v>0</v>
          </cell>
          <cell r="J9">
            <v>0</v>
          </cell>
          <cell r="K9">
            <v>0</v>
          </cell>
          <cell r="L9">
            <v>-3075.4641499999998</v>
          </cell>
          <cell r="M9">
            <v>54369.61</v>
          </cell>
          <cell r="N9">
            <v>28366.919000000002</v>
          </cell>
          <cell r="O9">
            <v>0</v>
          </cell>
          <cell r="P9">
            <v>0</v>
          </cell>
          <cell r="Q9">
            <v>527806.78514616773</v>
          </cell>
        </row>
        <row r="10">
          <cell r="C10">
            <v>37873.837311481759</v>
          </cell>
          <cell r="D10">
            <v>5981.2510500000008</v>
          </cell>
          <cell r="E10">
            <v>5981.2510500000008</v>
          </cell>
          <cell r="F10">
            <v>0</v>
          </cell>
          <cell r="G10">
            <v>8457.8834600000009</v>
          </cell>
          <cell r="H10">
            <v>8457.8834600000009</v>
          </cell>
          <cell r="I10">
            <v>0</v>
          </cell>
          <cell r="J10">
            <v>0</v>
          </cell>
          <cell r="K10">
            <v>0</v>
          </cell>
          <cell r="L10">
            <v>827.82</v>
          </cell>
          <cell r="M10">
            <v>1496.412697896192</v>
          </cell>
          <cell r="N10">
            <v>153.7430926580229</v>
          </cell>
          <cell r="O10">
            <v>0</v>
          </cell>
          <cell r="P10">
            <v>0</v>
          </cell>
          <cell r="Q10">
            <v>33226.715296243587</v>
          </cell>
        </row>
        <row r="11">
          <cell r="C11">
            <v>4860801.5070000002</v>
          </cell>
          <cell r="D11">
            <v>1279963.5025899999</v>
          </cell>
          <cell r="E11">
            <v>1267449.8489600001</v>
          </cell>
          <cell r="F11">
            <v>0</v>
          </cell>
          <cell r="G11">
            <v>903449.73184999998</v>
          </cell>
          <cell r="H11">
            <v>903449.73184999998</v>
          </cell>
          <cell r="I11">
            <v>0</v>
          </cell>
          <cell r="J11">
            <v>0</v>
          </cell>
          <cell r="K11">
            <v>0</v>
          </cell>
          <cell r="L11">
            <v>140099.94761</v>
          </cell>
          <cell r="M11">
            <v>372676.55936999997</v>
          </cell>
          <cell r="N11">
            <v>427387.10399999999</v>
          </cell>
          <cell r="O11">
            <v>0</v>
          </cell>
          <cell r="P11">
            <v>0</v>
          </cell>
          <cell r="Q11">
            <v>5139412.2211300004</v>
          </cell>
        </row>
        <row r="12">
          <cell r="C12">
            <v>73832.620082901572</v>
          </cell>
          <cell r="D12">
            <v>49368.1993</v>
          </cell>
          <cell r="E12">
            <v>49368.1993</v>
          </cell>
          <cell r="F12">
            <v>0</v>
          </cell>
          <cell r="G12">
            <v>58502.700459721797</v>
          </cell>
          <cell r="H12">
            <v>58502.700459721797</v>
          </cell>
          <cell r="I12">
            <v>0</v>
          </cell>
          <cell r="J12">
            <v>0</v>
          </cell>
          <cell r="K12">
            <v>0</v>
          </cell>
          <cell r="L12">
            <v>0</v>
          </cell>
          <cell r="M12">
            <v>12856.517096</v>
          </cell>
          <cell r="N12">
            <v>12939.548000000001</v>
          </cell>
          <cell r="O12">
            <v>1766.569</v>
          </cell>
          <cell r="P12">
            <v>0</v>
          </cell>
          <cell r="Q12">
            <v>63014.580827179758</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3320238.7305100001</v>
          </cell>
          <cell r="D14">
            <v>466960.011</v>
          </cell>
          <cell r="E14">
            <v>466960.011</v>
          </cell>
          <cell r="F14">
            <v>0</v>
          </cell>
          <cell r="G14">
            <v>633824.31099999999</v>
          </cell>
          <cell r="H14">
            <v>633824.31099999999</v>
          </cell>
          <cell r="I14">
            <v>0</v>
          </cell>
          <cell r="J14">
            <v>0</v>
          </cell>
          <cell r="K14">
            <v>0</v>
          </cell>
          <cell r="L14">
            <v>529.42700000000002</v>
          </cell>
          <cell r="M14">
            <v>684.42527000000007</v>
          </cell>
          <cell r="N14">
            <v>1013898.06991</v>
          </cell>
          <cell r="O14">
            <v>0</v>
          </cell>
          <cell r="P14">
            <v>71484.691000000006</v>
          </cell>
          <cell r="Q14">
            <v>4094573.9571500001</v>
          </cell>
        </row>
        <row r="15">
          <cell r="C15">
            <v>796180.97525000002</v>
          </cell>
          <cell r="D15">
            <v>323624.60904000001</v>
          </cell>
          <cell r="E15">
            <v>323624.60904000001</v>
          </cell>
          <cell r="F15">
            <v>0</v>
          </cell>
          <cell r="G15">
            <v>675175.36520175601</v>
          </cell>
          <cell r="H15">
            <v>29807.393380000001</v>
          </cell>
          <cell r="I15">
            <v>645367.97182175599</v>
          </cell>
          <cell r="J15">
            <v>0</v>
          </cell>
          <cell r="K15">
            <v>0</v>
          </cell>
          <cell r="L15">
            <v>10932.62607</v>
          </cell>
          <cell r="M15">
            <v>15094.983978243679</v>
          </cell>
          <cell r="N15">
            <v>5022</v>
          </cell>
          <cell r="O15">
            <v>0</v>
          </cell>
          <cell r="P15">
            <v>0</v>
          </cell>
          <cell r="Q15">
            <v>423624.6090400003</v>
          </cell>
        </row>
        <row r="16">
          <cell r="C16">
            <v>18152706.107000001</v>
          </cell>
          <cell r="D16">
            <v>6861578.7560000001</v>
          </cell>
          <cell r="E16">
            <v>6788672.5900120568</v>
          </cell>
          <cell r="F16">
            <v>0</v>
          </cell>
          <cell r="G16">
            <v>3279848.008140001</v>
          </cell>
          <cell r="H16">
            <v>2720675.1791800018</v>
          </cell>
          <cell r="I16">
            <v>559172.82895999833</v>
          </cell>
          <cell r="J16">
            <v>0</v>
          </cell>
          <cell r="K16">
            <v>0</v>
          </cell>
          <cell r="L16">
            <v>1300357.6325399999</v>
          </cell>
          <cell r="M16">
            <v>1255458.2817232001</v>
          </cell>
          <cell r="N16">
            <v>3292624.1669999999</v>
          </cell>
          <cell r="O16">
            <v>0</v>
          </cell>
          <cell r="P16">
            <v>0</v>
          </cell>
          <cell r="Q16">
            <v>22398338.941608861</v>
          </cell>
        </row>
        <row r="17">
          <cell r="C17">
            <v>11593835.742000001</v>
          </cell>
          <cell r="D17">
            <v>4725878.9783500005</v>
          </cell>
          <cell r="E17">
            <v>4712757.1873500003</v>
          </cell>
          <cell r="F17">
            <v>0</v>
          </cell>
          <cell r="G17">
            <v>4378243.6014099941</v>
          </cell>
          <cell r="H17">
            <v>4378243.6014099941</v>
          </cell>
          <cell r="I17">
            <v>0</v>
          </cell>
          <cell r="J17">
            <v>0</v>
          </cell>
          <cell r="K17">
            <v>0</v>
          </cell>
          <cell r="L17">
            <v>837692.57</v>
          </cell>
          <cell r="M17">
            <v>645162.76624799997</v>
          </cell>
          <cell r="N17">
            <v>2623477.0689645582</v>
          </cell>
          <cell r="O17">
            <v>24463.49645560002</v>
          </cell>
          <cell r="P17">
            <v>-426031.80648081523</v>
          </cell>
          <cell r="Q17">
            <v>13470539.370681779</v>
          </cell>
        </row>
        <row r="18">
          <cell r="C18">
            <v>18805438.113000002</v>
          </cell>
          <cell r="D18">
            <v>1677341.9280000001</v>
          </cell>
          <cell r="E18">
            <v>1671268.1780000001</v>
          </cell>
          <cell r="F18">
            <v>0</v>
          </cell>
          <cell r="G18">
            <v>2518927.7650000001</v>
          </cell>
          <cell r="H18">
            <v>2518927.7650000001</v>
          </cell>
          <cell r="I18">
            <v>0</v>
          </cell>
          <cell r="J18">
            <v>0</v>
          </cell>
          <cell r="K18">
            <v>0</v>
          </cell>
          <cell r="L18">
            <v>136762.41099999999</v>
          </cell>
          <cell r="M18">
            <v>519442.11700000003</v>
          </cell>
          <cell r="N18">
            <v>2898392.1439999999</v>
          </cell>
          <cell r="O18">
            <v>5157.0860000000002</v>
          </cell>
          <cell r="P18">
            <v>393000</v>
          </cell>
          <cell r="Q18">
            <v>19801809.056000002</v>
          </cell>
        </row>
        <row r="19">
          <cell r="C19">
            <v>131956.8774376587</v>
          </cell>
          <cell r="D19">
            <v>62639.753649999999</v>
          </cell>
          <cell r="E19">
            <v>62485.647649999999</v>
          </cell>
          <cell r="F19">
            <v>0</v>
          </cell>
          <cell r="G19">
            <v>21911.2444</v>
          </cell>
          <cell r="H19">
            <v>21911.2444</v>
          </cell>
          <cell r="I19">
            <v>0</v>
          </cell>
          <cell r="J19">
            <v>0</v>
          </cell>
          <cell r="K19">
            <v>0</v>
          </cell>
          <cell r="L19">
            <v>10751.331889999999</v>
          </cell>
          <cell r="M19">
            <v>28182.29710722953</v>
          </cell>
          <cell r="N19">
            <v>10291.500050765129</v>
          </cell>
          <cell r="O19">
            <v>0</v>
          </cell>
          <cell r="P19">
            <v>0</v>
          </cell>
          <cell r="Q19">
            <v>143889.15174119419</v>
          </cell>
        </row>
        <row r="20">
          <cell r="C20">
            <v>9038.1319171450086</v>
          </cell>
          <cell r="D20">
            <v>1478.913</v>
          </cell>
          <cell r="E20">
            <v>1478.913</v>
          </cell>
          <cell r="F20">
            <v>0</v>
          </cell>
          <cell r="G20">
            <v>0</v>
          </cell>
          <cell r="H20">
            <v>0</v>
          </cell>
          <cell r="I20">
            <v>0</v>
          </cell>
          <cell r="J20">
            <v>0</v>
          </cell>
          <cell r="K20">
            <v>0</v>
          </cell>
          <cell r="L20">
            <v>504.61399999999998</v>
          </cell>
          <cell r="M20">
            <v>166.3317404242166</v>
          </cell>
          <cell r="N20">
            <v>0</v>
          </cell>
          <cell r="O20">
            <v>0</v>
          </cell>
          <cell r="P20">
            <v>0</v>
          </cell>
          <cell r="Q20">
            <v>9846.0991767207925</v>
          </cell>
        </row>
        <row r="21">
          <cell r="C21">
            <v>8962888.8729999997</v>
          </cell>
          <cell r="D21">
            <v>970639.36638000584</v>
          </cell>
          <cell r="E21">
            <v>938551.02117000578</v>
          </cell>
          <cell r="F21">
            <v>0</v>
          </cell>
          <cell r="G21">
            <v>1211265.9650900001</v>
          </cell>
          <cell r="H21">
            <v>1211265.9650900001</v>
          </cell>
          <cell r="I21">
            <v>0</v>
          </cell>
          <cell r="J21">
            <v>0</v>
          </cell>
          <cell r="K21">
            <v>0</v>
          </cell>
          <cell r="L21">
            <v>163147.88003999999</v>
          </cell>
          <cell r="M21">
            <v>275352.38076999999</v>
          </cell>
          <cell r="N21">
            <v>1493633.5707399989</v>
          </cell>
          <cell r="O21">
            <v>51271.987765135244</v>
          </cell>
          <cell r="P21">
            <v>0</v>
          </cell>
          <cell r="Q21">
            <v>9694035.2512448691</v>
          </cell>
        </row>
        <row r="22">
          <cell r="C22">
            <v>4716507.1097100005</v>
          </cell>
          <cell r="D22">
            <v>2393360</v>
          </cell>
          <cell r="E22">
            <v>2393360</v>
          </cell>
          <cell r="F22">
            <v>0</v>
          </cell>
          <cell r="G22">
            <v>1473127</v>
          </cell>
          <cell r="H22">
            <v>1473127</v>
          </cell>
          <cell r="I22">
            <v>0</v>
          </cell>
          <cell r="J22">
            <v>0</v>
          </cell>
          <cell r="K22">
            <v>0</v>
          </cell>
          <cell r="L22">
            <v>334965</v>
          </cell>
          <cell r="M22">
            <v>975244.83</v>
          </cell>
          <cell r="N22">
            <v>223418.435</v>
          </cell>
          <cell r="O22">
            <v>0</v>
          </cell>
          <cell r="P22">
            <v>0</v>
          </cell>
          <cell r="Q22">
            <v>4549948.71471</v>
          </cell>
        </row>
        <row r="23">
          <cell r="C23">
            <v>5751434.6650611423</v>
          </cell>
          <cell r="D23">
            <v>795486.40409000008</v>
          </cell>
          <cell r="E23">
            <v>724460.50251000002</v>
          </cell>
          <cell r="F23">
            <v>298476.00799999997</v>
          </cell>
          <cell r="G23">
            <v>1252515.1487</v>
          </cell>
          <cell r="H23">
            <v>1252515.1487</v>
          </cell>
          <cell r="I23">
            <v>0</v>
          </cell>
          <cell r="J23">
            <v>0</v>
          </cell>
          <cell r="K23">
            <v>0</v>
          </cell>
          <cell r="L23">
            <v>-6420.5783100000026</v>
          </cell>
          <cell r="M23">
            <v>305388.00092171942</v>
          </cell>
          <cell r="N23">
            <v>1312108.773165666</v>
          </cell>
          <cell r="O23">
            <v>15789.020735777211</v>
          </cell>
          <cell r="P23">
            <v>34317.460256209401</v>
          </cell>
          <cell r="Q23">
            <v>6484890.8964331029</v>
          </cell>
        </row>
        <row r="24">
          <cell r="C24">
            <v>1392174.3826373001</v>
          </cell>
          <cell r="D24">
            <v>1025180.8158</v>
          </cell>
          <cell r="E24">
            <v>1010854.76354</v>
          </cell>
          <cell r="F24">
            <v>72407.570000000007</v>
          </cell>
          <cell r="G24">
            <v>1123445.71682</v>
          </cell>
          <cell r="H24">
            <v>1123445.71682</v>
          </cell>
          <cell r="I24">
            <v>0</v>
          </cell>
          <cell r="J24">
            <v>0</v>
          </cell>
          <cell r="K24">
            <v>0</v>
          </cell>
          <cell r="L24">
            <v>87472.126179999992</v>
          </cell>
          <cell r="M24">
            <v>810830.82944957493</v>
          </cell>
          <cell r="N24">
            <v>825081.3408046409</v>
          </cell>
          <cell r="O24">
            <v>0</v>
          </cell>
          <cell r="P24">
            <v>0</v>
          </cell>
          <cell r="Q24">
            <v>1278769.3845323659</v>
          </cell>
        </row>
        <row r="25">
          <cell r="C25">
            <v>1555025.1245200001</v>
          </cell>
          <cell r="D25">
            <v>1205240.8770000001</v>
          </cell>
          <cell r="E25">
            <v>1200171.4709999999</v>
          </cell>
          <cell r="F25">
            <v>0</v>
          </cell>
          <cell r="G25">
            <v>424286.32428903528</v>
          </cell>
          <cell r="H25">
            <v>424286.32428903528</v>
          </cell>
          <cell r="I25">
            <v>0</v>
          </cell>
          <cell r="J25">
            <v>0</v>
          </cell>
          <cell r="K25">
            <v>0</v>
          </cell>
          <cell r="L25">
            <v>232718.37687000001</v>
          </cell>
          <cell r="M25">
            <v>226797.4126999999</v>
          </cell>
          <cell r="N25">
            <v>41363.758000000002</v>
          </cell>
          <cell r="O25">
            <v>0</v>
          </cell>
          <cell r="P25">
            <v>0</v>
          </cell>
          <cell r="Q25">
            <v>1912758.239660965</v>
          </cell>
        </row>
        <row r="26">
          <cell r="C26">
            <v>538752.35276486678</v>
          </cell>
          <cell r="D26">
            <v>714587.57452000002</v>
          </cell>
          <cell r="E26">
            <v>626808.34886999999</v>
          </cell>
          <cell r="F26">
            <v>0</v>
          </cell>
          <cell r="G26">
            <v>293194.66275999998</v>
          </cell>
          <cell r="H26">
            <v>293194.66275999998</v>
          </cell>
          <cell r="I26">
            <v>0</v>
          </cell>
          <cell r="J26">
            <v>0</v>
          </cell>
          <cell r="K26">
            <v>0</v>
          </cell>
          <cell r="L26">
            <v>120035.16383999999</v>
          </cell>
          <cell r="M26">
            <v>261808.2987742023</v>
          </cell>
          <cell r="N26">
            <v>275965.68471499998</v>
          </cell>
          <cell r="O26">
            <v>0</v>
          </cell>
          <cell r="P26">
            <v>0</v>
          </cell>
          <cell r="Q26">
            <v>766488.2609756646</v>
          </cell>
        </row>
        <row r="27">
          <cell r="C27">
            <v>6920002.7798250299</v>
          </cell>
          <cell r="D27">
            <v>2879253.7348632999</v>
          </cell>
          <cell r="E27">
            <v>2782347.2260532998</v>
          </cell>
          <cell r="F27">
            <v>0</v>
          </cell>
          <cell r="G27">
            <v>1489889.2665299999</v>
          </cell>
          <cell r="H27">
            <v>1489889.2665299999</v>
          </cell>
          <cell r="I27">
            <v>0</v>
          </cell>
          <cell r="J27">
            <v>0</v>
          </cell>
          <cell r="K27">
            <v>0</v>
          </cell>
          <cell r="L27">
            <v>314347.02663999988</v>
          </cell>
          <cell r="M27">
            <v>735689.69714140403</v>
          </cell>
          <cell r="N27">
            <v>1989474.8205599999</v>
          </cell>
          <cell r="O27">
            <v>0</v>
          </cell>
          <cell r="P27">
            <v>553469.14599999995</v>
          </cell>
          <cell r="Q27">
            <v>8598429.6901269257</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45244.908000000003</v>
          </cell>
          <cell r="D29">
            <v>17230.846000000001</v>
          </cell>
          <cell r="E29">
            <v>17230.846000000001</v>
          </cell>
          <cell r="F29">
            <v>0</v>
          </cell>
          <cell r="G29">
            <v>28127.2804046007</v>
          </cell>
          <cell r="H29">
            <v>9036.9959999999992</v>
          </cell>
          <cell r="I29">
            <v>0</v>
          </cell>
          <cell r="J29">
            <v>19090.284404600701</v>
          </cell>
          <cell r="K29">
            <v>0</v>
          </cell>
          <cell r="L29">
            <v>3192.784185</v>
          </cell>
          <cell r="M29">
            <v>3145.4531473009902</v>
          </cell>
          <cell r="N29">
            <v>5172.6487369016904</v>
          </cell>
          <cell r="O29">
            <v>0</v>
          </cell>
          <cell r="P29">
            <v>0</v>
          </cell>
          <cell r="Q29">
            <v>33182.885000000002</v>
          </cell>
        </row>
        <row r="30">
          <cell r="C30">
            <v>67157.660900474264</v>
          </cell>
          <cell r="D30">
            <v>8957.7760999999991</v>
          </cell>
          <cell r="E30">
            <v>8957.7760999999991</v>
          </cell>
          <cell r="F30">
            <v>0</v>
          </cell>
          <cell r="G30">
            <v>2414.3139999999999</v>
          </cell>
          <cell r="H30">
            <v>2414.3139999999999</v>
          </cell>
          <cell r="I30">
            <v>0</v>
          </cell>
          <cell r="J30">
            <v>0</v>
          </cell>
          <cell r="K30">
            <v>0</v>
          </cell>
          <cell r="L30">
            <v>0</v>
          </cell>
          <cell r="M30">
            <v>9482.1125927284156</v>
          </cell>
          <cell r="N30">
            <v>1786.101708827581</v>
          </cell>
          <cell r="O30">
            <v>0</v>
          </cell>
          <cell r="P30">
            <v>0</v>
          </cell>
          <cell r="Q30">
            <v>66005.112116573437</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79585.893145445516</v>
          </cell>
          <cell r="D34">
            <v>115415.9849616655</v>
          </cell>
          <cell r="E34">
            <v>88099.60627785504</v>
          </cell>
          <cell r="F34">
            <v>0</v>
          </cell>
          <cell r="G34">
            <v>14777.499558368791</v>
          </cell>
          <cell r="H34">
            <v>14777.499558368791</v>
          </cell>
          <cell r="I34">
            <v>0</v>
          </cell>
          <cell r="J34">
            <v>0</v>
          </cell>
          <cell r="K34">
            <v>0</v>
          </cell>
          <cell r="L34">
            <v>23419.793771198401</v>
          </cell>
          <cell r="M34">
            <v>14234.983271412621</v>
          </cell>
          <cell r="N34">
            <v>25660.171361699999</v>
          </cell>
          <cell r="O34">
            <v>1053.05992902</v>
          </cell>
          <cell r="P34">
            <v>0</v>
          </cell>
          <cell r="Q34">
            <v>139860.33425500081</v>
          </cell>
        </row>
        <row r="35">
          <cell r="C35">
            <v>352997.75099999999</v>
          </cell>
          <cell r="D35">
            <v>100925.67621000001</v>
          </cell>
          <cell r="E35">
            <v>100925.67621000001</v>
          </cell>
          <cell r="F35">
            <v>0</v>
          </cell>
          <cell r="G35">
            <v>10450.848470000001</v>
          </cell>
          <cell r="H35">
            <v>10450.848470000001</v>
          </cell>
          <cell r="I35">
            <v>0</v>
          </cell>
          <cell r="J35">
            <v>0</v>
          </cell>
          <cell r="K35">
            <v>0</v>
          </cell>
          <cell r="L35">
            <v>36761.066809999989</v>
          </cell>
          <cell r="M35">
            <v>6637.7719999999999</v>
          </cell>
          <cell r="N35">
            <v>30309.59</v>
          </cell>
          <cell r="O35">
            <v>0</v>
          </cell>
          <cell r="P35">
            <v>0</v>
          </cell>
          <cell r="Q35">
            <v>430383.32993000001</v>
          </cell>
        </row>
        <row r="36">
          <cell r="D36">
            <v>216341.6611716655</v>
          </cell>
          <cell r="E36">
            <v>189025.28248785506</v>
          </cell>
          <cell r="L36">
            <v>60180.860581198387</v>
          </cell>
          <cell r="M36">
            <v>20872.755271412621</v>
          </cell>
          <cell r="Q36">
            <v>570243.66418500082</v>
          </cell>
        </row>
      </sheetData>
      <sheetData sheetId="23">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869199.94099999999</v>
          </cell>
          <cell r="D7">
            <v>74357.725999999995</v>
          </cell>
          <cell r="E7">
            <v>74357.725999999995</v>
          </cell>
          <cell r="F7">
            <v>0</v>
          </cell>
          <cell r="G7">
            <v>107270.788</v>
          </cell>
          <cell r="H7">
            <v>107270.788</v>
          </cell>
          <cell r="I7">
            <v>0</v>
          </cell>
          <cell r="J7">
            <v>0</v>
          </cell>
          <cell r="K7">
            <v>0</v>
          </cell>
          <cell r="L7">
            <v>0</v>
          </cell>
          <cell r="M7">
            <v>2921.1709999999998</v>
          </cell>
          <cell r="N7">
            <v>186629.57964786</v>
          </cell>
          <cell r="O7">
            <v>4955.2184787460692</v>
          </cell>
          <cell r="P7">
            <v>0</v>
          </cell>
          <cell r="Q7">
            <v>1015040.069169114</v>
          </cell>
        </row>
        <row r="8">
          <cell r="C8">
            <v>14833456.253</v>
          </cell>
          <cell r="D8">
            <v>6901846.0763700027</v>
          </cell>
          <cell r="E8">
            <v>6901846.0763700027</v>
          </cell>
          <cell r="F8">
            <v>0</v>
          </cell>
          <cell r="G8">
            <v>2645201.6219899999</v>
          </cell>
          <cell r="H8">
            <v>2645201.6219899999</v>
          </cell>
          <cell r="I8">
            <v>0</v>
          </cell>
          <cell r="J8">
            <v>0</v>
          </cell>
          <cell r="K8">
            <v>0</v>
          </cell>
          <cell r="L8">
            <v>138131.486</v>
          </cell>
          <cell r="M8">
            <v>93805.928</v>
          </cell>
          <cell r="N8">
            <v>4833237.6670000004</v>
          </cell>
          <cell r="O8">
            <v>33506.686245187637</v>
          </cell>
          <cell r="P8">
            <v>-401722.191600324</v>
          </cell>
          <cell r="Q8">
            <v>24059616.465735141</v>
          </cell>
        </row>
        <row r="9">
          <cell r="C9">
            <v>12842.232</v>
          </cell>
          <cell r="D9">
            <v>0</v>
          </cell>
          <cell r="E9">
            <v>0</v>
          </cell>
          <cell r="F9">
            <v>0</v>
          </cell>
          <cell r="G9">
            <v>1309.509</v>
          </cell>
          <cell r="H9">
            <v>1309.509</v>
          </cell>
          <cell r="I9">
            <v>0</v>
          </cell>
          <cell r="J9">
            <v>0</v>
          </cell>
          <cell r="K9">
            <v>0</v>
          </cell>
          <cell r="L9">
            <v>0</v>
          </cell>
          <cell r="M9">
            <v>0</v>
          </cell>
          <cell r="N9">
            <v>0</v>
          </cell>
          <cell r="O9">
            <v>0</v>
          </cell>
          <cell r="P9">
            <v>0</v>
          </cell>
          <cell r="Q9">
            <v>11532.723</v>
          </cell>
        </row>
        <row r="10">
          <cell r="C10">
            <v>1016949.226616396</v>
          </cell>
          <cell r="D10">
            <v>324925.10334999999</v>
          </cell>
          <cell r="E10">
            <v>324925.10334999999</v>
          </cell>
          <cell r="F10">
            <v>0</v>
          </cell>
          <cell r="G10">
            <v>386423.06411083002</v>
          </cell>
          <cell r="H10">
            <v>386423.06411083002</v>
          </cell>
          <cell r="I10">
            <v>0</v>
          </cell>
          <cell r="J10">
            <v>0</v>
          </cell>
          <cell r="K10">
            <v>0</v>
          </cell>
          <cell r="L10">
            <v>19546.54</v>
          </cell>
          <cell r="M10">
            <v>81291.028585769309</v>
          </cell>
          <cell r="N10">
            <v>8351.9300241830206</v>
          </cell>
          <cell r="O10">
            <v>0</v>
          </cell>
          <cell r="P10">
            <v>0</v>
          </cell>
          <cell r="Q10">
            <v>862965.62729397917</v>
          </cell>
        </row>
        <row r="11">
          <cell r="C11">
            <v>1534571.061</v>
          </cell>
          <cell r="D11">
            <v>354526.11420000001</v>
          </cell>
          <cell r="E11">
            <v>354526.11420000001</v>
          </cell>
          <cell r="F11">
            <v>0</v>
          </cell>
          <cell r="G11">
            <v>302435.65675999998</v>
          </cell>
          <cell r="H11">
            <v>302435.65675999998</v>
          </cell>
          <cell r="I11">
            <v>0</v>
          </cell>
          <cell r="J11">
            <v>0</v>
          </cell>
          <cell r="K11">
            <v>0</v>
          </cell>
          <cell r="L11">
            <v>6787.6644499999993</v>
          </cell>
          <cell r="M11">
            <v>25574.187880000001</v>
          </cell>
          <cell r="N11">
            <v>274977.864</v>
          </cell>
          <cell r="O11">
            <v>0</v>
          </cell>
          <cell r="P11">
            <v>0</v>
          </cell>
          <cell r="Q11">
            <v>1829277.5301099999</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row>
        <row r="16">
          <cell r="C16">
            <v>17678914.333999999</v>
          </cell>
          <cell r="D16">
            <v>2298750.930136133</v>
          </cell>
          <cell r="E16">
            <v>2298750.930136133</v>
          </cell>
          <cell r="F16">
            <v>0</v>
          </cell>
          <cell r="G16">
            <v>2432050.0477749999</v>
          </cell>
          <cell r="H16">
            <v>42207.387814999987</v>
          </cell>
          <cell r="I16">
            <v>0</v>
          </cell>
          <cell r="J16">
            <v>0</v>
          </cell>
          <cell r="K16">
            <v>2389842.6599599998</v>
          </cell>
          <cell r="L16">
            <v>39131.67166</v>
          </cell>
          <cell r="M16">
            <v>41682.637704399996</v>
          </cell>
          <cell r="N16">
            <v>5186500.8779999996</v>
          </cell>
          <cell r="O16">
            <v>0</v>
          </cell>
          <cell r="P16">
            <v>0</v>
          </cell>
          <cell r="Q16">
            <v>22651301.784996729</v>
          </cell>
        </row>
        <row r="17">
          <cell r="C17">
            <v>11271713.176000001</v>
          </cell>
          <cell r="D17">
            <v>725116.16799999995</v>
          </cell>
          <cell r="E17">
            <v>725116.16799999995</v>
          </cell>
          <cell r="F17">
            <v>0</v>
          </cell>
          <cell r="G17">
            <v>1578767.0589999999</v>
          </cell>
          <cell r="H17">
            <v>1578767.0589999999</v>
          </cell>
          <cell r="I17">
            <v>0</v>
          </cell>
          <cell r="J17">
            <v>0</v>
          </cell>
          <cell r="K17">
            <v>0</v>
          </cell>
          <cell r="L17">
            <v>11240.019</v>
          </cell>
          <cell r="M17">
            <v>23710.496469500009</v>
          </cell>
          <cell r="N17">
            <v>2626649.861</v>
          </cell>
          <cell r="O17">
            <v>12161.476000000001</v>
          </cell>
          <cell r="P17">
            <v>143143.15072680431</v>
          </cell>
          <cell r="Q17">
            <v>12854457.0038037</v>
          </cell>
        </row>
        <row r="18">
          <cell r="C18">
            <v>5206926.3890000004</v>
          </cell>
          <cell r="D18">
            <v>447613.41399999999</v>
          </cell>
          <cell r="E18">
            <v>447613.41399999999</v>
          </cell>
          <cell r="F18">
            <v>0</v>
          </cell>
          <cell r="G18">
            <v>673482.17500000005</v>
          </cell>
          <cell r="H18">
            <v>673482.17500000005</v>
          </cell>
          <cell r="I18">
            <v>0</v>
          </cell>
          <cell r="J18">
            <v>0</v>
          </cell>
          <cell r="K18">
            <v>0</v>
          </cell>
          <cell r="L18">
            <v>8327.1090000000004</v>
          </cell>
          <cell r="M18">
            <v>11306.897000000001</v>
          </cell>
          <cell r="N18">
            <v>726402.71200000006</v>
          </cell>
          <cell r="O18">
            <v>0</v>
          </cell>
          <cell r="P18">
            <v>0</v>
          </cell>
          <cell r="Q18">
            <v>5687826.3339999998</v>
          </cell>
        </row>
        <row r="19">
          <cell r="C19">
            <v>957988.01541564439</v>
          </cell>
          <cell r="D19">
            <v>217364.59700000001</v>
          </cell>
          <cell r="E19">
            <v>217364.59700000001</v>
          </cell>
          <cell r="F19">
            <v>0</v>
          </cell>
          <cell r="G19">
            <v>174932.31920999999</v>
          </cell>
          <cell r="H19">
            <v>174932.31920999999</v>
          </cell>
          <cell r="I19">
            <v>0</v>
          </cell>
          <cell r="J19">
            <v>0</v>
          </cell>
          <cell r="K19">
            <v>0</v>
          </cell>
          <cell r="L19">
            <v>7638.9170000000004</v>
          </cell>
          <cell r="M19">
            <v>34761.614240890143</v>
          </cell>
          <cell r="N19">
            <v>74714.814612967311</v>
          </cell>
          <cell r="O19">
            <v>0</v>
          </cell>
          <cell r="P19">
            <v>0</v>
          </cell>
          <cell r="Q19">
            <v>1032734.576577722</v>
          </cell>
        </row>
        <row r="20">
          <cell r="C20">
            <v>0</v>
          </cell>
          <cell r="D20">
            <v>58685.82</v>
          </cell>
          <cell r="E20">
            <v>58685.82</v>
          </cell>
          <cell r="F20">
            <v>0</v>
          </cell>
          <cell r="G20">
            <v>2577.6410000000001</v>
          </cell>
          <cell r="H20">
            <v>2577.6410000000001</v>
          </cell>
          <cell r="I20">
            <v>0</v>
          </cell>
          <cell r="J20">
            <v>0</v>
          </cell>
          <cell r="K20">
            <v>0</v>
          </cell>
          <cell r="L20">
            <v>0</v>
          </cell>
          <cell r="M20">
            <v>0</v>
          </cell>
          <cell r="N20">
            <v>0</v>
          </cell>
          <cell r="O20">
            <v>0</v>
          </cell>
          <cell r="P20">
            <v>0</v>
          </cell>
          <cell r="Q20">
            <v>56108.178999999996</v>
          </cell>
        </row>
        <row r="21">
          <cell r="C21">
            <v>1004187.911</v>
          </cell>
          <cell r="D21">
            <v>0</v>
          </cell>
          <cell r="E21">
            <v>0</v>
          </cell>
          <cell r="F21">
            <v>0</v>
          </cell>
          <cell r="G21">
            <v>25351.64935</v>
          </cell>
          <cell r="H21">
            <v>25351.64935</v>
          </cell>
          <cell r="I21">
            <v>0</v>
          </cell>
          <cell r="J21">
            <v>0</v>
          </cell>
          <cell r="K21">
            <v>0</v>
          </cell>
          <cell r="L21">
            <v>0</v>
          </cell>
          <cell r="M21">
            <v>1784.92</v>
          </cell>
          <cell r="N21">
            <v>0</v>
          </cell>
          <cell r="O21">
            <v>0</v>
          </cell>
          <cell r="P21">
            <v>0</v>
          </cell>
          <cell r="Q21">
            <v>977051.34164999996</v>
          </cell>
        </row>
        <row r="22">
          <cell r="C22">
            <v>6202890.2790000001</v>
          </cell>
          <cell r="D22">
            <v>0</v>
          </cell>
          <cell r="E22">
            <v>0</v>
          </cell>
          <cell r="F22">
            <v>0</v>
          </cell>
          <cell r="G22">
            <v>1087191</v>
          </cell>
          <cell r="H22">
            <v>1087191</v>
          </cell>
          <cell r="I22">
            <v>0</v>
          </cell>
          <cell r="J22">
            <v>0</v>
          </cell>
          <cell r="K22">
            <v>0</v>
          </cell>
          <cell r="L22">
            <v>0</v>
          </cell>
          <cell r="M22">
            <v>21608.737000000001</v>
          </cell>
          <cell r="N22">
            <v>167309.584</v>
          </cell>
          <cell r="O22">
            <v>0</v>
          </cell>
          <cell r="P22">
            <v>0</v>
          </cell>
          <cell r="Q22">
            <v>5261400.1260000002</v>
          </cell>
        </row>
        <row r="23">
          <cell r="C23">
            <v>3786.4371707901</v>
          </cell>
          <cell r="D23">
            <v>0</v>
          </cell>
          <cell r="E23">
            <v>0</v>
          </cell>
          <cell r="F23">
            <v>0</v>
          </cell>
          <cell r="G23">
            <v>1103.9964500000001</v>
          </cell>
          <cell r="H23">
            <v>1103.9964500000001</v>
          </cell>
          <cell r="I23">
            <v>0</v>
          </cell>
          <cell r="J23">
            <v>0</v>
          </cell>
          <cell r="K23">
            <v>0</v>
          </cell>
          <cell r="L23">
            <v>0</v>
          </cell>
          <cell r="M23">
            <v>0</v>
          </cell>
          <cell r="N23">
            <v>184.38086611787179</v>
          </cell>
          <cell r="O23">
            <v>2.045380255156755</v>
          </cell>
          <cell r="P23">
            <v>0</v>
          </cell>
          <cell r="Q23">
            <v>2864.7762066528148</v>
          </cell>
        </row>
        <row r="24">
          <cell r="C24">
            <v>1418434.6928403999</v>
          </cell>
          <cell r="D24">
            <v>0</v>
          </cell>
          <cell r="E24">
            <v>0</v>
          </cell>
          <cell r="F24">
            <v>0</v>
          </cell>
          <cell r="G24">
            <v>136609.76121</v>
          </cell>
          <cell r="H24">
            <v>136609.76121</v>
          </cell>
          <cell r="I24">
            <v>0</v>
          </cell>
          <cell r="J24">
            <v>0</v>
          </cell>
          <cell r="K24">
            <v>0</v>
          </cell>
          <cell r="L24">
            <v>0</v>
          </cell>
          <cell r="M24">
            <v>10979.99868471238</v>
          </cell>
          <cell r="N24">
            <v>235822.12763897551</v>
          </cell>
          <cell r="O24">
            <v>0</v>
          </cell>
          <cell r="P24">
            <v>0</v>
          </cell>
          <cell r="Q24">
            <v>1506667.0605846629</v>
          </cell>
        </row>
        <row r="25">
          <cell r="C25">
            <v>285435.25488000002</v>
          </cell>
          <cell r="D25">
            <v>14853.57</v>
          </cell>
          <cell r="E25">
            <v>14853.57</v>
          </cell>
          <cell r="F25">
            <v>0</v>
          </cell>
          <cell r="G25">
            <v>47787.072</v>
          </cell>
          <cell r="H25">
            <v>47787.072</v>
          </cell>
          <cell r="I25">
            <v>0</v>
          </cell>
          <cell r="J25">
            <v>0</v>
          </cell>
          <cell r="K25">
            <v>0</v>
          </cell>
          <cell r="L25">
            <v>326.77854000000002</v>
          </cell>
          <cell r="M25">
            <v>6479.7832199999993</v>
          </cell>
          <cell r="N25">
            <v>493.87799999999999</v>
          </cell>
          <cell r="O25">
            <v>0</v>
          </cell>
          <cell r="P25">
            <v>0</v>
          </cell>
          <cell r="Q25">
            <v>246189.06912</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14410981.6487533</v>
          </cell>
          <cell r="D27">
            <v>938848.18124000006</v>
          </cell>
          <cell r="E27">
            <v>920755.09268000012</v>
          </cell>
          <cell r="F27">
            <v>0</v>
          </cell>
          <cell r="G27">
            <v>1839612.15276</v>
          </cell>
          <cell r="H27">
            <v>1839612.15276</v>
          </cell>
          <cell r="I27">
            <v>0</v>
          </cell>
          <cell r="J27">
            <v>0</v>
          </cell>
          <cell r="K27">
            <v>0</v>
          </cell>
          <cell r="L27">
            <v>19012.710490000001</v>
          </cell>
          <cell r="M27">
            <v>33052.050495016381</v>
          </cell>
          <cell r="N27">
            <v>3338191.3502400001</v>
          </cell>
          <cell r="O27">
            <v>0</v>
          </cell>
          <cell r="P27">
            <v>0</v>
          </cell>
          <cell r="Q27">
            <v>16778251.17792828</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905480.14099999995</v>
          </cell>
          <cell r="D29">
            <v>0</v>
          </cell>
          <cell r="E29">
            <v>0</v>
          </cell>
          <cell r="F29">
            <v>0</v>
          </cell>
          <cell r="G29">
            <v>68678.744999999995</v>
          </cell>
          <cell r="H29">
            <v>144038.57560000001</v>
          </cell>
          <cell r="I29">
            <v>0</v>
          </cell>
          <cell r="J29">
            <v>-75359.830600000001</v>
          </cell>
          <cell r="K29">
            <v>0</v>
          </cell>
          <cell r="L29">
            <v>0</v>
          </cell>
          <cell r="M29">
            <v>0</v>
          </cell>
          <cell r="N29">
            <v>0</v>
          </cell>
          <cell r="O29">
            <v>0</v>
          </cell>
          <cell r="P29">
            <v>0</v>
          </cell>
          <cell r="Q29">
            <v>836801.39599999995</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24">
        <row r="6">
          <cell r="C6">
            <v>117830.5155856787</v>
          </cell>
          <cell r="D6">
            <v>3056103.8110000002</v>
          </cell>
          <cell r="E6">
            <v>1612445.352</v>
          </cell>
          <cell r="F6">
            <v>0</v>
          </cell>
          <cell r="G6">
            <v>871554.96519942104</v>
          </cell>
          <cell r="H6">
            <v>871554.96519942104</v>
          </cell>
          <cell r="I6">
            <v>0</v>
          </cell>
          <cell r="J6">
            <v>0</v>
          </cell>
          <cell r="K6">
            <v>0</v>
          </cell>
          <cell r="L6">
            <v>116844.29399999999</v>
          </cell>
          <cell r="M6">
            <v>417359.95341656741</v>
          </cell>
          <cell r="N6">
            <v>129512.05701833271</v>
          </cell>
          <cell r="O6">
            <v>0</v>
          </cell>
          <cell r="P6">
            <v>0</v>
          </cell>
          <cell r="Q6">
            <v>454028.71198802302</v>
          </cell>
        </row>
        <row r="7">
          <cell r="C7">
            <v>52580.684999999998</v>
          </cell>
          <cell r="D7">
            <v>1831606.6969999999</v>
          </cell>
          <cell r="E7">
            <v>795496.13785990246</v>
          </cell>
          <cell r="F7">
            <v>0</v>
          </cell>
          <cell r="G7">
            <v>300050.02639999997</v>
          </cell>
          <cell r="H7">
            <v>300050.02639999997</v>
          </cell>
          <cell r="I7">
            <v>0</v>
          </cell>
          <cell r="J7">
            <v>0</v>
          </cell>
          <cell r="K7">
            <v>0</v>
          </cell>
          <cell r="L7">
            <v>-283615.39399999997</v>
          </cell>
          <cell r="M7">
            <v>219755.73908300561</v>
          </cell>
          <cell r="N7">
            <v>29572.0663521399</v>
          </cell>
          <cell r="O7">
            <v>2295.0395212539302</v>
          </cell>
          <cell r="P7">
            <v>0</v>
          </cell>
          <cell r="Q7">
            <v>639163.47820778284</v>
          </cell>
        </row>
        <row r="8">
          <cell r="C8">
            <v>2736825.9040000001</v>
          </cell>
          <cell r="D8">
            <v>6250268.2041999996</v>
          </cell>
          <cell r="E8">
            <v>663153.34728999995</v>
          </cell>
          <cell r="F8">
            <v>0</v>
          </cell>
          <cell r="G8">
            <v>515518.68757000018</v>
          </cell>
          <cell r="H8">
            <v>515518.68757000018</v>
          </cell>
          <cell r="I8">
            <v>0</v>
          </cell>
          <cell r="J8">
            <v>0</v>
          </cell>
          <cell r="K8">
            <v>0</v>
          </cell>
          <cell r="L8">
            <v>-195000.71479</v>
          </cell>
          <cell r="M8">
            <v>390390.15299999999</v>
          </cell>
          <cell r="N8">
            <v>497203.95699999999</v>
          </cell>
          <cell r="O8">
            <v>-7849.2</v>
          </cell>
          <cell r="P8">
            <v>421357.29542029899</v>
          </cell>
          <cell r="Q8">
            <v>2772766.987089701</v>
          </cell>
        </row>
        <row r="9">
          <cell r="C9">
            <v>94519.407141765711</v>
          </cell>
          <cell r="D9">
            <v>383545.163</v>
          </cell>
          <cell r="E9">
            <v>217906.43255999999</v>
          </cell>
          <cell r="F9">
            <v>0</v>
          </cell>
          <cell r="G9">
            <v>84859.725359999982</v>
          </cell>
          <cell r="H9">
            <v>84859.725359999982</v>
          </cell>
          <cell r="I9">
            <v>0</v>
          </cell>
          <cell r="J9">
            <v>0</v>
          </cell>
          <cell r="K9">
            <v>0</v>
          </cell>
          <cell r="L9">
            <v>7868.526862677485</v>
          </cell>
          <cell r="M9">
            <v>104705.44</v>
          </cell>
          <cell r="N9">
            <v>53213.463000000003</v>
          </cell>
          <cell r="O9">
            <v>0</v>
          </cell>
          <cell r="P9">
            <v>0</v>
          </cell>
          <cell r="Q9">
            <v>168205.61047908821</v>
          </cell>
        </row>
        <row r="10">
          <cell r="C10">
            <v>-104354.754859079</v>
          </cell>
          <cell r="D10">
            <v>1198881.8939700001</v>
          </cell>
          <cell r="E10">
            <v>1039716.629977182</v>
          </cell>
          <cell r="F10">
            <v>0</v>
          </cell>
          <cell r="G10">
            <v>255681.37857</v>
          </cell>
          <cell r="H10">
            <v>255681.37857</v>
          </cell>
          <cell r="I10">
            <v>0</v>
          </cell>
          <cell r="J10">
            <v>0</v>
          </cell>
          <cell r="K10">
            <v>0</v>
          </cell>
          <cell r="L10">
            <v>75222.7020220056</v>
          </cell>
          <cell r="M10">
            <v>299940.94453108503</v>
          </cell>
          <cell r="N10">
            <v>30816.263783252449</v>
          </cell>
          <cell r="O10">
            <v>0</v>
          </cell>
          <cell r="P10">
            <v>0</v>
          </cell>
          <cell r="Q10">
            <v>335333.11377826543</v>
          </cell>
        </row>
        <row r="11">
          <cell r="C11">
            <v>960794.28099999996</v>
          </cell>
          <cell r="D11">
            <v>1261374.4739999999</v>
          </cell>
          <cell r="E11">
            <v>1197885.68635769</v>
          </cell>
          <cell r="F11">
            <v>0</v>
          </cell>
          <cell r="G11">
            <v>497944.13543382857</v>
          </cell>
          <cell r="H11">
            <v>497944.13543382857</v>
          </cell>
          <cell r="I11">
            <v>0</v>
          </cell>
          <cell r="J11">
            <v>0</v>
          </cell>
          <cell r="K11">
            <v>0</v>
          </cell>
          <cell r="L11">
            <v>68439.085000000006</v>
          </cell>
          <cell r="M11">
            <v>268759.00229598058</v>
          </cell>
          <cell r="N11">
            <v>330614.473</v>
          </cell>
          <cell r="O11">
            <v>0</v>
          </cell>
          <cell r="P11">
            <v>0</v>
          </cell>
          <cell r="Q11">
            <v>1654152.2176278811</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288146.31099999999</v>
          </cell>
          <cell r="D13">
            <v>428316.15100000001</v>
          </cell>
          <cell r="E13">
            <v>147835.36799999999</v>
          </cell>
          <cell r="F13">
            <v>0</v>
          </cell>
          <cell r="G13">
            <v>129620.36160441719</v>
          </cell>
          <cell r="H13">
            <v>129620.36160441719</v>
          </cell>
          <cell r="I13">
            <v>0</v>
          </cell>
          <cell r="J13">
            <v>0</v>
          </cell>
          <cell r="K13">
            <v>0</v>
          </cell>
          <cell r="L13">
            <v>-47771.702859999998</v>
          </cell>
          <cell r="M13">
            <v>50325.313900000008</v>
          </cell>
          <cell r="N13">
            <v>283821.0048</v>
          </cell>
          <cell r="O13">
            <v>0</v>
          </cell>
          <cell r="P13">
            <v>0</v>
          </cell>
          <cell r="Q13">
            <v>587628.7111555828</v>
          </cell>
        </row>
        <row r="14">
          <cell r="C14">
            <v>19822.486000000001</v>
          </cell>
          <cell r="D14">
            <v>88965.034</v>
          </cell>
          <cell r="E14">
            <v>7182.9679999999998</v>
          </cell>
          <cell r="F14">
            <v>0</v>
          </cell>
          <cell r="G14">
            <v>1856.024200000003</v>
          </cell>
          <cell r="H14">
            <v>1856.024200000003</v>
          </cell>
          <cell r="I14">
            <v>0</v>
          </cell>
          <cell r="J14">
            <v>0</v>
          </cell>
          <cell r="K14">
            <v>0</v>
          </cell>
          <cell r="L14">
            <v>-14232.606</v>
          </cell>
          <cell r="M14">
            <v>17283.80907859197</v>
          </cell>
          <cell r="N14">
            <v>8641.1990057658113</v>
          </cell>
          <cell r="O14">
            <v>0</v>
          </cell>
          <cell r="P14">
            <v>3890.8209999999999</v>
          </cell>
          <cell r="Q14">
            <v>26848.604727173839</v>
          </cell>
        </row>
        <row r="15">
          <cell r="C15">
            <v>535930.34499999997</v>
          </cell>
          <cell r="D15">
            <v>442017.72743999999</v>
          </cell>
          <cell r="E15">
            <v>169672.25120999999</v>
          </cell>
          <cell r="F15">
            <v>0</v>
          </cell>
          <cell r="G15">
            <v>349028.48262000002</v>
          </cell>
          <cell r="H15">
            <v>349028.48262000002</v>
          </cell>
          <cell r="I15">
            <v>0</v>
          </cell>
          <cell r="J15">
            <v>0</v>
          </cell>
          <cell r="K15">
            <v>0</v>
          </cell>
          <cell r="L15">
            <v>113991.191015206</v>
          </cell>
          <cell r="M15">
            <v>97431.260223209174</v>
          </cell>
          <cell r="N15">
            <v>272294.61830479099</v>
          </cell>
          <cell r="O15">
            <v>0</v>
          </cell>
          <cell r="P15">
            <v>589825.86250000005</v>
          </cell>
          <cell r="Q15">
            <v>1007272.143156376</v>
          </cell>
        </row>
        <row r="16">
          <cell r="C16">
            <v>250174.66500000001</v>
          </cell>
          <cell r="D16">
            <v>579365.75008000003</v>
          </cell>
          <cell r="E16">
            <v>313587.95711774769</v>
          </cell>
          <cell r="F16">
            <v>0</v>
          </cell>
          <cell r="G16">
            <v>128182.69100000001</v>
          </cell>
          <cell r="H16">
            <v>128182.69100000001</v>
          </cell>
          <cell r="I16">
            <v>0</v>
          </cell>
          <cell r="J16">
            <v>0</v>
          </cell>
          <cell r="K16">
            <v>0</v>
          </cell>
          <cell r="L16">
            <v>-85245.873999999996</v>
          </cell>
          <cell r="M16">
            <v>142814.50004010001</v>
          </cell>
          <cell r="N16">
            <v>55355.713000000003</v>
          </cell>
          <cell r="O16">
            <v>0</v>
          </cell>
          <cell r="P16">
            <v>0</v>
          </cell>
          <cell r="Q16">
            <v>433367.01807764772</v>
          </cell>
        </row>
        <row r="17">
          <cell r="C17">
            <v>474015.97700000001</v>
          </cell>
          <cell r="D17">
            <v>1332792.2109999999</v>
          </cell>
          <cell r="E17">
            <v>715506.09100000001</v>
          </cell>
          <cell r="F17">
            <v>0</v>
          </cell>
          <cell r="G17">
            <v>355591.76538900012</v>
          </cell>
          <cell r="H17">
            <v>355591.76538900012</v>
          </cell>
          <cell r="I17">
            <v>0</v>
          </cell>
          <cell r="J17">
            <v>0</v>
          </cell>
          <cell r="K17">
            <v>0</v>
          </cell>
          <cell r="L17">
            <v>10760.404</v>
          </cell>
          <cell r="M17">
            <v>194833.24099170009</v>
          </cell>
          <cell r="N17">
            <v>123014.67231091209</v>
          </cell>
          <cell r="O17">
            <v>3717.7832682999529</v>
          </cell>
          <cell r="P17">
            <v>273017.18981822662</v>
          </cell>
          <cell r="Q17">
            <v>474616.3568436855</v>
          </cell>
        </row>
        <row r="18">
          <cell r="C18">
            <v>93785.736000000004</v>
          </cell>
          <cell r="D18">
            <v>83819.896999999997</v>
          </cell>
          <cell r="E18">
            <v>20667.728999999999</v>
          </cell>
          <cell r="F18">
            <v>0</v>
          </cell>
          <cell r="G18">
            <v>8144.7659999999996</v>
          </cell>
          <cell r="H18">
            <v>8144.7659999999996</v>
          </cell>
          <cell r="I18">
            <v>0</v>
          </cell>
          <cell r="J18">
            <v>0</v>
          </cell>
          <cell r="K18">
            <v>0</v>
          </cell>
          <cell r="L18">
            <v>3018.3789999999999</v>
          </cell>
          <cell r="M18">
            <v>5010.3109999999997</v>
          </cell>
          <cell r="N18">
            <v>21768.635999999999</v>
          </cell>
          <cell r="O18">
            <v>0</v>
          </cell>
          <cell r="P18">
            <v>10000</v>
          </cell>
          <cell r="Q18">
            <v>110048.645</v>
          </cell>
        </row>
        <row r="19">
          <cell r="C19">
            <v>127431.8497173286</v>
          </cell>
          <cell r="D19">
            <v>122599.129</v>
          </cell>
          <cell r="E19">
            <v>93761.642000000007</v>
          </cell>
          <cell r="F19">
            <v>0</v>
          </cell>
          <cell r="G19">
            <v>52252.497000000003</v>
          </cell>
          <cell r="H19">
            <v>52252.497000000003</v>
          </cell>
          <cell r="I19">
            <v>0</v>
          </cell>
          <cell r="J19">
            <v>0</v>
          </cell>
          <cell r="K19">
            <v>0</v>
          </cell>
          <cell r="L19">
            <v>3316.1798399999998</v>
          </cell>
          <cell r="M19">
            <v>33625.424768624544</v>
          </cell>
          <cell r="N19">
            <v>9938.5867620818244</v>
          </cell>
          <cell r="O19">
            <v>0</v>
          </cell>
          <cell r="P19">
            <v>0</v>
          </cell>
          <cell r="Q19">
            <v>141937.9768707859</v>
          </cell>
        </row>
        <row r="20">
          <cell r="C20">
            <v>-34473.91888294441</v>
          </cell>
          <cell r="D20">
            <v>19757.017</v>
          </cell>
          <cell r="E20">
            <v>15805.614</v>
          </cell>
          <cell r="F20">
            <v>0</v>
          </cell>
          <cell r="G20">
            <v>18023.262999999999</v>
          </cell>
          <cell r="H20">
            <v>18023.262999999999</v>
          </cell>
          <cell r="I20">
            <v>0</v>
          </cell>
          <cell r="J20">
            <v>0</v>
          </cell>
          <cell r="K20">
            <v>0</v>
          </cell>
          <cell r="L20">
            <v>-551.93985000000009</v>
          </cell>
          <cell r="M20">
            <v>9056.1392231892351</v>
          </cell>
          <cell r="N20">
            <v>0</v>
          </cell>
          <cell r="O20">
            <v>0</v>
          </cell>
          <cell r="P20">
            <v>0</v>
          </cell>
          <cell r="Q20">
            <v>-45195.767256133637</v>
          </cell>
        </row>
        <row r="21">
          <cell r="C21">
            <v>377064.38</v>
          </cell>
          <cell r="D21">
            <v>880054.88109999942</v>
          </cell>
          <cell r="E21">
            <v>699774.79258999939</v>
          </cell>
          <cell r="F21">
            <v>0</v>
          </cell>
          <cell r="G21">
            <v>223777.88084999999</v>
          </cell>
          <cell r="H21">
            <v>223777.88084999999</v>
          </cell>
          <cell r="I21">
            <v>0</v>
          </cell>
          <cell r="J21">
            <v>0</v>
          </cell>
          <cell r="K21">
            <v>0</v>
          </cell>
          <cell r="L21">
            <v>99306.198919999995</v>
          </cell>
          <cell r="M21">
            <v>149648.18323</v>
          </cell>
          <cell r="N21">
            <v>38936.334711972479</v>
          </cell>
          <cell r="O21">
            <v>11551.93227659639</v>
          </cell>
          <cell r="P21">
            <v>0</v>
          </cell>
          <cell r="Q21">
            <v>631491.31202537543</v>
          </cell>
        </row>
        <row r="22">
          <cell r="C22">
            <v>-178554.06400000001</v>
          </cell>
          <cell r="D22">
            <v>749070</v>
          </cell>
          <cell r="E22">
            <v>441205</v>
          </cell>
          <cell r="F22">
            <v>0</v>
          </cell>
          <cell r="G22">
            <v>251223</v>
          </cell>
          <cell r="H22">
            <v>251223</v>
          </cell>
          <cell r="I22">
            <v>0</v>
          </cell>
          <cell r="J22">
            <v>0</v>
          </cell>
          <cell r="K22">
            <v>0</v>
          </cell>
          <cell r="L22">
            <v>2620</v>
          </cell>
          <cell r="M22">
            <v>163488.948</v>
          </cell>
          <cell r="N22">
            <v>23059.526000000002</v>
          </cell>
          <cell r="O22">
            <v>0</v>
          </cell>
          <cell r="P22">
            <v>0</v>
          </cell>
          <cell r="Q22">
            <v>-131621.486</v>
          </cell>
        </row>
        <row r="23">
          <cell r="C23">
            <v>149779.10396241469</v>
          </cell>
          <cell r="D23">
            <v>0</v>
          </cell>
          <cell r="E23">
            <v>0</v>
          </cell>
          <cell r="F23">
            <v>0</v>
          </cell>
          <cell r="G23">
            <v>10154.43253</v>
          </cell>
          <cell r="H23">
            <v>10154.43253</v>
          </cell>
          <cell r="I23">
            <v>0</v>
          </cell>
          <cell r="J23">
            <v>0</v>
          </cell>
          <cell r="K23">
            <v>0</v>
          </cell>
          <cell r="L23">
            <v>0</v>
          </cell>
          <cell r="M23">
            <v>7682.5936582804807</v>
          </cell>
          <cell r="N23">
            <v>5755.1070317231379</v>
          </cell>
          <cell r="O23">
            <v>-2699.0278330786782</v>
          </cell>
          <cell r="P23">
            <v>0</v>
          </cell>
          <cell r="Q23">
            <v>140396.21263893601</v>
          </cell>
        </row>
        <row r="24">
          <cell r="C24">
            <v>2793434.1453476129</v>
          </cell>
          <cell r="D24">
            <v>2429214.7212800002</v>
          </cell>
          <cell r="E24">
            <v>1482846.8386959061</v>
          </cell>
          <cell r="F24">
            <v>-113480.047957385</v>
          </cell>
          <cell r="G24">
            <v>837822.35092572274</v>
          </cell>
          <cell r="H24">
            <v>837822.35092572274</v>
          </cell>
          <cell r="I24">
            <v>0</v>
          </cell>
          <cell r="J24">
            <v>0</v>
          </cell>
          <cell r="K24">
            <v>0</v>
          </cell>
          <cell r="L24">
            <v>-16864.926858209368</v>
          </cell>
          <cell r="M24">
            <v>378856.95924954122</v>
          </cell>
          <cell r="N24">
            <v>212847.6238259133</v>
          </cell>
          <cell r="O24">
            <v>0</v>
          </cell>
          <cell r="P24">
            <v>0</v>
          </cell>
          <cell r="Q24">
            <v>3175834.1765949931</v>
          </cell>
        </row>
        <row r="25">
          <cell r="C25">
            <v>721664.220346416</v>
          </cell>
          <cell r="D25">
            <v>1010493.553</v>
          </cell>
          <cell r="E25">
            <v>870908.45600000001</v>
          </cell>
          <cell r="F25">
            <v>0</v>
          </cell>
          <cell r="G25">
            <v>1102549.6958300059</v>
          </cell>
          <cell r="H25">
            <v>1102549.6958300059</v>
          </cell>
          <cell r="I25">
            <v>0</v>
          </cell>
          <cell r="J25">
            <v>0</v>
          </cell>
          <cell r="K25">
            <v>0</v>
          </cell>
          <cell r="L25">
            <v>176712.75099999999</v>
          </cell>
          <cell r="M25">
            <v>356388.07710000011</v>
          </cell>
          <cell r="N25">
            <v>1439254.6510000001</v>
          </cell>
          <cell r="O25">
            <v>783587.48600000003</v>
          </cell>
          <cell r="P25">
            <v>0</v>
          </cell>
          <cell r="Q25">
            <v>612589.3174164095</v>
          </cell>
        </row>
        <row r="26">
          <cell r="C26">
            <v>74513.266982758636</v>
          </cell>
          <cell r="D26">
            <v>845454.79205999989</v>
          </cell>
          <cell r="E26">
            <v>522466.90575999988</v>
          </cell>
          <cell r="F26">
            <v>0</v>
          </cell>
          <cell r="G26">
            <v>249863.92701000001</v>
          </cell>
          <cell r="H26">
            <v>249863.92701000001</v>
          </cell>
          <cell r="I26">
            <v>0</v>
          </cell>
          <cell r="J26">
            <v>0</v>
          </cell>
          <cell r="K26">
            <v>0</v>
          </cell>
          <cell r="L26">
            <v>-23587.09721</v>
          </cell>
          <cell r="M26">
            <v>252647.54126551721</v>
          </cell>
          <cell r="N26">
            <v>137982.84235749999</v>
          </cell>
          <cell r="O26">
            <v>0</v>
          </cell>
          <cell r="P26">
            <v>0</v>
          </cell>
          <cell r="Q26">
            <v>256038.64403474139</v>
          </cell>
        </row>
        <row r="27">
          <cell r="C27">
            <v>83631.958364949896</v>
          </cell>
          <cell r="D27">
            <v>984909.32568106521</v>
          </cell>
          <cell r="E27">
            <v>507078.72864106519</v>
          </cell>
          <cell r="F27">
            <v>0</v>
          </cell>
          <cell r="G27">
            <v>166611.97672122321</v>
          </cell>
          <cell r="H27">
            <v>166611.97672122321</v>
          </cell>
          <cell r="I27">
            <v>0</v>
          </cell>
          <cell r="J27">
            <v>0</v>
          </cell>
          <cell r="K27">
            <v>0</v>
          </cell>
          <cell r="L27">
            <v>60254.88546786848</v>
          </cell>
          <cell r="M27">
            <v>282747.74190198671</v>
          </cell>
          <cell r="N27">
            <v>125720.7754049722</v>
          </cell>
          <cell r="O27">
            <v>0</v>
          </cell>
          <cell r="P27">
            <v>0</v>
          </cell>
          <cell r="Q27">
            <v>206816.85831990879</v>
          </cell>
        </row>
        <row r="28">
          <cell r="C28">
            <v>429033.76689461392</v>
          </cell>
          <cell r="D28">
            <v>346616.64299999998</v>
          </cell>
          <cell r="E28">
            <v>345755.59299999999</v>
          </cell>
          <cell r="F28">
            <v>0</v>
          </cell>
          <cell r="G28">
            <v>121019.12132685501</v>
          </cell>
          <cell r="H28">
            <v>121019.12132685501</v>
          </cell>
          <cell r="I28">
            <v>0</v>
          </cell>
          <cell r="J28">
            <v>0</v>
          </cell>
          <cell r="K28">
            <v>0</v>
          </cell>
          <cell r="L28">
            <v>31663.9604</v>
          </cell>
          <cell r="M28">
            <v>82622.950313825117</v>
          </cell>
          <cell r="N28">
            <v>6498.33</v>
          </cell>
          <cell r="O28">
            <v>0</v>
          </cell>
          <cell r="P28">
            <v>0</v>
          </cell>
          <cell r="Q28">
            <v>545981.65785393387</v>
          </cell>
        </row>
        <row r="29">
          <cell r="C29">
            <v>136861.56899999999</v>
          </cell>
          <cell r="D29">
            <v>332860.79599999997</v>
          </cell>
          <cell r="E29">
            <v>309777.68610657501</v>
          </cell>
          <cell r="F29">
            <v>0</v>
          </cell>
          <cell r="G29">
            <v>159830.374092666</v>
          </cell>
          <cell r="H29">
            <v>34857.0429</v>
          </cell>
          <cell r="I29">
            <v>0</v>
          </cell>
          <cell r="J29">
            <v>124973.331192666</v>
          </cell>
          <cell r="K29">
            <v>0</v>
          </cell>
          <cell r="L29">
            <v>17507.018319999999</v>
          </cell>
          <cell r="M29">
            <v>55769.1712751796</v>
          </cell>
          <cell r="N29">
            <v>99923.821267597203</v>
          </cell>
          <cell r="O29">
            <v>0</v>
          </cell>
          <cell r="P29">
            <v>0</v>
          </cell>
          <cell r="Q29">
            <v>313456.51268632611</v>
          </cell>
        </row>
        <row r="30">
          <cell r="C30">
            <v>656.471160668008</v>
          </cell>
          <cell r="D30">
            <v>11379.46803</v>
          </cell>
          <cell r="E30">
            <v>7864.6290299999991</v>
          </cell>
          <cell r="F30">
            <v>0</v>
          </cell>
          <cell r="G30">
            <v>21663.003000000001</v>
          </cell>
          <cell r="H30">
            <v>21663.003000000001</v>
          </cell>
          <cell r="I30">
            <v>0</v>
          </cell>
          <cell r="J30">
            <v>0</v>
          </cell>
          <cell r="K30">
            <v>0</v>
          </cell>
          <cell r="L30">
            <v>-79.832999999999998</v>
          </cell>
          <cell r="M30">
            <v>8569.2053697043484</v>
          </cell>
          <cell r="N30">
            <v>2060.8029999999999</v>
          </cell>
          <cell r="O30">
            <v>0</v>
          </cell>
          <cell r="P30">
            <v>0</v>
          </cell>
          <cell r="Q30">
            <v>-19570.47217903634</v>
          </cell>
        </row>
        <row r="33">
          <cell r="C33">
            <v>0</v>
          </cell>
          <cell r="D33">
            <v>17405.962</v>
          </cell>
          <cell r="E33">
            <v>17458.798999999999</v>
          </cell>
          <cell r="F33">
            <v>0</v>
          </cell>
          <cell r="G33">
            <v>22022.256000000001</v>
          </cell>
          <cell r="H33">
            <v>22022.256000000001</v>
          </cell>
          <cell r="I33">
            <v>0</v>
          </cell>
          <cell r="J33">
            <v>0</v>
          </cell>
          <cell r="K33">
            <v>0</v>
          </cell>
          <cell r="L33">
            <v>5479.8310000000001</v>
          </cell>
          <cell r="M33">
            <v>8610.0529999999999</v>
          </cell>
          <cell r="N33">
            <v>51161.546999999999</v>
          </cell>
          <cell r="O33">
            <v>0</v>
          </cell>
          <cell r="P33">
            <v>0</v>
          </cell>
          <cell r="Q33">
            <v>32508.205999999998</v>
          </cell>
        </row>
        <row r="34">
          <cell r="C34">
            <v>762207.32464647363</v>
          </cell>
          <cell r="D34">
            <v>1105358.0683991241</v>
          </cell>
          <cell r="E34">
            <v>843744.57016814139</v>
          </cell>
          <cell r="F34">
            <v>0</v>
          </cell>
          <cell r="G34">
            <v>406236.22683707561</v>
          </cell>
          <cell r="H34">
            <v>406236.22683707561</v>
          </cell>
          <cell r="I34">
            <v>0</v>
          </cell>
          <cell r="J34">
            <v>0</v>
          </cell>
          <cell r="K34">
            <v>0</v>
          </cell>
          <cell r="L34">
            <v>224295.25696839939</v>
          </cell>
          <cell r="M34">
            <v>184750.04477136</v>
          </cell>
          <cell r="N34">
            <v>259452.84376829999</v>
          </cell>
          <cell r="O34">
            <v>10647.605948980001</v>
          </cell>
          <cell r="P34">
            <v>0</v>
          </cell>
          <cell r="Q34">
            <v>1039475.6040571</v>
          </cell>
        </row>
        <row r="35">
          <cell r="C35">
            <v>6497502.4134400003</v>
          </cell>
          <cell r="D35">
            <v>2901655.946409998</v>
          </cell>
          <cell r="E35">
            <v>2753818.5274099978</v>
          </cell>
          <cell r="F35">
            <v>0</v>
          </cell>
          <cell r="G35">
            <v>1250557.721399999</v>
          </cell>
          <cell r="H35">
            <v>1250557.721399999</v>
          </cell>
          <cell r="I35">
            <v>0</v>
          </cell>
          <cell r="J35">
            <v>0</v>
          </cell>
          <cell r="K35">
            <v>0</v>
          </cell>
          <cell r="L35">
            <v>860925.18381999957</v>
          </cell>
          <cell r="M35">
            <v>59739.938000000002</v>
          </cell>
          <cell r="N35">
            <v>871413.56700000004</v>
          </cell>
          <cell r="O35">
            <v>0</v>
          </cell>
          <cell r="P35">
            <v>0</v>
          </cell>
          <cell r="Q35">
            <v>7951511.6646300014</v>
          </cell>
        </row>
        <row r="36">
          <cell r="D36">
            <v>4024419.9768091221</v>
          </cell>
          <cell r="E36">
            <v>3615021.8965781392</v>
          </cell>
          <cell r="L36">
            <v>1090700.271788399</v>
          </cell>
          <cell r="M36">
            <v>253100.03577136001</v>
          </cell>
          <cell r="Q36">
            <v>9023495.4746871013</v>
          </cell>
        </row>
      </sheetData>
      <sheetData sheetId="25">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27848270.607999999</v>
          </cell>
          <cell r="D8">
            <v>4922405.8077059006</v>
          </cell>
          <cell r="E8">
            <v>4922405.8077059006</v>
          </cell>
          <cell r="F8">
            <v>0</v>
          </cell>
          <cell r="G8">
            <v>3569499.00624</v>
          </cell>
          <cell r="H8">
            <v>3569499.00624</v>
          </cell>
          <cell r="I8">
            <v>0</v>
          </cell>
          <cell r="J8">
            <v>0</v>
          </cell>
          <cell r="K8">
            <v>0</v>
          </cell>
          <cell r="L8">
            <v>36286.458081303797</v>
          </cell>
          <cell r="M8">
            <v>413359.70400000003</v>
          </cell>
          <cell r="N8">
            <v>4744839.3990000002</v>
          </cell>
          <cell r="O8">
            <v>12360.281000000001</v>
          </cell>
          <cell r="P8">
            <v>190308.81772028719</v>
          </cell>
          <cell r="Q8">
            <v>33293701.547664311</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77385.645000000004</v>
          </cell>
          <cell r="D13">
            <v>297501.74</v>
          </cell>
          <cell r="E13">
            <v>297501.74</v>
          </cell>
          <cell r="F13">
            <v>0</v>
          </cell>
          <cell r="G13">
            <v>0</v>
          </cell>
          <cell r="H13">
            <v>0</v>
          </cell>
          <cell r="I13">
            <v>0</v>
          </cell>
          <cell r="J13">
            <v>0</v>
          </cell>
          <cell r="K13">
            <v>0</v>
          </cell>
          <cell r="L13">
            <v>0</v>
          </cell>
          <cell r="M13">
            <v>0</v>
          </cell>
          <cell r="N13">
            <v>0</v>
          </cell>
          <cell r="O13">
            <v>0</v>
          </cell>
          <cell r="P13">
            <v>0</v>
          </cell>
          <cell r="Q13">
            <v>374887.38500000001</v>
          </cell>
        </row>
        <row r="14">
          <cell r="C14">
            <v>4616086.6270000003</v>
          </cell>
          <cell r="D14">
            <v>1124579.5004199999</v>
          </cell>
          <cell r="E14">
            <v>1124579.5004199999</v>
          </cell>
          <cell r="F14">
            <v>0</v>
          </cell>
          <cell r="G14">
            <v>609405.11100000003</v>
          </cell>
          <cell r="H14">
            <v>609405.11100000003</v>
          </cell>
          <cell r="I14">
            <v>0</v>
          </cell>
          <cell r="J14">
            <v>0</v>
          </cell>
          <cell r="K14">
            <v>0</v>
          </cell>
          <cell r="L14">
            <v>5998.3689999999997</v>
          </cell>
          <cell r="M14">
            <v>16878.123336920238</v>
          </cell>
          <cell r="N14">
            <v>777105.28957126767</v>
          </cell>
          <cell r="O14">
            <v>0</v>
          </cell>
          <cell r="P14">
            <v>25619.062000000002</v>
          </cell>
          <cell r="Q14">
            <v>5859870.7516543483</v>
          </cell>
        </row>
        <row r="15">
          <cell r="C15">
            <v>66038.843999999997</v>
          </cell>
          <cell r="D15">
            <v>64322.607959999987</v>
          </cell>
          <cell r="E15">
            <v>64322.607959999987</v>
          </cell>
          <cell r="F15">
            <v>0</v>
          </cell>
          <cell r="G15">
            <v>0</v>
          </cell>
          <cell r="H15">
            <v>0</v>
          </cell>
          <cell r="I15">
            <v>0</v>
          </cell>
          <cell r="J15">
            <v>0</v>
          </cell>
          <cell r="K15">
            <v>0</v>
          </cell>
          <cell r="L15">
            <v>1331.703</v>
          </cell>
          <cell r="M15">
            <v>0</v>
          </cell>
          <cell r="N15">
            <v>0</v>
          </cell>
          <cell r="O15">
            <v>0</v>
          </cell>
          <cell r="P15">
            <v>0</v>
          </cell>
          <cell r="Q15">
            <v>129029.74896</v>
          </cell>
        </row>
        <row r="16">
          <cell r="C16">
            <v>38845423.234999999</v>
          </cell>
          <cell r="D16">
            <v>7851350.557</v>
          </cell>
          <cell r="E16">
            <v>7851350.557</v>
          </cell>
          <cell r="F16">
            <v>0</v>
          </cell>
          <cell r="G16">
            <v>4049576.764</v>
          </cell>
          <cell r="H16">
            <v>4049576.764</v>
          </cell>
          <cell r="I16">
            <v>0</v>
          </cell>
          <cell r="J16">
            <v>0</v>
          </cell>
          <cell r="K16">
            <v>0</v>
          </cell>
          <cell r="L16">
            <v>82573.375</v>
          </cell>
          <cell r="M16">
            <v>270105.82622639998</v>
          </cell>
          <cell r="N16">
            <v>6156443.6399999997</v>
          </cell>
          <cell r="O16">
            <v>0</v>
          </cell>
          <cell r="P16">
            <v>0</v>
          </cell>
          <cell r="Q16">
            <v>48450961.466773599</v>
          </cell>
        </row>
        <row r="17">
          <cell r="C17">
            <v>8987123.4289999995</v>
          </cell>
          <cell r="D17">
            <v>2545575.9780000001</v>
          </cell>
          <cell r="E17">
            <v>2545575.9780000001</v>
          </cell>
          <cell r="F17">
            <v>0</v>
          </cell>
          <cell r="G17">
            <v>1421413.6370000001</v>
          </cell>
          <cell r="H17">
            <v>1421413.6370000001</v>
          </cell>
          <cell r="I17">
            <v>0</v>
          </cell>
          <cell r="J17">
            <v>0</v>
          </cell>
          <cell r="K17">
            <v>0</v>
          </cell>
          <cell r="L17">
            <v>0</v>
          </cell>
          <cell r="M17">
            <v>128797.2017599</v>
          </cell>
          <cell r="N17">
            <v>436477.01500000001</v>
          </cell>
          <cell r="O17">
            <v>4053.57</v>
          </cell>
          <cell r="P17">
            <v>0</v>
          </cell>
          <cell r="Q17">
            <v>10414912.013240101</v>
          </cell>
        </row>
        <row r="18">
          <cell r="C18">
            <v>0</v>
          </cell>
          <cell r="D18">
            <v>1828696.612989998</v>
          </cell>
          <cell r="E18">
            <v>1828696.612989998</v>
          </cell>
          <cell r="F18">
            <v>0</v>
          </cell>
          <cell r="G18">
            <v>0</v>
          </cell>
          <cell r="H18">
            <v>0</v>
          </cell>
          <cell r="I18">
            <v>0</v>
          </cell>
          <cell r="J18">
            <v>0</v>
          </cell>
          <cell r="K18">
            <v>0</v>
          </cell>
          <cell r="L18">
            <v>27520.9524899998</v>
          </cell>
          <cell r="M18">
            <v>0</v>
          </cell>
          <cell r="N18">
            <v>0</v>
          </cell>
          <cell r="O18">
            <v>0</v>
          </cell>
          <cell r="P18">
            <v>0</v>
          </cell>
          <cell r="Q18">
            <v>1801175.6604999979</v>
          </cell>
        </row>
        <row r="19">
          <cell r="C19">
            <v>287594.66481646081</v>
          </cell>
          <cell r="D19">
            <v>97576.273099999991</v>
          </cell>
          <cell r="E19">
            <v>97576.273099999991</v>
          </cell>
          <cell r="F19">
            <v>0</v>
          </cell>
          <cell r="G19">
            <v>44657.188390000003</v>
          </cell>
          <cell r="H19">
            <v>44657.188390000003</v>
          </cell>
          <cell r="I19">
            <v>0</v>
          </cell>
          <cell r="J19">
            <v>0</v>
          </cell>
          <cell r="K19">
            <v>0</v>
          </cell>
          <cell r="L19">
            <v>0</v>
          </cell>
          <cell r="M19">
            <v>1783.3147220000001</v>
          </cell>
          <cell r="N19">
            <v>41648.807582614543</v>
          </cell>
          <cell r="O19">
            <v>0</v>
          </cell>
          <cell r="P19">
            <v>0</v>
          </cell>
          <cell r="Q19">
            <v>380379.24238707533</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-91261.019</v>
          </cell>
          <cell r="D21">
            <v>1340315.9736600011</v>
          </cell>
          <cell r="E21">
            <v>1340315.9736600011</v>
          </cell>
          <cell r="F21">
            <v>0</v>
          </cell>
          <cell r="G21">
            <v>1760200.2227099999</v>
          </cell>
          <cell r="H21">
            <v>1760200.2227099999</v>
          </cell>
          <cell r="I21">
            <v>0</v>
          </cell>
          <cell r="J21">
            <v>0</v>
          </cell>
          <cell r="K21">
            <v>0</v>
          </cell>
          <cell r="L21">
            <v>21244.58329999998</v>
          </cell>
          <cell r="M21">
            <v>142624.19099999999</v>
          </cell>
          <cell r="N21">
            <v>1587151.1478200001</v>
          </cell>
          <cell r="O21">
            <v>24442.39589530923</v>
          </cell>
          <cell r="P21">
            <v>0</v>
          </cell>
          <cell r="Q21">
            <v>887694.70957469172</v>
          </cell>
        </row>
        <row r="22">
          <cell r="C22">
            <v>1425287.642</v>
          </cell>
          <cell r="D22">
            <v>241633</v>
          </cell>
          <cell r="E22">
            <v>241633</v>
          </cell>
          <cell r="F22">
            <v>0</v>
          </cell>
          <cell r="G22">
            <v>206517</v>
          </cell>
          <cell r="H22">
            <v>206517</v>
          </cell>
          <cell r="I22">
            <v>0</v>
          </cell>
          <cell r="J22">
            <v>0</v>
          </cell>
          <cell r="K22">
            <v>0</v>
          </cell>
          <cell r="L22">
            <v>3312</v>
          </cell>
          <cell r="M22">
            <v>98403.221000000005</v>
          </cell>
          <cell r="N22">
            <v>85716.008000000002</v>
          </cell>
          <cell r="O22">
            <v>0</v>
          </cell>
          <cell r="P22">
            <v>0</v>
          </cell>
          <cell r="Q22">
            <v>1444404.429</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36501.456639999997</v>
          </cell>
          <cell r="D25">
            <v>0</v>
          </cell>
          <cell r="E25">
            <v>0</v>
          </cell>
          <cell r="F25">
            <v>0</v>
          </cell>
          <cell r="G25">
            <v>17015.724999999999</v>
          </cell>
          <cell r="H25">
            <v>17015.724999999999</v>
          </cell>
          <cell r="I25">
            <v>0</v>
          </cell>
          <cell r="J25">
            <v>0</v>
          </cell>
          <cell r="K25">
            <v>0</v>
          </cell>
          <cell r="L25">
            <v>0</v>
          </cell>
          <cell r="M25">
            <v>0</v>
          </cell>
          <cell r="N25">
            <v>0</v>
          </cell>
          <cell r="O25">
            <v>0</v>
          </cell>
          <cell r="P25">
            <v>0</v>
          </cell>
          <cell r="Q25">
            <v>19485.731640000002</v>
          </cell>
        </row>
        <row r="26">
          <cell r="C26">
            <v>829900.43400000001</v>
          </cell>
          <cell r="D26">
            <v>668964.66148000001</v>
          </cell>
          <cell r="E26">
            <v>668964.66148000001</v>
          </cell>
          <cell r="F26">
            <v>0</v>
          </cell>
          <cell r="G26">
            <v>93677.58862000001</v>
          </cell>
          <cell r="H26">
            <v>93677.58862000001</v>
          </cell>
          <cell r="I26">
            <v>0</v>
          </cell>
          <cell r="J26">
            <v>0</v>
          </cell>
          <cell r="K26">
            <v>0</v>
          </cell>
          <cell r="L26">
            <v>0</v>
          </cell>
          <cell r="M26">
            <v>7481.0751846252724</v>
          </cell>
          <cell r="N26">
            <v>111148.81</v>
          </cell>
          <cell r="O26">
            <v>3271.7939999999999</v>
          </cell>
          <cell r="P26">
            <v>0</v>
          </cell>
          <cell r="Q26">
            <v>1505583.447675375</v>
          </cell>
        </row>
        <row r="27">
          <cell r="C27">
            <v>-483220.23688971403</v>
          </cell>
          <cell r="D27">
            <v>410324.14458029578</v>
          </cell>
          <cell r="E27">
            <v>410324.14458029578</v>
          </cell>
          <cell r="F27">
            <v>0</v>
          </cell>
          <cell r="G27">
            <v>430555.18014999927</v>
          </cell>
          <cell r="H27">
            <v>430555.18014999927</v>
          </cell>
          <cell r="I27">
            <v>0</v>
          </cell>
          <cell r="J27">
            <v>0</v>
          </cell>
          <cell r="K27">
            <v>0</v>
          </cell>
          <cell r="L27">
            <v>13881.794637511561</v>
          </cell>
          <cell r="M27">
            <v>32340.359665641259</v>
          </cell>
          <cell r="N27">
            <v>0</v>
          </cell>
          <cell r="O27">
            <v>0</v>
          </cell>
          <cell r="P27">
            <v>0</v>
          </cell>
          <cell r="Q27">
            <v>-549673.42676257028</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1485631.2409999999</v>
          </cell>
          <cell r="D29">
            <v>336057.69743599999</v>
          </cell>
          <cell r="E29">
            <v>336057.69743599999</v>
          </cell>
          <cell r="F29">
            <v>0</v>
          </cell>
          <cell r="G29">
            <v>140695.04364808401</v>
          </cell>
          <cell r="H29">
            <v>180987.760457</v>
          </cell>
          <cell r="I29">
            <v>0</v>
          </cell>
          <cell r="J29">
            <v>-40292.716808916099</v>
          </cell>
          <cell r="K29">
            <v>0</v>
          </cell>
          <cell r="L29">
            <v>6074.7101536</v>
          </cell>
          <cell r="M29">
            <v>56517.2240972781</v>
          </cell>
          <cell r="N29">
            <v>100883.52157337</v>
          </cell>
          <cell r="O29">
            <v>0</v>
          </cell>
          <cell r="P29">
            <v>0</v>
          </cell>
          <cell r="Q29">
            <v>1719285.48211041</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26">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8088731.4000000004</v>
          </cell>
          <cell r="D7">
            <v>1474001.4950000001</v>
          </cell>
          <cell r="E7">
            <v>1474001.4950000001</v>
          </cell>
          <cell r="F7">
            <v>0</v>
          </cell>
          <cell r="G7">
            <v>901952.77065999992</v>
          </cell>
          <cell r="H7">
            <v>901952.77065999992</v>
          </cell>
          <cell r="I7">
            <v>0</v>
          </cell>
          <cell r="J7">
            <v>0</v>
          </cell>
          <cell r="K7">
            <v>0</v>
          </cell>
          <cell r="L7">
            <v>28004.86</v>
          </cell>
          <cell r="M7">
            <v>117308.6968799364</v>
          </cell>
          <cell r="N7">
            <v>1292614.844</v>
          </cell>
          <cell r="O7">
            <v>23031.108</v>
          </cell>
          <cell r="P7">
            <v>51823.546302015471</v>
          </cell>
          <cell r="Q7">
            <v>9733226.7571580485</v>
          </cell>
        </row>
        <row r="8">
          <cell r="C8">
            <v>36844759.269000001</v>
          </cell>
          <cell r="D8">
            <v>7112670.8769740993</v>
          </cell>
          <cell r="E8">
            <v>7112670.8769740993</v>
          </cell>
          <cell r="F8">
            <v>0</v>
          </cell>
          <cell r="G8">
            <v>5694565.9991800003</v>
          </cell>
          <cell r="H8">
            <v>5694565.9991800003</v>
          </cell>
          <cell r="I8">
            <v>0</v>
          </cell>
          <cell r="J8">
            <v>0</v>
          </cell>
          <cell r="K8">
            <v>0</v>
          </cell>
          <cell r="L8">
            <v>48342.203918696199</v>
          </cell>
          <cell r="M8">
            <v>597287.51399999997</v>
          </cell>
          <cell r="N8">
            <v>6941928.6239999998</v>
          </cell>
          <cell r="O8">
            <v>18083.686000000002</v>
          </cell>
          <cell r="P8">
            <v>204509.08063542371</v>
          </cell>
          <cell r="Q8">
            <v>44336570.286239967</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8380349.0159999998</v>
          </cell>
          <cell r="D11">
            <v>4569003.3039999995</v>
          </cell>
          <cell r="E11">
            <v>4569003.3039999995</v>
          </cell>
          <cell r="F11">
            <v>0</v>
          </cell>
          <cell r="G11">
            <v>1926768.35</v>
          </cell>
          <cell r="H11">
            <v>1926768.35</v>
          </cell>
          <cell r="I11">
            <v>0</v>
          </cell>
          <cell r="J11">
            <v>0</v>
          </cell>
          <cell r="K11">
            <v>0</v>
          </cell>
          <cell r="L11">
            <v>87319.651840000006</v>
          </cell>
          <cell r="M11">
            <v>92692.75245</v>
          </cell>
          <cell r="N11">
            <v>2650197.9488199959</v>
          </cell>
          <cell r="O11">
            <v>0</v>
          </cell>
          <cell r="P11">
            <v>0</v>
          </cell>
          <cell r="Q11">
            <v>13492769.514529999</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11655863.744999999</v>
          </cell>
          <cell r="D13">
            <v>1607623.05</v>
          </cell>
          <cell r="E13">
            <v>1607623.05</v>
          </cell>
          <cell r="F13">
            <v>0</v>
          </cell>
          <cell r="G13">
            <v>0</v>
          </cell>
          <cell r="H13">
            <v>0</v>
          </cell>
          <cell r="I13">
            <v>0</v>
          </cell>
          <cell r="J13">
            <v>0</v>
          </cell>
          <cell r="K13">
            <v>0</v>
          </cell>
          <cell r="L13">
            <v>0</v>
          </cell>
          <cell r="M13">
            <v>5589.8243300000004</v>
          </cell>
          <cell r="N13">
            <v>2084363.7609999999</v>
          </cell>
          <cell r="O13">
            <v>1888171.256265535</v>
          </cell>
          <cell r="P13">
            <v>0</v>
          </cell>
          <cell r="Q13">
            <v>13454089.475404469</v>
          </cell>
        </row>
        <row r="14">
          <cell r="C14">
            <v>27881294.642000001</v>
          </cell>
          <cell r="D14">
            <v>5949888.0999499997</v>
          </cell>
          <cell r="E14">
            <v>5949888.0999499997</v>
          </cell>
          <cell r="F14">
            <v>0</v>
          </cell>
          <cell r="G14">
            <v>2639506.1329999999</v>
          </cell>
          <cell r="H14">
            <v>2639506.1329999999</v>
          </cell>
          <cell r="I14">
            <v>0</v>
          </cell>
          <cell r="J14">
            <v>0</v>
          </cell>
          <cell r="K14">
            <v>0</v>
          </cell>
          <cell r="L14">
            <v>51333.901709999998</v>
          </cell>
          <cell r="M14">
            <v>101890.1850570798</v>
          </cell>
          <cell r="N14">
            <v>4691244.3677587323</v>
          </cell>
          <cell r="O14">
            <v>0</v>
          </cell>
          <cell r="P14">
            <v>149818.65400000001</v>
          </cell>
          <cell r="Q14">
            <v>35579878.235941648</v>
          </cell>
        </row>
        <row r="15">
          <cell r="C15">
            <v>567258.02099999995</v>
          </cell>
          <cell r="D15">
            <v>743623.69900000002</v>
          </cell>
          <cell r="E15">
            <v>743623.69900000002</v>
          </cell>
          <cell r="F15">
            <v>0</v>
          </cell>
          <cell r="G15">
            <v>18479.857739999999</v>
          </cell>
          <cell r="H15">
            <v>18479.857739999999</v>
          </cell>
          <cell r="I15">
            <v>0</v>
          </cell>
          <cell r="J15">
            <v>0</v>
          </cell>
          <cell r="K15">
            <v>0</v>
          </cell>
          <cell r="L15">
            <v>0</v>
          </cell>
          <cell r="M15">
            <v>1241.9179250574659</v>
          </cell>
          <cell r="N15">
            <v>0</v>
          </cell>
          <cell r="O15">
            <v>0</v>
          </cell>
          <cell r="P15">
            <v>-547536.24533494306</v>
          </cell>
          <cell r="Q15">
            <v>743623.69899999956</v>
          </cell>
        </row>
        <row r="16">
          <cell r="C16">
            <v>68286474.018999994</v>
          </cell>
          <cell r="D16">
            <v>10466115.931</v>
          </cell>
          <cell r="E16">
            <v>10466115.931</v>
          </cell>
          <cell r="F16">
            <v>0</v>
          </cell>
          <cell r="G16">
            <v>8001615.1730000004</v>
          </cell>
          <cell r="H16">
            <v>8001615.1730000004</v>
          </cell>
          <cell r="I16">
            <v>0</v>
          </cell>
          <cell r="J16">
            <v>0</v>
          </cell>
          <cell r="K16">
            <v>0</v>
          </cell>
          <cell r="L16">
            <v>242434.92800000001</v>
          </cell>
          <cell r="M16">
            <v>489315.0898995999</v>
          </cell>
          <cell r="N16">
            <v>11022180.465</v>
          </cell>
          <cell r="O16">
            <v>0</v>
          </cell>
          <cell r="P16">
            <v>0</v>
          </cell>
          <cell r="Q16">
            <v>81041405.224100396</v>
          </cell>
        </row>
        <row r="17">
          <cell r="C17">
            <v>75993889.135000005</v>
          </cell>
          <cell r="D17">
            <v>17575104.923</v>
          </cell>
          <cell r="E17">
            <v>17575104.923</v>
          </cell>
          <cell r="F17">
            <v>0</v>
          </cell>
          <cell r="G17">
            <v>7053962.1474900041</v>
          </cell>
          <cell r="H17">
            <v>7053962.1474900041</v>
          </cell>
          <cell r="I17">
            <v>0</v>
          </cell>
          <cell r="J17">
            <v>0</v>
          </cell>
          <cell r="K17">
            <v>0</v>
          </cell>
          <cell r="L17">
            <v>318054.91700000002</v>
          </cell>
          <cell r="M17">
            <v>447219.00710990001</v>
          </cell>
          <cell r="N17">
            <v>12209073.3007956</v>
          </cell>
          <cell r="O17">
            <v>91708.246970100052</v>
          </cell>
          <cell r="P17">
            <v>728709.7759359288</v>
          </cell>
          <cell r="Q17">
            <v>97138413.264289677</v>
          </cell>
        </row>
        <row r="18">
          <cell r="C18">
            <v>51150368.781000003</v>
          </cell>
          <cell r="D18">
            <v>10041103.03937</v>
          </cell>
          <cell r="E18">
            <v>10041103.03937</v>
          </cell>
          <cell r="F18">
            <v>0</v>
          </cell>
          <cell r="G18">
            <v>5914830.8930000002</v>
          </cell>
          <cell r="H18">
            <v>5914830.8930000002</v>
          </cell>
          <cell r="I18">
            <v>0</v>
          </cell>
          <cell r="J18">
            <v>0</v>
          </cell>
          <cell r="K18">
            <v>0</v>
          </cell>
          <cell r="L18">
            <v>155604.30927</v>
          </cell>
          <cell r="M18">
            <v>342053.39500000002</v>
          </cell>
          <cell r="N18">
            <v>7347524.8559999997</v>
          </cell>
          <cell r="O18">
            <v>11978.460999999999</v>
          </cell>
          <cell r="P18">
            <v>250000</v>
          </cell>
          <cell r="Q18">
            <v>61864529.618099988</v>
          </cell>
        </row>
        <row r="19">
          <cell r="C19">
            <v>1237926.6564067721</v>
          </cell>
          <cell r="D19">
            <v>195261.17079999999</v>
          </cell>
          <cell r="E19">
            <v>195261.17079999999</v>
          </cell>
          <cell r="F19">
            <v>0</v>
          </cell>
          <cell r="G19">
            <v>114084.53758</v>
          </cell>
          <cell r="H19">
            <v>114084.53758</v>
          </cell>
          <cell r="I19">
            <v>0</v>
          </cell>
          <cell r="J19">
            <v>0</v>
          </cell>
          <cell r="K19">
            <v>0</v>
          </cell>
          <cell r="L19">
            <v>0</v>
          </cell>
          <cell r="M19">
            <v>9489.3501459999989</v>
          </cell>
          <cell r="N19">
            <v>184023.40903196399</v>
          </cell>
          <cell r="O19">
            <v>0</v>
          </cell>
          <cell r="P19">
            <v>0</v>
          </cell>
          <cell r="Q19">
            <v>1493637.3485127359</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9017166.6699999999</v>
          </cell>
          <cell r="D21">
            <v>243935.88047999999</v>
          </cell>
          <cell r="E21">
            <v>243935.88047999999</v>
          </cell>
          <cell r="F21">
            <v>0</v>
          </cell>
          <cell r="G21">
            <v>267856.37719000003</v>
          </cell>
          <cell r="H21">
            <v>267856.37719000003</v>
          </cell>
          <cell r="I21">
            <v>0</v>
          </cell>
          <cell r="J21">
            <v>0</v>
          </cell>
          <cell r="K21">
            <v>0</v>
          </cell>
          <cell r="L21">
            <v>460.19099999999997</v>
          </cell>
          <cell r="M21">
            <v>315690.68</v>
          </cell>
          <cell r="N21">
            <v>841263.4526699998</v>
          </cell>
          <cell r="O21">
            <v>10374.17858779877</v>
          </cell>
          <cell r="P21">
            <v>0</v>
          </cell>
          <cell r="Q21">
            <v>9507984.5763722025</v>
          </cell>
        </row>
        <row r="22">
          <cell r="C22">
            <v>3296931.2349999999</v>
          </cell>
          <cell r="D22">
            <v>628180</v>
          </cell>
          <cell r="E22">
            <v>628180</v>
          </cell>
          <cell r="F22">
            <v>0</v>
          </cell>
          <cell r="G22">
            <v>334635</v>
          </cell>
          <cell r="H22">
            <v>334635</v>
          </cell>
          <cell r="I22">
            <v>0</v>
          </cell>
          <cell r="J22">
            <v>0</v>
          </cell>
          <cell r="K22">
            <v>0</v>
          </cell>
          <cell r="L22">
            <v>5678</v>
          </cell>
          <cell r="M22">
            <v>58426.623</v>
          </cell>
          <cell r="N22">
            <v>222838.28</v>
          </cell>
          <cell r="O22">
            <v>0</v>
          </cell>
          <cell r="P22">
            <v>0</v>
          </cell>
          <cell r="Q22">
            <v>3749209.892</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5779048.3971659001</v>
          </cell>
          <cell r="D24">
            <v>713703.33394999988</v>
          </cell>
          <cell r="E24">
            <v>713703.33394999988</v>
          </cell>
          <cell r="F24">
            <v>0</v>
          </cell>
          <cell r="G24">
            <v>1127800.12011</v>
          </cell>
          <cell r="H24">
            <v>1127800.12011</v>
          </cell>
          <cell r="I24">
            <v>0</v>
          </cell>
          <cell r="J24">
            <v>0</v>
          </cell>
          <cell r="K24">
            <v>0</v>
          </cell>
          <cell r="L24">
            <v>6094.6631500000003</v>
          </cell>
          <cell r="M24">
            <v>92901.63035378608</v>
          </cell>
          <cell r="N24">
            <v>1135722.9482109409</v>
          </cell>
          <cell r="O24">
            <v>0</v>
          </cell>
          <cell r="P24">
            <v>0</v>
          </cell>
          <cell r="Q24">
            <v>6401678.2657130547</v>
          </cell>
        </row>
        <row r="25">
          <cell r="C25">
            <v>1754704.5513599999</v>
          </cell>
          <cell r="D25">
            <v>5950702.9759999998</v>
          </cell>
          <cell r="E25">
            <v>5950702.9759999998</v>
          </cell>
          <cell r="F25">
            <v>0</v>
          </cell>
          <cell r="G25">
            <v>23707.106999997141</v>
          </cell>
          <cell r="H25">
            <v>23707.106999997141</v>
          </cell>
          <cell r="I25">
            <v>0</v>
          </cell>
          <cell r="J25">
            <v>0</v>
          </cell>
          <cell r="K25">
            <v>0</v>
          </cell>
          <cell r="L25">
            <v>0</v>
          </cell>
          <cell r="M25">
            <v>0</v>
          </cell>
          <cell r="N25">
            <v>0</v>
          </cell>
          <cell r="O25">
            <v>0</v>
          </cell>
          <cell r="P25">
            <v>0</v>
          </cell>
          <cell r="Q25">
            <v>7681700.4203600027</v>
          </cell>
        </row>
        <row r="26">
          <cell r="C26">
            <v>497728.94150000002</v>
          </cell>
          <cell r="D26">
            <v>457697.34351999999</v>
          </cell>
          <cell r="E26">
            <v>457697.34351999999</v>
          </cell>
          <cell r="F26">
            <v>0</v>
          </cell>
          <cell r="G26">
            <v>65544.161630000002</v>
          </cell>
          <cell r="H26">
            <v>65544.161630000002</v>
          </cell>
          <cell r="I26">
            <v>0</v>
          </cell>
          <cell r="J26">
            <v>0</v>
          </cell>
          <cell r="K26">
            <v>0</v>
          </cell>
          <cell r="L26">
            <v>0</v>
          </cell>
          <cell r="M26">
            <v>854.94076089172745</v>
          </cell>
          <cell r="N26">
            <v>166723.21599999999</v>
          </cell>
          <cell r="O26">
            <v>4907.692</v>
          </cell>
          <cell r="P26">
            <v>0</v>
          </cell>
          <cell r="Q26">
            <v>1050842.7066291079</v>
          </cell>
        </row>
        <row r="27">
          <cell r="C27">
            <v>4357812.3457357101</v>
          </cell>
          <cell r="D27">
            <v>71046.363200000007</v>
          </cell>
          <cell r="E27">
            <v>71046.363200000007</v>
          </cell>
          <cell r="F27">
            <v>0</v>
          </cell>
          <cell r="G27">
            <v>829397.37011000072</v>
          </cell>
          <cell r="H27">
            <v>829397.37011000072</v>
          </cell>
          <cell r="I27">
            <v>0</v>
          </cell>
          <cell r="J27">
            <v>0</v>
          </cell>
          <cell r="K27">
            <v>0</v>
          </cell>
          <cell r="L27">
            <v>2403.590022488439</v>
          </cell>
          <cell r="M27">
            <v>5599.6337753265016</v>
          </cell>
          <cell r="N27">
            <v>893497.38020000001</v>
          </cell>
          <cell r="O27">
            <v>0</v>
          </cell>
          <cell r="P27">
            <v>0</v>
          </cell>
          <cell r="Q27">
            <v>4484955.4952278947</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2410721.9270000001</v>
          </cell>
          <cell r="D29">
            <v>444490.32143000001</v>
          </cell>
          <cell r="E29">
            <v>444490.32143000001</v>
          </cell>
          <cell r="F29">
            <v>0</v>
          </cell>
          <cell r="G29">
            <v>245358.829872498</v>
          </cell>
          <cell r="H29">
            <v>254369.13877283401</v>
          </cell>
          <cell r="I29">
            <v>0</v>
          </cell>
          <cell r="J29">
            <v>-9010.3089003364003</v>
          </cell>
          <cell r="K29">
            <v>0</v>
          </cell>
          <cell r="L29">
            <v>7650.6855609999993</v>
          </cell>
          <cell r="M29">
            <v>97807.155201836606</v>
          </cell>
          <cell r="N29">
            <v>133434.67289475599</v>
          </cell>
          <cell r="O29">
            <v>0</v>
          </cell>
          <cell r="P29">
            <v>0</v>
          </cell>
          <cell r="Q29">
            <v>2637830.2506894199</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27" refreshError="1"/>
      <sheetData sheetId="28" refreshError="1"/>
      <sheetData sheetId="29" refreshError="1"/>
      <sheetData sheetId="30" refreshError="1"/>
      <sheetData sheetId="31" refreshError="1"/>
      <sheetData sheetId="32">
        <row r="6">
          <cell r="C6">
            <v>2058342.8199049651</v>
          </cell>
          <cell r="D6">
            <v>522285.84100000001</v>
          </cell>
          <cell r="E6">
            <v>390852.76</v>
          </cell>
          <cell r="F6">
            <v>0</v>
          </cell>
          <cell r="G6">
            <v>325563.79599999997</v>
          </cell>
          <cell r="H6">
            <v>325563.79599999997</v>
          </cell>
          <cell r="I6">
            <v>0</v>
          </cell>
          <cell r="J6">
            <v>0</v>
          </cell>
          <cell r="K6">
            <v>0</v>
          </cell>
          <cell r="L6">
            <v>157673.712</v>
          </cell>
          <cell r="M6">
            <v>277179.2552622034</v>
          </cell>
          <cell r="N6">
            <v>214019.79766134941</v>
          </cell>
          <cell r="O6">
            <v>0</v>
          </cell>
          <cell r="P6">
            <v>0</v>
          </cell>
          <cell r="Q6">
            <v>1902798.614304112</v>
          </cell>
        </row>
        <row r="7">
          <cell r="C7">
            <v>1095045.213</v>
          </cell>
          <cell r="D7">
            <v>1091794.8419999999</v>
          </cell>
          <cell r="E7">
            <v>1001114.375980902</v>
          </cell>
          <cell r="F7">
            <v>0</v>
          </cell>
          <cell r="G7">
            <v>509546.95908226311</v>
          </cell>
          <cell r="H7">
            <v>509546.95908226311</v>
          </cell>
          <cell r="I7">
            <v>0</v>
          </cell>
          <cell r="J7">
            <v>0</v>
          </cell>
          <cell r="K7">
            <v>0</v>
          </cell>
          <cell r="L7">
            <v>574916.06000000006</v>
          </cell>
          <cell r="M7">
            <v>19929.22327965267</v>
          </cell>
          <cell r="N7">
            <v>126967.74099999999</v>
          </cell>
          <cell r="O7">
            <v>4258.0879999999997</v>
          </cell>
          <cell r="P7">
            <v>95244.701529331098</v>
          </cell>
          <cell r="Q7">
            <v>1019232.298089655</v>
          </cell>
        </row>
        <row r="8">
          <cell r="C8">
            <v>4336.3710000000001</v>
          </cell>
          <cell r="D8">
            <v>299440.24612999998</v>
          </cell>
          <cell r="E8">
            <v>253097.10227</v>
          </cell>
          <cell r="F8">
            <v>0</v>
          </cell>
          <cell r="G8">
            <v>249984.72975000009</v>
          </cell>
          <cell r="H8">
            <v>249984.72975000009</v>
          </cell>
          <cell r="I8">
            <v>0</v>
          </cell>
          <cell r="J8">
            <v>0</v>
          </cell>
          <cell r="K8">
            <v>0</v>
          </cell>
          <cell r="L8">
            <v>40952.959560000003</v>
          </cell>
          <cell r="M8">
            <v>234829.28</v>
          </cell>
          <cell r="N8">
            <v>331391.44300000003</v>
          </cell>
          <cell r="O8">
            <v>10383.460999999999</v>
          </cell>
          <cell r="P8">
            <v>468553.8248765</v>
          </cell>
          <cell r="Q8">
            <v>-415879.3389165001</v>
          </cell>
        </row>
        <row r="9">
          <cell r="C9">
            <v>-5243.1638900000007</v>
          </cell>
          <cell r="D9">
            <v>9555.2000000000007</v>
          </cell>
          <cell r="E9">
            <v>8391.4330000000009</v>
          </cell>
          <cell r="F9">
            <v>0</v>
          </cell>
          <cell r="G9">
            <v>1117.6510000000001</v>
          </cell>
          <cell r="H9">
            <v>1117.6510000000001</v>
          </cell>
          <cell r="I9">
            <v>0</v>
          </cell>
          <cell r="J9">
            <v>0</v>
          </cell>
          <cell r="K9">
            <v>0</v>
          </cell>
          <cell r="L9">
            <v>-302.57900000000001</v>
          </cell>
          <cell r="M9">
            <v>15263.812</v>
          </cell>
          <cell r="N9">
            <v>7963.7740000000003</v>
          </cell>
          <cell r="O9">
            <v>0</v>
          </cell>
          <cell r="P9">
            <v>0</v>
          </cell>
          <cell r="Q9">
            <v>-4966.8408900000004</v>
          </cell>
        </row>
        <row r="10">
          <cell r="C10">
            <v>13945.135858029629</v>
          </cell>
          <cell r="D10">
            <v>80776.741491260502</v>
          </cell>
          <cell r="E10">
            <v>67411.730440250685</v>
          </cell>
          <cell r="F10">
            <v>0</v>
          </cell>
          <cell r="G10">
            <v>29224.230179999999</v>
          </cell>
          <cell r="H10">
            <v>29224.230179999999</v>
          </cell>
          <cell r="I10">
            <v>0</v>
          </cell>
          <cell r="J10">
            <v>0</v>
          </cell>
          <cell r="K10">
            <v>0</v>
          </cell>
          <cell r="L10">
            <v>5019.8486687260893</v>
          </cell>
          <cell r="M10">
            <v>20209.040185249549</v>
          </cell>
          <cell r="N10">
            <v>2076.2990999065059</v>
          </cell>
          <cell r="O10">
            <v>0</v>
          </cell>
          <cell r="P10">
            <v>0</v>
          </cell>
          <cell r="Q10">
            <v>28980.046364211179</v>
          </cell>
        </row>
        <row r="11">
          <cell r="C11">
            <v>4487675.8420000002</v>
          </cell>
          <cell r="D11">
            <v>5220507.3890000004</v>
          </cell>
          <cell r="E11">
            <v>4839106.5634765541</v>
          </cell>
          <cell r="F11">
            <v>0</v>
          </cell>
          <cell r="G11">
            <v>1930327.020926171</v>
          </cell>
          <cell r="H11">
            <v>1930327.020926171</v>
          </cell>
          <cell r="I11">
            <v>0</v>
          </cell>
          <cell r="J11">
            <v>0</v>
          </cell>
          <cell r="K11">
            <v>0</v>
          </cell>
          <cell r="L11">
            <v>413395.80499999999</v>
          </cell>
          <cell r="M11">
            <v>1112414.56543402</v>
          </cell>
          <cell r="N11">
            <v>753112.64672000008</v>
          </cell>
          <cell r="O11">
            <v>0</v>
          </cell>
          <cell r="P11">
            <v>0</v>
          </cell>
          <cell r="Q11">
            <v>6623757.6608363632</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4317366.66</v>
          </cell>
          <cell r="D13">
            <v>2310958.7310000001</v>
          </cell>
          <cell r="E13">
            <v>2172645.7009999999</v>
          </cell>
          <cell r="F13">
            <v>0</v>
          </cell>
          <cell r="G13">
            <v>317790.02399999998</v>
          </cell>
          <cell r="H13">
            <v>317790.02399999998</v>
          </cell>
          <cell r="I13">
            <v>0</v>
          </cell>
          <cell r="J13">
            <v>0</v>
          </cell>
          <cell r="K13">
            <v>0</v>
          </cell>
          <cell r="L13">
            <v>35870.299902000013</v>
          </cell>
          <cell r="M13">
            <v>503067.29590999999</v>
          </cell>
          <cell r="N13">
            <v>650076.28629999992</v>
          </cell>
          <cell r="O13">
            <v>0</v>
          </cell>
          <cell r="P13">
            <v>0</v>
          </cell>
          <cell r="Q13">
            <v>6283361.0274879998</v>
          </cell>
        </row>
        <row r="14">
          <cell r="C14">
            <v>1350.2539999999999</v>
          </cell>
          <cell r="D14">
            <v>3367.86191521197</v>
          </cell>
          <cell r="E14">
            <v>522.35591521197</v>
          </cell>
          <cell r="F14">
            <v>0</v>
          </cell>
          <cell r="G14">
            <v>-9.3010000000000002</v>
          </cell>
          <cell r="H14">
            <v>-9.3010000000000002</v>
          </cell>
          <cell r="I14">
            <v>0</v>
          </cell>
          <cell r="J14">
            <v>0</v>
          </cell>
          <cell r="K14">
            <v>0</v>
          </cell>
          <cell r="L14">
            <v>-632.00734918168325</v>
          </cell>
          <cell r="M14">
            <v>650.45836325807397</v>
          </cell>
          <cell r="N14">
            <v>325.20263423418839</v>
          </cell>
          <cell r="O14">
            <v>0</v>
          </cell>
          <cell r="P14">
            <v>132.99199999999999</v>
          </cell>
          <cell r="Q14">
            <v>2055.670535369768</v>
          </cell>
        </row>
        <row r="15">
          <cell r="C15">
            <v>270498.86700000003</v>
          </cell>
          <cell r="D15">
            <v>222692.68789999999</v>
          </cell>
          <cell r="E15">
            <v>222692.68789999999</v>
          </cell>
          <cell r="F15">
            <v>0</v>
          </cell>
          <cell r="G15">
            <v>30281.632000000001</v>
          </cell>
          <cell r="H15">
            <v>30281.632000000001</v>
          </cell>
          <cell r="I15">
            <v>0</v>
          </cell>
          <cell r="J15">
            <v>0</v>
          </cell>
          <cell r="K15">
            <v>0</v>
          </cell>
          <cell r="L15">
            <v>56376.928520000001</v>
          </cell>
          <cell r="M15">
            <v>21956.34033199081</v>
          </cell>
          <cell r="N15">
            <v>0</v>
          </cell>
          <cell r="O15">
            <v>0</v>
          </cell>
          <cell r="P15">
            <v>0</v>
          </cell>
          <cell r="Q15">
            <v>384576.65404800908</v>
          </cell>
        </row>
        <row r="16">
          <cell r="C16">
            <v>156794.399</v>
          </cell>
          <cell r="D16">
            <v>261123.55299</v>
          </cell>
          <cell r="E16">
            <v>131449.8189884852</v>
          </cell>
          <cell r="F16">
            <v>0</v>
          </cell>
          <cell r="G16">
            <v>80715.92787</v>
          </cell>
          <cell r="H16">
            <v>80715.92787</v>
          </cell>
          <cell r="I16">
            <v>0</v>
          </cell>
          <cell r="J16">
            <v>0</v>
          </cell>
          <cell r="K16">
            <v>0</v>
          </cell>
          <cell r="L16">
            <v>-10316.18642</v>
          </cell>
          <cell r="M16">
            <v>117859.414217</v>
          </cell>
          <cell r="N16">
            <v>25923.589</v>
          </cell>
          <cell r="O16">
            <v>0</v>
          </cell>
          <cell r="P16">
            <v>0</v>
          </cell>
          <cell r="Q16">
            <v>125908.6513214852</v>
          </cell>
        </row>
        <row r="17">
          <cell r="C17">
            <v>175439.658</v>
          </cell>
          <cell r="D17">
            <v>185059.58100000001</v>
          </cell>
          <cell r="E17">
            <v>157912.304</v>
          </cell>
          <cell r="F17">
            <v>0</v>
          </cell>
          <cell r="G17">
            <v>14826.955</v>
          </cell>
          <cell r="H17">
            <v>14826.955</v>
          </cell>
          <cell r="I17">
            <v>0</v>
          </cell>
          <cell r="J17">
            <v>0</v>
          </cell>
          <cell r="K17">
            <v>0</v>
          </cell>
          <cell r="L17">
            <v>11443.646000000001</v>
          </cell>
          <cell r="M17">
            <v>28652.369167299999</v>
          </cell>
          <cell r="N17">
            <v>26975.2856410596</v>
          </cell>
          <cell r="O17">
            <v>536.89954270000385</v>
          </cell>
          <cell r="P17">
            <v>0</v>
          </cell>
          <cell r="Q17">
            <v>304867.37793105957</v>
          </cell>
        </row>
        <row r="18">
          <cell r="C18">
            <v>0</v>
          </cell>
          <cell r="D18">
            <v>4127.1289999999999</v>
          </cell>
          <cell r="E18">
            <v>4127.1289999999999</v>
          </cell>
          <cell r="F18">
            <v>0</v>
          </cell>
          <cell r="G18">
            <v>0</v>
          </cell>
          <cell r="H18">
            <v>0</v>
          </cell>
          <cell r="I18">
            <v>0</v>
          </cell>
          <cell r="J18">
            <v>0</v>
          </cell>
          <cell r="K18">
            <v>0</v>
          </cell>
          <cell r="L18">
            <v>0</v>
          </cell>
          <cell r="M18">
            <v>0</v>
          </cell>
          <cell r="N18">
            <v>0</v>
          </cell>
          <cell r="O18">
            <v>0</v>
          </cell>
          <cell r="P18">
            <v>0</v>
          </cell>
          <cell r="Q18">
            <v>4127.1289999999999</v>
          </cell>
        </row>
        <row r="19">
          <cell r="C19">
            <v>1025543.250844968</v>
          </cell>
          <cell r="D19">
            <v>566081.43489000015</v>
          </cell>
          <cell r="E19">
            <v>493352.39189000009</v>
          </cell>
          <cell r="F19">
            <v>0</v>
          </cell>
          <cell r="G19">
            <v>119338.79300000001</v>
          </cell>
          <cell r="H19">
            <v>119338.79300000001</v>
          </cell>
          <cell r="I19">
            <v>0</v>
          </cell>
          <cell r="J19">
            <v>0</v>
          </cell>
          <cell r="K19">
            <v>0</v>
          </cell>
          <cell r="L19">
            <v>26357.917590000001</v>
          </cell>
          <cell r="M19">
            <v>254462.74908539231</v>
          </cell>
          <cell r="N19">
            <v>79983.541199906933</v>
          </cell>
          <cell r="O19">
            <v>0</v>
          </cell>
          <cell r="P19">
            <v>0</v>
          </cell>
          <cell r="Q19">
            <v>1198719.7242594829</v>
          </cell>
        </row>
        <row r="20">
          <cell r="C20">
            <v>555165.58596579928</v>
          </cell>
          <cell r="D20">
            <v>363560.15221999999</v>
          </cell>
          <cell r="E20">
            <v>290848.12222000002</v>
          </cell>
          <cell r="F20">
            <v>0</v>
          </cell>
          <cell r="G20">
            <v>485036.27500000002</v>
          </cell>
          <cell r="H20">
            <v>485036.27500000002</v>
          </cell>
          <cell r="I20">
            <v>0</v>
          </cell>
          <cell r="J20">
            <v>0</v>
          </cell>
          <cell r="K20">
            <v>0</v>
          </cell>
          <cell r="L20">
            <v>6123.3828000000049</v>
          </cell>
          <cell r="M20">
            <v>135043.3798863866</v>
          </cell>
          <cell r="N20">
            <v>0</v>
          </cell>
          <cell r="O20">
            <v>0</v>
          </cell>
          <cell r="P20">
            <v>0</v>
          </cell>
          <cell r="Q20">
            <v>219810.67049941281</v>
          </cell>
        </row>
        <row r="21">
          <cell r="C21">
            <v>698030.46100000001</v>
          </cell>
          <cell r="D21">
            <v>863630.75924000051</v>
          </cell>
          <cell r="E21">
            <v>742746.3296600004</v>
          </cell>
          <cell r="F21">
            <v>0</v>
          </cell>
          <cell r="G21">
            <v>212181.30475000001</v>
          </cell>
          <cell r="H21">
            <v>212181.30475000001</v>
          </cell>
          <cell r="I21">
            <v>0</v>
          </cell>
          <cell r="J21">
            <v>0</v>
          </cell>
          <cell r="K21">
            <v>0</v>
          </cell>
          <cell r="L21">
            <v>248408.08734999999</v>
          </cell>
          <cell r="M21">
            <v>149318.48061999999</v>
          </cell>
          <cell r="N21">
            <v>18205.737644557608</v>
          </cell>
          <cell r="O21">
            <v>11466.293840185759</v>
          </cell>
          <cell r="P21">
            <v>0</v>
          </cell>
          <cell r="Q21">
            <v>837608.36174437229</v>
          </cell>
        </row>
        <row r="22">
          <cell r="C22">
            <v>155833.133</v>
          </cell>
          <cell r="D22">
            <v>470264</v>
          </cell>
          <cell r="E22">
            <v>248438</v>
          </cell>
          <cell r="F22">
            <v>0</v>
          </cell>
          <cell r="G22">
            <v>86884</v>
          </cell>
          <cell r="H22">
            <v>86884</v>
          </cell>
          <cell r="I22">
            <v>0</v>
          </cell>
          <cell r="J22">
            <v>0</v>
          </cell>
          <cell r="K22">
            <v>0</v>
          </cell>
          <cell r="L22">
            <v>-14186</v>
          </cell>
          <cell r="M22">
            <v>73470.433999999994</v>
          </cell>
          <cell r="N22">
            <v>20589.133999999998</v>
          </cell>
          <cell r="O22">
            <v>0</v>
          </cell>
          <cell r="P22">
            <v>0</v>
          </cell>
          <cell r="Q22">
            <v>278691.83299999998</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864977.51095228689</v>
          </cell>
          <cell r="D24">
            <v>914453.01399999997</v>
          </cell>
          <cell r="E24">
            <v>621413.37428409362</v>
          </cell>
          <cell r="F24">
            <v>-72666.983692793292</v>
          </cell>
          <cell r="G24">
            <v>328860.10389408679</v>
          </cell>
          <cell r="H24">
            <v>328860.10389408679</v>
          </cell>
          <cell r="I24">
            <v>0</v>
          </cell>
          <cell r="J24">
            <v>0</v>
          </cell>
          <cell r="K24">
            <v>0</v>
          </cell>
          <cell r="L24">
            <v>-55937.875901790467</v>
          </cell>
          <cell r="M24">
            <v>94714.239812385291</v>
          </cell>
          <cell r="N24">
            <v>136297.04153293729</v>
          </cell>
          <cell r="O24">
            <v>0</v>
          </cell>
          <cell r="P24">
            <v>0</v>
          </cell>
          <cell r="Q24">
            <v>1182384.4752718429</v>
          </cell>
        </row>
        <row r="25">
          <cell r="C25">
            <v>313612.00925358362</v>
          </cell>
          <cell r="D25">
            <v>344986.81400000001</v>
          </cell>
          <cell r="E25">
            <v>255411.20699999999</v>
          </cell>
          <cell r="F25">
            <v>0</v>
          </cell>
          <cell r="G25">
            <v>65921.695470959603</v>
          </cell>
          <cell r="H25">
            <v>65921.695470959603</v>
          </cell>
          <cell r="I25">
            <v>0</v>
          </cell>
          <cell r="J25">
            <v>0</v>
          </cell>
          <cell r="K25">
            <v>0</v>
          </cell>
          <cell r="L25">
            <v>11389.19</v>
          </cell>
          <cell r="M25">
            <v>58318.048979999992</v>
          </cell>
          <cell r="N25">
            <v>0</v>
          </cell>
          <cell r="O25">
            <v>0</v>
          </cell>
          <cell r="P25">
            <v>0</v>
          </cell>
          <cell r="Q25">
            <v>433394.281802624</v>
          </cell>
        </row>
        <row r="26">
          <cell r="C26">
            <v>220897.4833742413</v>
          </cell>
          <cell r="D26">
            <v>419244.35754</v>
          </cell>
          <cell r="E26">
            <v>371091.87758999999</v>
          </cell>
          <cell r="F26">
            <v>0</v>
          </cell>
          <cell r="G26">
            <v>150745.83864999999</v>
          </cell>
          <cell r="H26">
            <v>150745.83864999999</v>
          </cell>
          <cell r="I26">
            <v>0</v>
          </cell>
          <cell r="J26">
            <v>0</v>
          </cell>
          <cell r="K26">
            <v>0</v>
          </cell>
          <cell r="L26">
            <v>36822.954749999997</v>
          </cell>
          <cell r="M26">
            <v>201848.95747476339</v>
          </cell>
          <cell r="N26">
            <v>137982.84235749999</v>
          </cell>
          <cell r="O26">
            <v>0</v>
          </cell>
          <cell r="P26">
            <v>0</v>
          </cell>
          <cell r="Q26">
            <v>340554.45244697802</v>
          </cell>
        </row>
        <row r="27">
          <cell r="C27">
            <v>776988.12380477996</v>
          </cell>
          <cell r="D27">
            <v>387222.67127533851</v>
          </cell>
          <cell r="E27">
            <v>232597.48937533851</v>
          </cell>
          <cell r="F27">
            <v>0</v>
          </cell>
          <cell r="G27">
            <v>242948.36689877661</v>
          </cell>
          <cell r="H27">
            <v>242948.36689877661</v>
          </cell>
          <cell r="I27">
            <v>0</v>
          </cell>
          <cell r="J27">
            <v>0</v>
          </cell>
          <cell r="K27">
            <v>0</v>
          </cell>
          <cell r="L27">
            <v>58091.715862131547</v>
          </cell>
          <cell r="M27">
            <v>76051.626708953147</v>
          </cell>
          <cell r="N27">
            <v>49674.988335027861</v>
          </cell>
          <cell r="O27">
            <v>0</v>
          </cell>
          <cell r="P27">
            <v>0</v>
          </cell>
          <cell r="Q27">
            <v>682168.89204528509</v>
          </cell>
        </row>
        <row r="28">
          <cell r="C28">
            <v>0</v>
          </cell>
          <cell r="D28">
            <v>1003.78</v>
          </cell>
          <cell r="E28">
            <v>667.346</v>
          </cell>
          <cell r="F28">
            <v>0</v>
          </cell>
          <cell r="G28">
            <v>0</v>
          </cell>
          <cell r="H28">
            <v>0</v>
          </cell>
          <cell r="I28">
            <v>0</v>
          </cell>
          <cell r="J28">
            <v>0</v>
          </cell>
          <cell r="K28">
            <v>0</v>
          </cell>
          <cell r="L28">
            <v>0.93300000000000005</v>
          </cell>
          <cell r="M28">
            <v>0</v>
          </cell>
          <cell r="N28">
            <v>0</v>
          </cell>
          <cell r="O28">
            <v>0</v>
          </cell>
          <cell r="P28">
            <v>0</v>
          </cell>
          <cell r="Q28">
            <v>666.41300000000001</v>
          </cell>
        </row>
        <row r="29">
          <cell r="C29">
            <v>4295.8777199999986</v>
          </cell>
          <cell r="D29">
            <v>15378.245999999999</v>
          </cell>
          <cell r="E29">
            <v>15378.245999999999</v>
          </cell>
          <cell r="F29">
            <v>0</v>
          </cell>
          <cell r="G29">
            <v>0</v>
          </cell>
          <cell r="H29">
            <v>0</v>
          </cell>
          <cell r="I29">
            <v>0</v>
          </cell>
          <cell r="J29">
            <v>0</v>
          </cell>
          <cell r="K29">
            <v>0</v>
          </cell>
          <cell r="L29">
            <v>186.94247999999999</v>
          </cell>
          <cell r="M29">
            <v>2576.54865154455</v>
          </cell>
          <cell r="N29">
            <v>4616.5037252183402</v>
          </cell>
          <cell r="O29">
            <v>0</v>
          </cell>
          <cell r="P29">
            <v>0</v>
          </cell>
          <cell r="Q29">
            <v>21527.1363136738</v>
          </cell>
        </row>
        <row r="30">
          <cell r="C30">
            <v>-3061.84893114228</v>
          </cell>
          <cell r="D30">
            <v>2886.1698999999999</v>
          </cell>
          <cell r="E30">
            <v>1379.8108999999999</v>
          </cell>
          <cell r="F30">
            <v>0</v>
          </cell>
          <cell r="G30">
            <v>9284.143</v>
          </cell>
          <cell r="H30">
            <v>9284.143</v>
          </cell>
          <cell r="I30">
            <v>0</v>
          </cell>
          <cell r="J30">
            <v>0</v>
          </cell>
          <cell r="K30">
            <v>0</v>
          </cell>
          <cell r="L30">
            <v>-34.215000000000003</v>
          </cell>
          <cell r="M30">
            <v>5816.7550375672336</v>
          </cell>
          <cell r="N30">
            <v>1101.878775862157</v>
          </cell>
          <cell r="O30">
            <v>0</v>
          </cell>
          <cell r="P30">
            <v>0</v>
          </cell>
          <cell r="Q30">
            <v>-15646.842292847359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33">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34">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899994.11199999996</v>
          </cell>
          <cell r="D7">
            <v>933309.68500000006</v>
          </cell>
          <cell r="E7">
            <v>933309.68500000006</v>
          </cell>
          <cell r="F7">
            <v>0</v>
          </cell>
          <cell r="G7">
            <v>195366.19899999999</v>
          </cell>
          <cell r="H7">
            <v>195366.19899999999</v>
          </cell>
          <cell r="I7">
            <v>0</v>
          </cell>
          <cell r="J7">
            <v>0</v>
          </cell>
          <cell r="K7">
            <v>0</v>
          </cell>
          <cell r="L7">
            <v>46665.485000000001</v>
          </cell>
          <cell r="M7">
            <v>0</v>
          </cell>
          <cell r="N7">
            <v>222742.80900000001</v>
          </cell>
          <cell r="O7">
            <v>5724.4690000000001</v>
          </cell>
          <cell r="P7">
            <v>0</v>
          </cell>
          <cell r="Q7">
            <v>1808290.453</v>
          </cell>
        </row>
        <row r="8">
          <cell r="C8">
            <v>4537873.6519999998</v>
          </cell>
          <cell r="D8">
            <v>4947421.2879999997</v>
          </cell>
          <cell r="E8">
            <v>4947421.2879999997</v>
          </cell>
          <cell r="F8">
            <v>0</v>
          </cell>
          <cell r="G8">
            <v>2906826.7227500002</v>
          </cell>
          <cell r="H8">
            <v>2906826.7227500002</v>
          </cell>
          <cell r="I8">
            <v>0</v>
          </cell>
          <cell r="J8">
            <v>0</v>
          </cell>
          <cell r="K8">
            <v>0</v>
          </cell>
          <cell r="L8">
            <v>24112.414000000001</v>
          </cell>
          <cell r="M8">
            <v>140170.69099999999</v>
          </cell>
          <cell r="N8">
            <v>1343216.9169999999</v>
          </cell>
          <cell r="O8">
            <v>13295.842000000001</v>
          </cell>
          <cell r="P8">
            <v>224430.36663070001</v>
          </cell>
          <cell r="Q8">
            <v>7519675.8206193</v>
          </cell>
        </row>
        <row r="9">
          <cell r="C9">
            <v>134570.41287497661</v>
          </cell>
          <cell r="D9">
            <v>0</v>
          </cell>
          <cell r="E9">
            <v>0</v>
          </cell>
          <cell r="F9">
            <v>0</v>
          </cell>
          <cell r="G9">
            <v>0</v>
          </cell>
          <cell r="H9">
            <v>0</v>
          </cell>
          <cell r="I9">
            <v>0</v>
          </cell>
          <cell r="J9">
            <v>0</v>
          </cell>
          <cell r="K9">
            <v>0</v>
          </cell>
          <cell r="L9">
            <v>0</v>
          </cell>
          <cell r="M9">
            <v>34086.434000000001</v>
          </cell>
          <cell r="N9">
            <v>17784.330000000002</v>
          </cell>
          <cell r="O9">
            <v>0</v>
          </cell>
          <cell r="P9">
            <v>0</v>
          </cell>
          <cell r="Q9">
            <v>118268.3088749766</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494765.08199999999</v>
          </cell>
          <cell r="D13">
            <v>-177476.25099999999</v>
          </cell>
          <cell r="E13">
            <v>-177476.25099999999</v>
          </cell>
          <cell r="F13">
            <v>0</v>
          </cell>
          <cell r="G13">
            <v>0</v>
          </cell>
          <cell r="H13">
            <v>0</v>
          </cell>
          <cell r="I13">
            <v>0</v>
          </cell>
          <cell r="J13">
            <v>0</v>
          </cell>
          <cell r="K13">
            <v>0</v>
          </cell>
          <cell r="L13">
            <v>0</v>
          </cell>
          <cell r="M13">
            <v>0</v>
          </cell>
          <cell r="N13">
            <v>0</v>
          </cell>
          <cell r="O13">
            <v>0</v>
          </cell>
          <cell r="P13">
            <v>0</v>
          </cell>
          <cell r="Q13">
            <v>317288.83100000001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18404.925999999999</v>
          </cell>
          <cell r="D15">
            <v>90519.785999999993</v>
          </cell>
          <cell r="E15">
            <v>90519.785999999993</v>
          </cell>
          <cell r="F15">
            <v>0</v>
          </cell>
          <cell r="G15">
            <v>23928.934000000001</v>
          </cell>
          <cell r="H15">
            <v>23928.934000000001</v>
          </cell>
          <cell r="I15">
            <v>0</v>
          </cell>
          <cell r="J15">
            <v>0</v>
          </cell>
          <cell r="K15">
            <v>0</v>
          </cell>
          <cell r="L15">
            <v>0</v>
          </cell>
          <cell r="M15">
            <v>2744.5425414988508</v>
          </cell>
          <cell r="N15">
            <v>0</v>
          </cell>
          <cell r="O15">
            <v>0</v>
          </cell>
          <cell r="P15">
            <v>-8268.5505414988493</v>
          </cell>
          <cell r="Q15">
            <v>73982.684917002291</v>
          </cell>
        </row>
        <row r="16">
          <cell r="C16">
            <v>206055.611</v>
          </cell>
          <cell r="D16">
            <v>7160.1264199999996</v>
          </cell>
          <cell r="E16">
            <v>7160.1264199999996</v>
          </cell>
          <cell r="F16">
            <v>0</v>
          </cell>
          <cell r="G16">
            <v>41425.795829999988</v>
          </cell>
          <cell r="H16">
            <v>35534.76520999999</v>
          </cell>
          <cell r="I16">
            <v>5891.0306200000005</v>
          </cell>
          <cell r="J16">
            <v>0</v>
          </cell>
          <cell r="K16">
            <v>0</v>
          </cell>
          <cell r="L16">
            <v>0</v>
          </cell>
          <cell r="M16">
            <v>71.601264200000003</v>
          </cell>
          <cell r="N16">
            <v>268545.13900000002</v>
          </cell>
          <cell r="O16">
            <v>0</v>
          </cell>
          <cell r="P16">
            <v>0</v>
          </cell>
          <cell r="Q16">
            <v>440263.47932580003</v>
          </cell>
        </row>
        <row r="17">
          <cell r="C17">
            <v>0</v>
          </cell>
          <cell r="D17">
            <v>71722.041680000009</v>
          </cell>
          <cell r="E17">
            <v>71722.041680000009</v>
          </cell>
          <cell r="F17">
            <v>0</v>
          </cell>
          <cell r="G17">
            <v>0</v>
          </cell>
          <cell r="H17">
            <v>0</v>
          </cell>
          <cell r="I17">
            <v>0</v>
          </cell>
          <cell r="J17">
            <v>0</v>
          </cell>
          <cell r="K17">
            <v>0</v>
          </cell>
          <cell r="L17">
            <v>0</v>
          </cell>
          <cell r="M17">
            <v>1375.3737163999999</v>
          </cell>
          <cell r="N17">
            <v>0</v>
          </cell>
          <cell r="O17">
            <v>0</v>
          </cell>
          <cell r="P17">
            <v>0</v>
          </cell>
          <cell r="Q17">
            <v>70346.667963600004</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2309269.8089999999</v>
          </cell>
          <cell r="D21">
            <v>1289128.430740023</v>
          </cell>
          <cell r="E21">
            <v>1289078.3107400229</v>
          </cell>
          <cell r="F21">
            <v>0</v>
          </cell>
          <cell r="G21">
            <v>995236.43727000011</v>
          </cell>
          <cell r="H21">
            <v>995236.43727000011</v>
          </cell>
          <cell r="I21">
            <v>0</v>
          </cell>
          <cell r="J21">
            <v>0</v>
          </cell>
          <cell r="K21">
            <v>0</v>
          </cell>
          <cell r="L21">
            <v>35500.243940000008</v>
          </cell>
          <cell r="M21">
            <v>649268.40324999997</v>
          </cell>
          <cell r="N21">
            <v>1450339.86756347</v>
          </cell>
          <cell r="O21">
            <v>24877.897994974581</v>
          </cell>
          <cell r="P21">
            <v>0</v>
          </cell>
          <cell r="Q21">
            <v>3343805.0048485179</v>
          </cell>
        </row>
        <row r="22">
          <cell r="C22">
            <v>-7019.942</v>
          </cell>
          <cell r="D22">
            <v>645</v>
          </cell>
          <cell r="E22">
            <v>645</v>
          </cell>
          <cell r="F22">
            <v>0</v>
          </cell>
          <cell r="G22">
            <v>5430</v>
          </cell>
          <cell r="H22">
            <v>5430</v>
          </cell>
          <cell r="I22">
            <v>0</v>
          </cell>
          <cell r="J22">
            <v>0</v>
          </cell>
          <cell r="K22">
            <v>0</v>
          </cell>
          <cell r="L22">
            <v>0</v>
          </cell>
          <cell r="M22">
            <v>4207.1620000000003</v>
          </cell>
          <cell r="N22">
            <v>505.03300000000002</v>
          </cell>
          <cell r="O22">
            <v>0</v>
          </cell>
          <cell r="P22">
            <v>0</v>
          </cell>
          <cell r="Q22">
            <v>-15507.071</v>
          </cell>
        </row>
        <row r="23">
          <cell r="C23">
            <v>3834368.5784538719</v>
          </cell>
          <cell r="D23">
            <v>267440.83592999988</v>
          </cell>
          <cell r="E23">
            <v>267440.83592999988</v>
          </cell>
          <cell r="F23">
            <v>0</v>
          </cell>
          <cell r="G23">
            <v>1438451.12004</v>
          </cell>
          <cell r="H23">
            <v>1438451.12004</v>
          </cell>
          <cell r="I23">
            <v>0</v>
          </cell>
          <cell r="J23">
            <v>0</v>
          </cell>
          <cell r="K23">
            <v>0</v>
          </cell>
          <cell r="L23">
            <v>0</v>
          </cell>
          <cell r="M23">
            <v>0</v>
          </cell>
          <cell r="N23">
            <v>646963.17076555127</v>
          </cell>
          <cell r="O23">
            <v>4823.734182476207</v>
          </cell>
          <cell r="P23">
            <v>0</v>
          </cell>
          <cell r="Q23">
            <v>3305497.7309269472</v>
          </cell>
        </row>
        <row r="24">
          <cell r="C24">
            <v>417561.47124049999</v>
          </cell>
          <cell r="D24">
            <v>17061.998920000002</v>
          </cell>
          <cell r="E24">
            <v>17061.998920000002</v>
          </cell>
          <cell r="F24">
            <v>0</v>
          </cell>
          <cell r="G24">
            <v>118169.89049000001</v>
          </cell>
          <cell r="H24">
            <v>118169.89049000001</v>
          </cell>
          <cell r="I24">
            <v>0</v>
          </cell>
          <cell r="J24">
            <v>0</v>
          </cell>
          <cell r="K24">
            <v>0</v>
          </cell>
          <cell r="L24">
            <v>0</v>
          </cell>
          <cell r="M24">
            <v>0</v>
          </cell>
          <cell r="N24">
            <v>89544.285026965925</v>
          </cell>
          <cell r="O24">
            <v>0</v>
          </cell>
          <cell r="P24">
            <v>0</v>
          </cell>
          <cell r="Q24">
            <v>405997.86469746591</v>
          </cell>
        </row>
        <row r="25">
          <cell r="C25">
            <v>370425.12</v>
          </cell>
          <cell r="D25">
            <v>84024.803</v>
          </cell>
          <cell r="E25">
            <v>84024.803</v>
          </cell>
          <cell r="F25">
            <v>0</v>
          </cell>
          <cell r="G25">
            <v>106601.062766</v>
          </cell>
          <cell r="H25">
            <v>106601.062766</v>
          </cell>
          <cell r="I25">
            <v>0</v>
          </cell>
          <cell r="J25">
            <v>0</v>
          </cell>
          <cell r="K25">
            <v>0</v>
          </cell>
          <cell r="L25">
            <v>0</v>
          </cell>
          <cell r="M25">
            <v>0</v>
          </cell>
          <cell r="N25">
            <v>0</v>
          </cell>
          <cell r="O25">
            <v>13706.714233999999</v>
          </cell>
          <cell r="P25">
            <v>0</v>
          </cell>
          <cell r="Q25">
            <v>334142.14599999989</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1385562.7262226101</v>
          </cell>
          <cell r="D27">
            <v>241262.77100000001</v>
          </cell>
          <cell r="E27">
            <v>241262.77100000001</v>
          </cell>
          <cell r="F27">
            <v>0</v>
          </cell>
          <cell r="G27">
            <v>711602.91561000014</v>
          </cell>
          <cell r="H27">
            <v>711602.91561000014</v>
          </cell>
          <cell r="I27">
            <v>0</v>
          </cell>
          <cell r="J27">
            <v>0</v>
          </cell>
          <cell r="K27">
            <v>0</v>
          </cell>
          <cell r="L27">
            <v>0</v>
          </cell>
          <cell r="M27">
            <v>144662.00683084931</v>
          </cell>
          <cell r="N27">
            <v>452533.70766999997</v>
          </cell>
          <cell r="O27">
            <v>0</v>
          </cell>
          <cell r="P27">
            <v>0</v>
          </cell>
          <cell r="Q27">
            <v>1223094.28245176</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203782.65</v>
          </cell>
          <cell r="D29">
            <v>9197.7970000000005</v>
          </cell>
          <cell r="E29">
            <v>9197.7970000000005</v>
          </cell>
          <cell r="F29">
            <v>0</v>
          </cell>
          <cell r="G29">
            <v>113872.31605104099</v>
          </cell>
          <cell r="H29">
            <v>78013.392999999996</v>
          </cell>
          <cell r="I29">
            <v>0</v>
          </cell>
          <cell r="J29">
            <v>35858.923051040903</v>
          </cell>
          <cell r="K29">
            <v>0</v>
          </cell>
          <cell r="L29">
            <v>247.90710780000001</v>
          </cell>
          <cell r="M29">
            <v>1541.04515284321</v>
          </cell>
          <cell r="N29">
            <v>2761.1513116841802</v>
          </cell>
          <cell r="O29">
            <v>0</v>
          </cell>
          <cell r="P29">
            <v>0</v>
          </cell>
          <cell r="Q29">
            <v>100080.33</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sheetData>
      <sheetData sheetId="35" refreshError="1"/>
      <sheetData sheetId="36">
        <row r="6">
          <cell r="C6">
            <v>12853568.03336158</v>
          </cell>
          <cell r="D6">
            <v>11786729.96326278</v>
          </cell>
          <cell r="E6">
            <v>0</v>
          </cell>
          <cell r="F6">
            <v>0</v>
          </cell>
          <cell r="G6">
            <v>0</v>
          </cell>
          <cell r="H6">
            <v>1066838.0700987999</v>
          </cell>
          <cell r="I6">
            <v>1066838.0700987999</v>
          </cell>
        </row>
        <row r="7">
          <cell r="C7">
            <v>15210031.68211714</v>
          </cell>
          <cell r="D7">
            <v>13905903.13155617</v>
          </cell>
          <cell r="E7">
            <v>956492.50399999996</v>
          </cell>
          <cell r="F7">
            <v>0</v>
          </cell>
          <cell r="G7">
            <v>0</v>
          </cell>
          <cell r="H7">
            <v>347636.04656097363</v>
          </cell>
          <cell r="I7">
            <v>1304128.5505609741</v>
          </cell>
        </row>
        <row r="8">
          <cell r="C8">
            <v>167931324.65482709</v>
          </cell>
          <cell r="D8">
            <v>143882472.02396721</v>
          </cell>
          <cell r="E8">
            <v>0</v>
          </cell>
          <cell r="F8">
            <v>75000</v>
          </cell>
          <cell r="G8">
            <v>0</v>
          </cell>
          <cell r="H8">
            <v>23973852.630859882</v>
          </cell>
          <cell r="I8">
            <v>24048852.630859882</v>
          </cell>
        </row>
        <row r="9">
          <cell r="C9">
            <v>825813.4275002327</v>
          </cell>
          <cell r="D9">
            <v>0</v>
          </cell>
          <cell r="E9">
            <v>0</v>
          </cell>
          <cell r="F9">
            <v>0</v>
          </cell>
          <cell r="G9">
            <v>0</v>
          </cell>
          <cell r="H9">
            <v>825813.4275002327</v>
          </cell>
          <cell r="I9">
            <v>825813.4275002327</v>
          </cell>
        </row>
        <row r="10">
          <cell r="C10">
            <v>1403678.0431424759</v>
          </cell>
          <cell r="D10">
            <v>1244728.0278971309</v>
          </cell>
          <cell r="E10">
            <v>0</v>
          </cell>
          <cell r="F10">
            <v>0</v>
          </cell>
          <cell r="G10">
            <v>0</v>
          </cell>
          <cell r="H10">
            <v>158950.01524534551</v>
          </cell>
          <cell r="I10">
            <v>158950.01524534551</v>
          </cell>
        </row>
        <row r="11">
          <cell r="C11">
            <v>30292076.028266411</v>
          </cell>
          <cell r="D11">
            <v>26552450.865688309</v>
          </cell>
          <cell r="E11">
            <v>67408.107000000004</v>
          </cell>
          <cell r="F11">
            <v>0</v>
          </cell>
          <cell r="G11">
            <v>0</v>
          </cell>
          <cell r="H11">
            <v>3672217.0555780949</v>
          </cell>
          <cell r="I11">
            <v>3739625.1625780952</v>
          </cell>
        </row>
        <row r="12">
          <cell r="C12">
            <v>322352.3109897023</v>
          </cell>
          <cell r="D12">
            <v>322352.3109897023</v>
          </cell>
          <cell r="E12">
            <v>0</v>
          </cell>
          <cell r="F12">
            <v>0</v>
          </cell>
          <cell r="G12">
            <v>0</v>
          </cell>
          <cell r="H12">
            <v>0</v>
          </cell>
          <cell r="I12">
            <v>0</v>
          </cell>
        </row>
        <row r="13">
          <cell r="C13">
            <v>21017255.430578422</v>
          </cell>
          <cell r="D13">
            <v>18365295.218902212</v>
          </cell>
          <cell r="E13">
            <v>0</v>
          </cell>
          <cell r="F13">
            <v>1392172.361648981</v>
          </cell>
          <cell r="G13">
            <v>0</v>
          </cell>
          <cell r="H13">
            <v>1259787.8500272341</v>
          </cell>
          <cell r="I13">
            <v>2651960.2116762148</v>
          </cell>
        </row>
        <row r="14">
          <cell r="C14">
            <v>45814173.440008543</v>
          </cell>
          <cell r="D14">
            <v>38831803.748000003</v>
          </cell>
          <cell r="E14">
            <v>4928799.9670000002</v>
          </cell>
          <cell r="F14">
            <v>250946.22</v>
          </cell>
          <cell r="G14">
            <v>0</v>
          </cell>
          <cell r="H14">
            <v>1802623.5050085429</v>
          </cell>
          <cell r="I14">
            <v>6982369.6920085428</v>
          </cell>
        </row>
        <row r="15">
          <cell r="C15">
            <v>2778646.6402043849</v>
          </cell>
          <cell r="D15">
            <v>2483549.6181563758</v>
          </cell>
          <cell r="E15">
            <v>0</v>
          </cell>
          <cell r="F15">
            <v>0</v>
          </cell>
          <cell r="G15">
            <v>0</v>
          </cell>
          <cell r="H15">
            <v>295097.02204800933</v>
          </cell>
          <cell r="I15">
            <v>295097.02204800933</v>
          </cell>
        </row>
        <row r="16">
          <cell r="C16">
            <v>175437960.78275979</v>
          </cell>
          <cell r="D16">
            <v>153999579.620691</v>
          </cell>
          <cell r="E16">
            <v>0</v>
          </cell>
          <cell r="F16">
            <v>1500000</v>
          </cell>
          <cell r="G16">
            <v>0</v>
          </cell>
          <cell r="H16">
            <v>19938381.162068751</v>
          </cell>
          <cell r="I16">
            <v>21438381.162068751</v>
          </cell>
        </row>
        <row r="17">
          <cell r="C17">
            <v>145448273.58493841</v>
          </cell>
          <cell r="D17">
            <v>134650871.15400001</v>
          </cell>
          <cell r="E17">
            <v>10927007.596999999</v>
          </cell>
          <cell r="F17">
            <v>0</v>
          </cell>
          <cell r="G17">
            <v>718838.31000014453</v>
          </cell>
          <cell r="H17">
            <v>-848443.47606168943</v>
          </cell>
          <cell r="I17">
            <v>10797402.43093846</v>
          </cell>
        </row>
        <row r="18">
          <cell r="C18">
            <v>89555550.586853281</v>
          </cell>
          <cell r="D18">
            <v>85211226.455249488</v>
          </cell>
          <cell r="E18">
            <v>0</v>
          </cell>
          <cell r="F18">
            <v>653000</v>
          </cell>
          <cell r="G18">
            <v>0</v>
          </cell>
          <cell r="H18">
            <v>3691324.1316038109</v>
          </cell>
          <cell r="I18">
            <v>4344324.1316038109</v>
          </cell>
        </row>
        <row r="19">
          <cell r="C19">
            <v>4910409.8367712749</v>
          </cell>
          <cell r="D19">
            <v>4085913.7232775101</v>
          </cell>
          <cell r="E19">
            <v>173506.83100000001</v>
          </cell>
          <cell r="F19">
            <v>0</v>
          </cell>
          <cell r="G19">
            <v>0</v>
          </cell>
          <cell r="H19">
            <v>650989.28249376477</v>
          </cell>
          <cell r="I19">
            <v>824496.11349376477</v>
          </cell>
        </row>
        <row r="20">
          <cell r="C20">
            <v>53165168.600676723</v>
          </cell>
          <cell r="D20">
            <v>53099801.546303444</v>
          </cell>
          <cell r="E20">
            <v>0</v>
          </cell>
          <cell r="F20">
            <v>0</v>
          </cell>
          <cell r="G20">
            <v>0</v>
          </cell>
          <cell r="H20">
            <v>65367.054373284103</v>
          </cell>
          <cell r="I20">
            <v>65367.054373284103</v>
          </cell>
        </row>
        <row r="21">
          <cell r="C21">
            <v>26162773.956039131</v>
          </cell>
          <cell r="D21">
            <v>14364471.161438219</v>
          </cell>
          <cell r="E21">
            <v>0</v>
          </cell>
          <cell r="F21">
            <v>0</v>
          </cell>
          <cell r="G21">
            <v>0</v>
          </cell>
          <cell r="H21">
            <v>11798302.79460091</v>
          </cell>
          <cell r="I21">
            <v>11798302.79460091</v>
          </cell>
        </row>
        <row r="22">
          <cell r="C22">
            <v>20366158.91071</v>
          </cell>
          <cell r="D22">
            <v>18922892.813999999</v>
          </cell>
          <cell r="E22">
            <v>0</v>
          </cell>
          <cell r="F22">
            <v>0</v>
          </cell>
          <cell r="G22">
            <v>0</v>
          </cell>
          <cell r="H22">
            <v>1443266.09671</v>
          </cell>
          <cell r="I22">
            <v>1443266.09671</v>
          </cell>
        </row>
        <row r="23">
          <cell r="C23">
            <v>10272811.969998989</v>
          </cell>
          <cell r="D23">
            <v>9294420.1100786515</v>
          </cell>
          <cell r="E23">
            <v>0</v>
          </cell>
          <cell r="F23">
            <v>0</v>
          </cell>
          <cell r="G23">
            <v>0</v>
          </cell>
          <cell r="H23">
            <v>978391.8599203343</v>
          </cell>
          <cell r="I23">
            <v>978391.8599203343</v>
          </cell>
        </row>
        <row r="24">
          <cell r="C24">
            <v>16279721.362799659</v>
          </cell>
          <cell r="D24">
            <v>12191868.292046349</v>
          </cell>
          <cell r="E24">
            <v>0</v>
          </cell>
          <cell r="F24">
            <v>0</v>
          </cell>
          <cell r="G24">
            <v>0</v>
          </cell>
          <cell r="H24">
            <v>4087853.0707533141</v>
          </cell>
          <cell r="I24">
            <v>4087853.0707533141</v>
          </cell>
        </row>
        <row r="25">
          <cell r="C25">
            <v>11664237.168245601</v>
          </cell>
          <cell r="D25">
            <v>11226552.48646223</v>
          </cell>
          <cell r="E25">
            <v>0</v>
          </cell>
          <cell r="F25">
            <v>0</v>
          </cell>
          <cell r="G25">
            <v>0</v>
          </cell>
          <cell r="H25">
            <v>437684.68178336509</v>
          </cell>
          <cell r="I25">
            <v>437684.68178336509</v>
          </cell>
        </row>
        <row r="26">
          <cell r="C26">
            <v>4324097.5162801472</v>
          </cell>
          <cell r="D26">
            <v>4226328.5085998205</v>
          </cell>
          <cell r="E26">
            <v>0</v>
          </cell>
          <cell r="F26">
            <v>0</v>
          </cell>
          <cell r="G26">
            <v>0</v>
          </cell>
          <cell r="H26">
            <v>97769.007680326467</v>
          </cell>
          <cell r="I26">
            <v>97769.007680326467</v>
          </cell>
        </row>
        <row r="27">
          <cell r="C27">
            <v>33932072.786765493</v>
          </cell>
          <cell r="D27">
            <v>27111843.109343842</v>
          </cell>
          <cell r="E27">
            <v>0</v>
          </cell>
          <cell r="F27">
            <v>0</v>
          </cell>
          <cell r="G27">
            <v>0</v>
          </cell>
          <cell r="H27">
            <v>6820229.6774216443</v>
          </cell>
          <cell r="I27">
            <v>6820229.6774216443</v>
          </cell>
        </row>
        <row r="28">
          <cell r="C28">
            <v>53082871.322922997</v>
          </cell>
          <cell r="D28">
            <v>53082204.909923002</v>
          </cell>
          <cell r="E28">
            <v>0</v>
          </cell>
          <cell r="F28">
            <v>0</v>
          </cell>
          <cell r="G28">
            <v>0</v>
          </cell>
          <cell r="H28">
            <v>666.41300000000001</v>
          </cell>
          <cell r="I28">
            <v>666.41300000000001</v>
          </cell>
        </row>
        <row r="29">
          <cell r="C29">
            <v>5680773.6647998299</v>
          </cell>
          <cell r="D29">
            <v>5117465.977</v>
          </cell>
          <cell r="E29">
            <v>0</v>
          </cell>
          <cell r="F29">
            <v>0</v>
          </cell>
          <cell r="G29">
            <v>18609.671999999999</v>
          </cell>
          <cell r="H29">
            <v>544698.01579982997</v>
          </cell>
          <cell r="I29">
            <v>563307.68779982999</v>
          </cell>
        </row>
        <row r="30">
          <cell r="C30">
            <v>66005.112116573437</v>
          </cell>
          <cell r="D30">
            <v>0</v>
          </cell>
          <cell r="E30">
            <v>0</v>
          </cell>
          <cell r="F30">
            <v>-6517.7219999999998</v>
          </cell>
          <cell r="G30">
            <v>0</v>
          </cell>
          <cell r="H30">
            <v>72522.834116573416</v>
          </cell>
          <cell r="I30">
            <v>66005.112116573437</v>
          </cell>
        </row>
        <row r="33">
          <cell r="C33">
            <v>0</v>
          </cell>
          <cell r="D33">
            <v>0</v>
          </cell>
          <cell r="E33">
            <v>0</v>
          </cell>
          <cell r="F33">
            <v>0</v>
          </cell>
          <cell r="G33">
            <v>0</v>
          </cell>
          <cell r="H33">
            <v>0</v>
          </cell>
          <cell r="I33">
            <v>0</v>
          </cell>
        </row>
        <row r="34">
          <cell r="C34">
            <v>841793.21779191925</v>
          </cell>
          <cell r="D34">
            <v>758975.61838973756</v>
          </cell>
          <cell r="E34">
            <v>0</v>
          </cell>
          <cell r="F34">
            <v>0</v>
          </cell>
          <cell r="G34">
            <v>0</v>
          </cell>
          <cell r="H34">
            <v>82817.599402181615</v>
          </cell>
          <cell r="I34">
            <v>82817.599402181615</v>
          </cell>
        </row>
        <row r="35">
          <cell r="C35">
            <v>6850500.1644400004</v>
          </cell>
          <cell r="D35">
            <v>0</v>
          </cell>
          <cell r="E35">
            <v>0</v>
          </cell>
          <cell r="F35">
            <v>0</v>
          </cell>
          <cell r="G35">
            <v>0</v>
          </cell>
          <cell r="H35">
            <v>6850500.1644400004</v>
          </cell>
          <cell r="I35">
            <v>6850500.1644400004</v>
          </cell>
        </row>
      </sheetData>
      <sheetData sheetId="37">
        <row r="6">
          <cell r="C6">
            <v>0</v>
          </cell>
          <cell r="D6">
            <v>1584.383</v>
          </cell>
          <cell r="E6">
            <v>1775.7729999999999</v>
          </cell>
          <cell r="F6">
            <v>18129.991000000002</v>
          </cell>
          <cell r="G6">
            <v>28341.392</v>
          </cell>
          <cell r="H6">
            <v>1369.859767142857</v>
          </cell>
          <cell r="I6">
            <v>0</v>
          </cell>
          <cell r="J6">
            <v>0</v>
          </cell>
          <cell r="K6">
            <v>0</v>
          </cell>
          <cell r="L6">
            <v>14154.716</v>
          </cell>
          <cell r="M6">
            <v>12638.693559999991</v>
          </cell>
          <cell r="N6">
            <v>87413.998000000007</v>
          </cell>
          <cell r="O6">
            <v>10771387.435272859</v>
          </cell>
          <cell r="P6">
            <v>20342.853139999959</v>
          </cell>
        </row>
        <row r="7">
          <cell r="C7">
            <v>0</v>
          </cell>
          <cell r="D7">
            <v>69344.03707611491</v>
          </cell>
          <cell r="E7">
            <v>786.09788690279549</v>
          </cell>
          <cell r="F7">
            <v>-15004.871999999999</v>
          </cell>
          <cell r="G7">
            <v>22119.23080879161</v>
          </cell>
          <cell r="H7">
            <v>2534.6808505522181</v>
          </cell>
          <cell r="I7">
            <v>515318.35044529202</v>
          </cell>
          <cell r="J7">
            <v>657410.72543982149</v>
          </cell>
          <cell r="K7">
            <v>1984959.371082674</v>
          </cell>
          <cell r="L7">
            <v>16223.41267129416</v>
          </cell>
          <cell r="M7">
            <v>3657.1126363643748</v>
          </cell>
          <cell r="N7">
            <v>74791.847524961398</v>
          </cell>
          <cell r="O7">
            <v>0</v>
          </cell>
          <cell r="P7">
            <v>42532.638352733018</v>
          </cell>
        </row>
        <row r="8">
          <cell r="C8">
            <v>220980.736</v>
          </cell>
          <cell r="D8">
            <v>239671.37</v>
          </cell>
          <cell r="E8">
            <v>135395.81200000001</v>
          </cell>
          <cell r="F8">
            <v>2187268.11</v>
          </cell>
          <cell r="G8">
            <v>320991.70199999999</v>
          </cell>
          <cell r="H8">
            <v>282923.95799999998</v>
          </cell>
          <cell r="I8">
            <v>2934166.199</v>
          </cell>
          <cell r="J8">
            <v>2054702.577</v>
          </cell>
          <cell r="K8">
            <v>0</v>
          </cell>
          <cell r="L8">
            <v>152737.038</v>
          </cell>
          <cell r="M8">
            <v>268120.88099999999</v>
          </cell>
          <cell r="N8">
            <v>559674.33400000003</v>
          </cell>
          <cell r="O8">
            <v>7841578.477</v>
          </cell>
          <cell r="P8">
            <v>468388.12300000002</v>
          </cell>
        </row>
        <row r="9">
          <cell r="C9">
            <v>52469.350760000008</v>
          </cell>
          <cell r="D9">
            <v>565696.84509999957</v>
          </cell>
          <cell r="E9">
            <v>124335.54741</v>
          </cell>
          <cell r="F9">
            <v>1596754.9991599999</v>
          </cell>
          <cell r="G9">
            <v>545335.08756999997</v>
          </cell>
          <cell r="H9">
            <v>705389.88364999963</v>
          </cell>
          <cell r="I9">
            <v>1322037.1737900011</v>
          </cell>
          <cell r="J9">
            <v>704939.50521000044</v>
          </cell>
          <cell r="K9">
            <v>0</v>
          </cell>
          <cell r="L9">
            <v>838456.70934412291</v>
          </cell>
          <cell r="M9">
            <v>1118726.2025899999</v>
          </cell>
          <cell r="N9">
            <v>3301545.391129999</v>
          </cell>
          <cell r="O9">
            <v>5135324.1843709406</v>
          </cell>
          <cell r="P9">
            <v>1573213.5565760119</v>
          </cell>
        </row>
        <row r="10">
          <cell r="C10">
            <v>0</v>
          </cell>
          <cell r="D10">
            <v>85515.104999999996</v>
          </cell>
          <cell r="E10">
            <v>14561.352000000001</v>
          </cell>
          <cell r="F10">
            <v>66272.021999999997</v>
          </cell>
          <cell r="G10">
            <v>31473.164000000001</v>
          </cell>
          <cell r="H10">
            <v>27741.048999999999</v>
          </cell>
          <cell r="I10">
            <v>1309277.797</v>
          </cell>
          <cell r="J10">
            <v>362817.65299999999</v>
          </cell>
          <cell r="K10">
            <v>0</v>
          </cell>
          <cell r="L10">
            <v>15399.871999999999</v>
          </cell>
          <cell r="M10">
            <v>31704.208999999999</v>
          </cell>
          <cell r="N10">
            <v>101531.87300000001</v>
          </cell>
          <cell r="O10">
            <v>0</v>
          </cell>
          <cell r="P10">
            <v>38955.065000000002</v>
          </cell>
        </row>
        <row r="11">
          <cell r="C11">
            <v>0</v>
          </cell>
          <cell r="D11">
            <v>299372.08265</v>
          </cell>
          <cell r="E11">
            <v>102515.15389</v>
          </cell>
          <cell r="F11">
            <v>693124.8430899994</v>
          </cell>
          <cell r="G11">
            <v>104892.24666999999</v>
          </cell>
          <cell r="H11">
            <v>41805.950429999968</v>
          </cell>
          <cell r="I11">
            <v>3111066.1851700079</v>
          </cell>
          <cell r="J11">
            <v>2250367.2871200009</v>
          </cell>
          <cell r="K11">
            <v>0</v>
          </cell>
          <cell r="L11">
            <v>241636.93268000011</v>
          </cell>
          <cell r="M11">
            <v>570101.18088000012</v>
          </cell>
          <cell r="N11">
            <v>623611.99703000113</v>
          </cell>
          <cell r="O11">
            <v>8002570.5634576259</v>
          </cell>
          <cell r="P11">
            <v>285294.71047999989</v>
          </cell>
        </row>
        <row r="12">
          <cell r="C12">
            <v>0</v>
          </cell>
          <cell r="D12">
            <v>11769.31859482266</v>
          </cell>
          <cell r="E12">
            <v>4442.2371160363537</v>
          </cell>
          <cell r="F12">
            <v>25729.068166369791</v>
          </cell>
          <cell r="G12">
            <v>7546.460533968102</v>
          </cell>
          <cell r="H12">
            <v>2513.034075206107</v>
          </cell>
          <cell r="I12">
            <v>51928.768461736661</v>
          </cell>
          <cell r="J12">
            <v>22690.326502221749</v>
          </cell>
          <cell r="K12">
            <v>0</v>
          </cell>
          <cell r="L12">
            <v>9595.6016040566483</v>
          </cell>
          <cell r="M12">
            <v>6805.1728861748006</v>
          </cell>
          <cell r="N12">
            <v>13802.98964052719</v>
          </cell>
          <cell r="O12">
            <v>0</v>
          </cell>
          <cell r="P12">
            <v>8690.0143557649244</v>
          </cell>
        </row>
        <row r="13">
          <cell r="C13">
            <v>0</v>
          </cell>
          <cell r="D13">
            <v>0</v>
          </cell>
          <cell r="E13">
            <v>77.138999999999996</v>
          </cell>
          <cell r="F13">
            <v>5255.7129999999997</v>
          </cell>
          <cell r="G13">
            <v>1906.606</v>
          </cell>
          <cell r="H13">
            <v>22.681999999999999</v>
          </cell>
          <cell r="I13">
            <v>659876.41636999766</v>
          </cell>
          <cell r="J13">
            <v>184723.67658999999</v>
          </cell>
          <cell r="K13">
            <v>2592868.14145</v>
          </cell>
          <cell r="L13">
            <v>851.30799999999999</v>
          </cell>
          <cell r="M13">
            <v>664.45100000000002</v>
          </cell>
          <cell r="N13">
            <v>6441.4260000000004</v>
          </cell>
          <cell r="O13">
            <v>0</v>
          </cell>
          <cell r="P13">
            <v>23086.095000000001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722499.69499999995</v>
          </cell>
          <cell r="D15">
            <v>65898.501000000004</v>
          </cell>
          <cell r="E15">
            <v>31567.7</v>
          </cell>
          <cell r="F15">
            <v>342015.48800000001</v>
          </cell>
          <cell r="G15">
            <v>93215.75</v>
          </cell>
          <cell r="H15">
            <v>129193.63099999999</v>
          </cell>
          <cell r="I15">
            <v>1320681.966</v>
          </cell>
          <cell r="J15">
            <v>713377.08799999999</v>
          </cell>
          <cell r="K15">
            <v>31990.331999999999</v>
          </cell>
          <cell r="L15">
            <v>9050.0540000000001</v>
          </cell>
          <cell r="M15">
            <v>88920.201000000001</v>
          </cell>
          <cell r="N15">
            <v>315351.46500000003</v>
          </cell>
          <cell r="O15">
            <v>74731.418000000005</v>
          </cell>
          <cell r="P15">
            <v>131629.25399999999</v>
          </cell>
        </row>
        <row r="16">
          <cell r="C16">
            <v>0</v>
          </cell>
          <cell r="D16">
            <v>129654.556</v>
          </cell>
          <cell r="E16">
            <v>71948.005000000005</v>
          </cell>
          <cell r="F16">
            <v>570467.36499999999</v>
          </cell>
          <cell r="G16">
            <v>144734.66399999999</v>
          </cell>
          <cell r="H16">
            <v>167132.345</v>
          </cell>
          <cell r="I16">
            <v>668702.93400000001</v>
          </cell>
          <cell r="J16">
            <v>591696.28599999996</v>
          </cell>
          <cell r="K16">
            <v>0</v>
          </cell>
          <cell r="L16">
            <v>151641.53700000001</v>
          </cell>
          <cell r="M16">
            <v>341177.08199999999</v>
          </cell>
          <cell r="N16">
            <v>129655.318</v>
          </cell>
          <cell r="O16">
            <v>2846627.3909999998</v>
          </cell>
          <cell r="P16">
            <v>165252.277</v>
          </cell>
        </row>
        <row r="17">
          <cell r="C17">
            <v>1387625.88</v>
          </cell>
          <cell r="D17">
            <v>795309.59900000005</v>
          </cell>
          <cell r="E17">
            <v>178014.49400000001</v>
          </cell>
          <cell r="F17">
            <v>3240113.4539999999</v>
          </cell>
          <cell r="G17">
            <v>293773.962</v>
          </cell>
          <cell r="H17">
            <v>678909.84600000002</v>
          </cell>
          <cell r="I17">
            <v>1832428.0190000001</v>
          </cell>
          <cell r="J17">
            <v>1342784.987</v>
          </cell>
          <cell r="K17">
            <v>138817.19500000001</v>
          </cell>
          <cell r="L17">
            <v>127354.179</v>
          </cell>
          <cell r="M17">
            <v>562336.83600000001</v>
          </cell>
          <cell r="N17">
            <v>1006778.002</v>
          </cell>
          <cell r="O17">
            <v>4772501.4079999998</v>
          </cell>
          <cell r="P17">
            <v>588211.49199999997</v>
          </cell>
        </row>
        <row r="18">
          <cell r="C18">
            <v>45477.659</v>
          </cell>
          <cell r="D18">
            <v>100064.952</v>
          </cell>
          <cell r="E18">
            <v>77671.695000000007</v>
          </cell>
          <cell r="F18">
            <v>969366.41</v>
          </cell>
          <cell r="G18">
            <v>292798.93</v>
          </cell>
          <cell r="H18">
            <v>575285.04799999995</v>
          </cell>
          <cell r="I18">
            <v>1471745.7890000001</v>
          </cell>
          <cell r="J18">
            <v>1202138</v>
          </cell>
          <cell r="K18">
            <v>0</v>
          </cell>
          <cell r="L18">
            <v>217882.40900000001</v>
          </cell>
          <cell r="M18">
            <v>211428.79800000001</v>
          </cell>
          <cell r="N18">
            <v>682137.03899999999</v>
          </cell>
          <cell r="O18">
            <v>0</v>
          </cell>
          <cell r="P18">
            <v>157237.465</v>
          </cell>
        </row>
        <row r="19">
          <cell r="C19">
            <v>1404220.3970000001</v>
          </cell>
          <cell r="D19">
            <v>256914.34</v>
          </cell>
          <cell r="E19">
            <v>161828.486</v>
          </cell>
          <cell r="F19">
            <v>1678996.9480000001</v>
          </cell>
          <cell r="G19">
            <v>252590.47</v>
          </cell>
          <cell r="H19">
            <v>243256.80799999999</v>
          </cell>
          <cell r="I19">
            <v>2244674.665</v>
          </cell>
          <cell r="J19">
            <v>611915.00300000003</v>
          </cell>
          <cell r="K19">
            <v>0</v>
          </cell>
          <cell r="L19">
            <v>292766.391</v>
          </cell>
          <cell r="M19">
            <v>211813.56400000001</v>
          </cell>
          <cell r="N19">
            <v>549247.37199999997</v>
          </cell>
          <cell r="O19">
            <v>455164.06</v>
          </cell>
          <cell r="P19">
            <v>211132.038</v>
          </cell>
        </row>
        <row r="20">
          <cell r="C20">
            <v>0</v>
          </cell>
          <cell r="D20">
            <v>225897.06</v>
          </cell>
          <cell r="E20">
            <v>73620.803</v>
          </cell>
          <cell r="F20">
            <v>384669.61700000003</v>
          </cell>
          <cell r="G20">
            <v>37707.040000000001</v>
          </cell>
          <cell r="H20">
            <v>174377.11799999999</v>
          </cell>
          <cell r="I20">
            <v>826314.071</v>
          </cell>
          <cell r="J20">
            <v>329695.34000000003</v>
          </cell>
          <cell r="K20">
            <v>43944.616000000002</v>
          </cell>
          <cell r="L20">
            <v>20798.922999999999</v>
          </cell>
          <cell r="M20">
            <v>93346.703999999998</v>
          </cell>
          <cell r="N20">
            <v>289767.57299999997</v>
          </cell>
          <cell r="O20">
            <v>0</v>
          </cell>
          <cell r="P20">
            <v>238403.995</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4705.4809999999998</v>
          </cell>
          <cell r="D22">
            <v>81558.256999999998</v>
          </cell>
          <cell r="E22">
            <v>71966.815000000002</v>
          </cell>
          <cell r="F22">
            <v>1200552.577</v>
          </cell>
          <cell r="G22">
            <v>407197.47200000001</v>
          </cell>
          <cell r="H22">
            <v>122765.417</v>
          </cell>
          <cell r="I22">
            <v>1172004.085</v>
          </cell>
          <cell r="J22">
            <v>541036.54399999999</v>
          </cell>
          <cell r="K22">
            <v>0</v>
          </cell>
          <cell r="L22">
            <v>3342.14</v>
          </cell>
          <cell r="M22">
            <v>27375.741999999998</v>
          </cell>
          <cell r="N22">
            <v>868700.91299999994</v>
          </cell>
          <cell r="O22">
            <v>0</v>
          </cell>
          <cell r="P22">
            <v>88248.127999999997</v>
          </cell>
        </row>
        <row r="23">
          <cell r="C23">
            <v>0</v>
          </cell>
          <cell r="D23">
            <v>0</v>
          </cell>
          <cell r="E23">
            <v>0</v>
          </cell>
          <cell r="F23">
            <v>0</v>
          </cell>
          <cell r="G23">
            <v>0</v>
          </cell>
          <cell r="H23">
            <v>0</v>
          </cell>
          <cell r="I23">
            <v>0</v>
          </cell>
          <cell r="J23">
            <v>0</v>
          </cell>
          <cell r="K23">
            <v>0</v>
          </cell>
          <cell r="L23">
            <v>0</v>
          </cell>
          <cell r="M23">
            <v>0</v>
          </cell>
          <cell r="N23">
            <v>0</v>
          </cell>
          <cell r="O23">
            <v>13937945.054590009</v>
          </cell>
          <cell r="P23">
            <v>0</v>
          </cell>
        </row>
        <row r="24">
          <cell r="C24">
            <v>0</v>
          </cell>
          <cell r="D24">
            <v>131475.59099999999</v>
          </cell>
          <cell r="E24">
            <v>29691.861000000001</v>
          </cell>
          <cell r="F24">
            <v>572333.78099999996</v>
          </cell>
          <cell r="G24">
            <v>60791.733</v>
          </cell>
          <cell r="H24">
            <v>113097.224</v>
          </cell>
          <cell r="I24">
            <v>551584.18799999997</v>
          </cell>
          <cell r="J24">
            <v>388976.64299999998</v>
          </cell>
          <cell r="K24">
            <v>0</v>
          </cell>
          <cell r="L24">
            <v>9793.2659999999996</v>
          </cell>
          <cell r="M24">
            <v>113430.092</v>
          </cell>
          <cell r="N24">
            <v>211172.70600000001</v>
          </cell>
          <cell r="O24">
            <v>138846.80499999999</v>
          </cell>
          <cell r="P24">
            <v>22704.823</v>
          </cell>
        </row>
        <row r="25">
          <cell r="C25">
            <v>0</v>
          </cell>
          <cell r="D25">
            <v>77724.513999999996</v>
          </cell>
          <cell r="E25">
            <v>26981.098999999998</v>
          </cell>
          <cell r="F25">
            <v>120000.69899999999</v>
          </cell>
          <cell r="G25">
            <v>28699.75</v>
          </cell>
          <cell r="H25">
            <v>7159.7690000000002</v>
          </cell>
          <cell r="I25">
            <v>517879.46589000023</v>
          </cell>
          <cell r="J25">
            <v>275389.95851000003</v>
          </cell>
          <cell r="K25">
            <v>37078.533000000003</v>
          </cell>
          <cell r="L25">
            <v>8899.3490000000002</v>
          </cell>
          <cell r="M25">
            <v>58347.720999999998</v>
          </cell>
          <cell r="N25">
            <v>81584.576000000001</v>
          </cell>
          <cell r="O25">
            <v>0</v>
          </cell>
          <cell r="P25">
            <v>228787.48199999999</v>
          </cell>
        </row>
        <row r="26">
          <cell r="C26">
            <v>0</v>
          </cell>
          <cell r="D26">
            <v>142243.59700000001</v>
          </cell>
          <cell r="E26">
            <v>28938.543000000001</v>
          </cell>
          <cell r="F26">
            <v>809762.61199999996</v>
          </cell>
          <cell r="G26">
            <v>289329.94900000002</v>
          </cell>
          <cell r="H26">
            <v>42253.957999999999</v>
          </cell>
          <cell r="I26">
            <v>548949.57700000005</v>
          </cell>
          <cell r="J26">
            <v>3478696.5349499998</v>
          </cell>
          <cell r="K26">
            <v>0</v>
          </cell>
          <cell r="L26">
            <v>53826.343999999997</v>
          </cell>
          <cell r="M26">
            <v>167768.43</v>
          </cell>
          <cell r="N26">
            <v>293038.79399999999</v>
          </cell>
          <cell r="O26">
            <v>2325535.9977399991</v>
          </cell>
          <cell r="P26">
            <v>356936.70705000003</v>
          </cell>
        </row>
        <row r="27">
          <cell r="C27">
            <v>750944.49100000004</v>
          </cell>
          <cell r="D27">
            <v>793416.67200000002</v>
          </cell>
          <cell r="E27">
            <v>141042.39499999999</v>
          </cell>
          <cell r="F27">
            <v>2417364.1660000002</v>
          </cell>
          <cell r="G27">
            <v>272434.05200000003</v>
          </cell>
          <cell r="H27">
            <v>553132.13800000004</v>
          </cell>
          <cell r="I27">
            <v>722272.16</v>
          </cell>
          <cell r="J27">
            <v>649331.59100000001</v>
          </cell>
          <cell r="K27">
            <v>0</v>
          </cell>
          <cell r="L27">
            <v>67991.692999999999</v>
          </cell>
          <cell r="M27">
            <v>259023.49900000001</v>
          </cell>
          <cell r="N27">
            <v>779862.43700000003</v>
          </cell>
          <cell r="O27">
            <v>0</v>
          </cell>
          <cell r="P27">
            <v>732279.54099999997</v>
          </cell>
        </row>
        <row r="28">
          <cell r="C28">
            <v>93465.67</v>
          </cell>
          <cell r="D28">
            <v>31054.539000000001</v>
          </cell>
          <cell r="E28">
            <v>10926.983</v>
          </cell>
          <cell r="F28">
            <v>315318.62027999997</v>
          </cell>
          <cell r="G28">
            <v>82791.941129999992</v>
          </cell>
          <cell r="H28">
            <v>82791.879780000032</v>
          </cell>
          <cell r="I28">
            <v>266085.85564999998</v>
          </cell>
          <cell r="J28">
            <v>125408.02340000001</v>
          </cell>
          <cell r="K28">
            <v>0</v>
          </cell>
          <cell r="L28">
            <v>21422.010999999999</v>
          </cell>
          <cell r="M28">
            <v>53641.650399999999</v>
          </cell>
          <cell r="N28">
            <v>83102.837509999998</v>
          </cell>
          <cell r="O28">
            <v>847051.61651999992</v>
          </cell>
          <cell r="P28">
            <v>96235.308719999986</v>
          </cell>
        </row>
        <row r="29">
          <cell r="C29">
            <v>0</v>
          </cell>
          <cell r="D29">
            <v>47057.963369999998</v>
          </cell>
          <cell r="E29">
            <v>101833.24273</v>
          </cell>
          <cell r="F29">
            <v>601081.11247999966</v>
          </cell>
          <cell r="G29">
            <v>612923.85913000023</v>
          </cell>
          <cell r="H29">
            <v>28677.363430000001</v>
          </cell>
          <cell r="I29">
            <v>1042422.14903</v>
          </cell>
          <cell r="J29">
            <v>128818.81365</v>
          </cell>
          <cell r="K29">
            <v>0</v>
          </cell>
          <cell r="L29">
            <v>269646.62703000032</v>
          </cell>
          <cell r="M29">
            <v>92306.795020000005</v>
          </cell>
          <cell r="N29">
            <v>431577.28892999998</v>
          </cell>
          <cell r="O29">
            <v>0</v>
          </cell>
          <cell r="P29">
            <v>35.838730000000012</v>
          </cell>
        </row>
        <row r="30">
          <cell r="C30">
            <v>27522.538</v>
          </cell>
          <cell r="D30">
            <v>130178.906</v>
          </cell>
          <cell r="E30">
            <v>43312.171999999999</v>
          </cell>
          <cell r="F30">
            <v>284085.36800000002</v>
          </cell>
          <cell r="G30">
            <v>26026.531999999999</v>
          </cell>
          <cell r="H30">
            <v>136981.49</v>
          </cell>
          <cell r="I30">
            <v>558130.38399999996</v>
          </cell>
          <cell r="J30">
            <v>500577.57199999999</v>
          </cell>
          <cell r="K30">
            <v>0</v>
          </cell>
          <cell r="L30">
            <v>30651.489000000001</v>
          </cell>
          <cell r="M30">
            <v>66667.975000000006</v>
          </cell>
          <cell r="N30">
            <v>209807.03700000001</v>
          </cell>
          <cell r="O30">
            <v>0</v>
          </cell>
          <cell r="P30">
            <v>62307.425000000003</v>
          </cell>
        </row>
        <row r="31">
          <cell r="C31">
            <v>21411.76598</v>
          </cell>
          <cell r="D31">
            <v>195099.23798000001</v>
          </cell>
          <cell r="E31">
            <v>221640.26217</v>
          </cell>
          <cell r="F31">
            <v>961771.20990000013</v>
          </cell>
          <cell r="G31">
            <v>296600.63900999998</v>
          </cell>
          <cell r="H31">
            <v>162210.83684</v>
          </cell>
          <cell r="I31">
            <v>1522254.8239899999</v>
          </cell>
          <cell r="J31">
            <v>1403924.5075600001</v>
          </cell>
          <cell r="K31">
            <v>0</v>
          </cell>
          <cell r="L31">
            <v>109316.2524199999</v>
          </cell>
          <cell r="M31">
            <v>478950.19082999998</v>
          </cell>
          <cell r="N31">
            <v>360909.19754000002</v>
          </cell>
          <cell r="O31">
            <v>11881712.776840011</v>
          </cell>
          <cell r="P31">
            <v>56697.118310000013</v>
          </cell>
        </row>
        <row r="32">
          <cell r="C32">
            <v>0</v>
          </cell>
          <cell r="D32">
            <v>29027.151000000002</v>
          </cell>
          <cell r="E32">
            <v>16661.756000000001</v>
          </cell>
          <cell r="F32">
            <v>149125.66800000001</v>
          </cell>
          <cell r="G32">
            <v>298521.25099999999</v>
          </cell>
          <cell r="H32">
            <v>5470.0910000000003</v>
          </cell>
          <cell r="I32">
            <v>531798.17399999988</v>
          </cell>
          <cell r="J32">
            <v>576084.02150999976</v>
          </cell>
          <cell r="K32">
            <v>0</v>
          </cell>
          <cell r="L32">
            <v>37859.067490000001</v>
          </cell>
          <cell r="M32">
            <v>56469.156000000003</v>
          </cell>
          <cell r="N32">
            <v>138434.82500000001</v>
          </cell>
          <cell r="O32">
            <v>1142619.0430000001</v>
          </cell>
          <cell r="P32">
            <v>6467.2169999999996</v>
          </cell>
        </row>
        <row r="33">
          <cell r="C33">
            <v>0</v>
          </cell>
          <cell r="D33">
            <v>24558.940999999999</v>
          </cell>
          <cell r="E33">
            <v>12688.496999999999</v>
          </cell>
          <cell r="F33">
            <v>74119.702999999994</v>
          </cell>
          <cell r="G33">
            <v>41331.468999999997</v>
          </cell>
          <cell r="H33">
            <v>48472.607000000004</v>
          </cell>
          <cell r="I33">
            <v>981584.34100000001</v>
          </cell>
          <cell r="J33">
            <v>522485.951</v>
          </cell>
          <cell r="K33">
            <v>0</v>
          </cell>
          <cell r="L33">
            <v>19503.781999999999</v>
          </cell>
          <cell r="M33">
            <v>30479.012999999999</v>
          </cell>
          <cell r="N33">
            <v>103908.247</v>
          </cell>
          <cell r="O33">
            <v>0</v>
          </cell>
          <cell r="P33">
            <v>36743.353000000003</v>
          </cell>
        </row>
        <row r="34">
          <cell r="C34">
            <v>0</v>
          </cell>
          <cell r="D34">
            <v>71890.629730000015</v>
          </cell>
          <cell r="E34">
            <v>131135.1008799983</v>
          </cell>
          <cell r="F34">
            <v>635508.54602000257</v>
          </cell>
          <cell r="G34">
            <v>223279.94669000001</v>
          </cell>
          <cell r="H34">
            <v>84637.900209999949</v>
          </cell>
          <cell r="I34">
            <v>719243.35837999964</v>
          </cell>
          <cell r="J34">
            <v>696371.99988000037</v>
          </cell>
          <cell r="K34">
            <v>0</v>
          </cell>
          <cell r="L34">
            <v>19877.285189999999</v>
          </cell>
          <cell r="M34">
            <v>195413.99447999999</v>
          </cell>
          <cell r="N34">
            <v>238799.57923999999</v>
          </cell>
          <cell r="O34">
            <v>0</v>
          </cell>
          <cell r="P34">
            <v>34749.684549999984</v>
          </cell>
        </row>
        <row r="35">
          <cell r="C35">
            <v>56224.858</v>
          </cell>
          <cell r="D35">
            <v>3575.259</v>
          </cell>
          <cell r="E35">
            <v>371.00900000000001</v>
          </cell>
          <cell r="F35">
            <v>7993.8459999999995</v>
          </cell>
          <cell r="G35">
            <v>46453.531000000003</v>
          </cell>
          <cell r="H35">
            <v>3333.1280000000002</v>
          </cell>
          <cell r="I35">
            <v>51002.972000000002</v>
          </cell>
          <cell r="J35">
            <v>29605.308000000001</v>
          </cell>
          <cell r="K35">
            <v>0</v>
          </cell>
          <cell r="L35">
            <v>14680.281999999999</v>
          </cell>
          <cell r="M35">
            <v>45904.294000000002</v>
          </cell>
          <cell r="N35">
            <v>64272.983999999997</v>
          </cell>
          <cell r="O35">
            <v>1947836.055379072</v>
          </cell>
          <cell r="P35">
            <v>8455.2919999999995</v>
          </cell>
        </row>
        <row r="36">
          <cell r="C36">
            <v>0</v>
          </cell>
          <cell r="D36">
            <v>31837.122897837959</v>
          </cell>
          <cell r="E36">
            <v>4264.2331705427296</v>
          </cell>
          <cell r="F36">
            <v>54835.217527138382</v>
          </cell>
          <cell r="G36">
            <v>34911.159669408858</v>
          </cell>
          <cell r="H36">
            <v>12123.79435475573</v>
          </cell>
          <cell r="I36">
            <v>240322.1018780981</v>
          </cell>
          <cell r="J36">
            <v>459539.76305953448</v>
          </cell>
          <cell r="K36">
            <v>0</v>
          </cell>
          <cell r="L36">
            <v>2167.543068869797</v>
          </cell>
          <cell r="M36">
            <v>38381.868592828323</v>
          </cell>
          <cell r="N36">
            <v>45204.543231779287</v>
          </cell>
          <cell r="O36">
            <v>13520.495010000001</v>
          </cell>
          <cell r="P36">
            <v>10474.30425920637</v>
          </cell>
        </row>
        <row r="37">
          <cell r="C37">
            <v>0</v>
          </cell>
          <cell r="D37">
            <v>159999.533</v>
          </cell>
          <cell r="E37">
            <v>89837.03</v>
          </cell>
          <cell r="F37">
            <v>698559.34499999997</v>
          </cell>
          <cell r="G37">
            <v>46953.548000000003</v>
          </cell>
          <cell r="H37">
            <v>219141.05600000001</v>
          </cell>
          <cell r="I37">
            <v>268301.26699999999</v>
          </cell>
          <cell r="J37">
            <v>195716.215</v>
          </cell>
          <cell r="K37">
            <v>0</v>
          </cell>
          <cell r="L37">
            <v>15397.98</v>
          </cell>
          <cell r="M37">
            <v>137204.10800000001</v>
          </cell>
          <cell r="N37">
            <v>286338.36099999998</v>
          </cell>
          <cell r="O37">
            <v>35152.408000000003</v>
          </cell>
          <cell r="P37">
            <v>49976.788</v>
          </cell>
        </row>
        <row r="38">
          <cell r="C38">
            <v>92362.729000000007</v>
          </cell>
          <cell r="D38">
            <v>168686.155</v>
          </cell>
          <cell r="E38">
            <v>167462.20000000001</v>
          </cell>
          <cell r="F38">
            <v>1069496.4669999999</v>
          </cell>
          <cell r="G38">
            <v>245819.57699999999</v>
          </cell>
          <cell r="H38">
            <v>80562.888000000006</v>
          </cell>
          <cell r="I38">
            <v>1357380.4310000001</v>
          </cell>
          <cell r="J38">
            <v>625697.45499999996</v>
          </cell>
          <cell r="K38">
            <v>0</v>
          </cell>
          <cell r="L38">
            <v>193734.435</v>
          </cell>
          <cell r="M38">
            <v>117220.448</v>
          </cell>
          <cell r="N38">
            <v>381363.908</v>
          </cell>
          <cell r="O38">
            <v>3375345.733</v>
          </cell>
          <cell r="P38">
            <v>342879.48</v>
          </cell>
        </row>
        <row r="39">
          <cell r="C39">
            <v>0</v>
          </cell>
          <cell r="D39">
            <v>25288.628000000001</v>
          </cell>
          <cell r="E39">
            <v>3429.0910600000002</v>
          </cell>
          <cell r="F39">
            <v>123948.07716</v>
          </cell>
          <cell r="G39">
            <v>22116.599979999999</v>
          </cell>
          <cell r="H39">
            <v>4407.7875100000001</v>
          </cell>
          <cell r="I39">
            <v>684334.68483000004</v>
          </cell>
          <cell r="J39">
            <v>272246.60181999998</v>
          </cell>
          <cell r="K39">
            <v>0</v>
          </cell>
          <cell r="L39">
            <v>13189.159</v>
          </cell>
          <cell r="M39">
            <v>17270.150160000001</v>
          </cell>
          <cell r="N39">
            <v>315393.91496999998</v>
          </cell>
          <cell r="O39">
            <v>657811.60199999996</v>
          </cell>
          <cell r="P39">
            <v>35416.508000000002</v>
          </cell>
        </row>
        <row r="40">
          <cell r="C40">
            <v>0</v>
          </cell>
          <cell r="D40">
            <v>1555.26018</v>
          </cell>
          <cell r="E40">
            <v>745.53700000000003</v>
          </cell>
          <cell r="F40">
            <v>11282.611000000001</v>
          </cell>
          <cell r="G40">
            <v>11148.72343</v>
          </cell>
          <cell r="H40">
            <v>312.858</v>
          </cell>
          <cell r="I40">
            <v>664891.05099999998</v>
          </cell>
          <cell r="J40">
            <v>392134.2205</v>
          </cell>
          <cell r="K40">
            <v>0</v>
          </cell>
          <cell r="L40">
            <v>-4247.24</v>
          </cell>
          <cell r="M40">
            <v>2606.16264</v>
          </cell>
          <cell r="N40">
            <v>9034.2829999999994</v>
          </cell>
          <cell r="O40">
            <v>0</v>
          </cell>
          <cell r="P40">
            <v>8198.5920000000006</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2">
          <cell r="C42">
            <v>4879911.2507399991</v>
          </cell>
          <cell r="D42">
            <v>4992920.1065787748</v>
          </cell>
          <cell r="E42">
            <v>2081468.1223134806</v>
          </cell>
          <cell r="F42">
            <v>21870298.782783516</v>
          </cell>
          <cell r="G42">
            <v>5224758.4386221692</v>
          </cell>
          <cell r="H42">
            <v>4739988.0798976561</v>
          </cell>
          <cell r="I42">
            <v>30668659.403885134</v>
          </cell>
          <cell r="J42">
            <v>22291300.178701576</v>
          </cell>
          <cell r="K42">
            <v>4829658.1885326747</v>
          </cell>
          <cell r="L42">
            <v>2995600.5484983441</v>
          </cell>
          <cell r="M42">
            <v>5479902.3786753668</v>
          </cell>
          <cell r="N42">
            <v>12644257.057747267</v>
          </cell>
          <cell r="O42">
            <v>76203262.524180532</v>
          </cell>
          <cell r="P42">
            <v>6129963.1675237184</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0</v>
          </cell>
        </row>
      </sheetData>
      <sheetData sheetId="38">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134.86812853811199</v>
          </cell>
          <cell r="F7">
            <v>0</v>
          </cell>
          <cell r="G7">
            <v>0</v>
          </cell>
          <cell r="H7">
            <v>0</v>
          </cell>
          <cell r="I7">
            <v>88.578569152556156</v>
          </cell>
          <cell r="J7">
            <v>0</v>
          </cell>
          <cell r="K7">
            <v>0</v>
          </cell>
          <cell r="L7">
            <v>0</v>
          </cell>
          <cell r="M7">
            <v>0</v>
          </cell>
          <cell r="N7">
            <v>0</v>
          </cell>
          <cell r="O7">
            <v>0</v>
          </cell>
          <cell r="P7">
            <v>0</v>
          </cell>
          <cell r="Q7">
            <v>223.4466976906682</v>
          </cell>
        </row>
        <row r="8">
          <cell r="C8">
            <v>0</v>
          </cell>
          <cell r="D8">
            <v>8441.3040000000001</v>
          </cell>
          <cell r="E8">
            <v>71.180999999999997</v>
          </cell>
          <cell r="F8">
            <v>42224.273999999998</v>
          </cell>
          <cell r="G8">
            <v>367.61700000000002</v>
          </cell>
          <cell r="H8">
            <v>1123.79</v>
          </cell>
          <cell r="I8">
            <v>0</v>
          </cell>
          <cell r="J8">
            <v>0</v>
          </cell>
          <cell r="K8">
            <v>0</v>
          </cell>
          <cell r="L8">
            <v>163790.24400000001</v>
          </cell>
          <cell r="M8">
            <v>579.89599999999996</v>
          </cell>
          <cell r="N8">
            <v>110192.958</v>
          </cell>
          <cell r="O8">
            <v>0</v>
          </cell>
          <cell r="P8">
            <v>37608.048000000003</v>
          </cell>
          <cell r="Q8">
            <v>364399.31199999998</v>
          </cell>
        </row>
        <row r="9">
          <cell r="C9">
            <v>0</v>
          </cell>
          <cell r="D9">
            <v>6663.75803</v>
          </cell>
          <cell r="E9">
            <v>1156.636</v>
          </cell>
          <cell r="F9">
            <v>26256.427319999999</v>
          </cell>
          <cell r="G9">
            <v>1013.4702</v>
          </cell>
          <cell r="H9">
            <v>2151.04295</v>
          </cell>
          <cell r="I9">
            <v>0</v>
          </cell>
          <cell r="J9">
            <v>0</v>
          </cell>
          <cell r="K9">
            <v>0</v>
          </cell>
          <cell r="L9">
            <v>4552.2414500000004</v>
          </cell>
          <cell r="M9">
            <v>7334.6173399999998</v>
          </cell>
          <cell r="N9">
            <v>0</v>
          </cell>
          <cell r="O9">
            <v>0</v>
          </cell>
          <cell r="P9">
            <v>0</v>
          </cell>
          <cell r="Q9">
            <v>49128.19329000001</v>
          </cell>
        </row>
        <row r="10">
          <cell r="C10">
            <v>0</v>
          </cell>
          <cell r="D10">
            <v>1318.076</v>
          </cell>
          <cell r="E10">
            <v>0</v>
          </cell>
          <cell r="F10">
            <v>7628.6329999999998</v>
          </cell>
          <cell r="G10">
            <v>1016.466</v>
          </cell>
          <cell r="H10">
            <v>483.05399999999997</v>
          </cell>
          <cell r="I10">
            <v>470.16800000000001</v>
          </cell>
          <cell r="J10">
            <v>550.71600000000001</v>
          </cell>
          <cell r="K10">
            <v>0</v>
          </cell>
          <cell r="L10">
            <v>314.86500000000001</v>
          </cell>
          <cell r="M10">
            <v>126.334</v>
          </cell>
          <cell r="N10">
            <v>2212.232</v>
          </cell>
          <cell r="O10">
            <v>0</v>
          </cell>
          <cell r="P10">
            <v>787.09100000000001</v>
          </cell>
          <cell r="Q10">
            <v>14907.635</v>
          </cell>
        </row>
        <row r="11">
          <cell r="C11">
            <v>0</v>
          </cell>
          <cell r="D11">
            <v>18998.929110000001</v>
          </cell>
          <cell r="E11">
            <v>0</v>
          </cell>
          <cell r="F11">
            <v>25808.183819999998</v>
          </cell>
          <cell r="G11">
            <v>5.2226100000000004</v>
          </cell>
          <cell r="H11">
            <v>85007.009239999999</v>
          </cell>
          <cell r="I11">
            <v>0</v>
          </cell>
          <cell r="J11">
            <v>0</v>
          </cell>
          <cell r="K11">
            <v>0</v>
          </cell>
          <cell r="L11">
            <v>0</v>
          </cell>
          <cell r="M11">
            <v>289.13736999999992</v>
          </cell>
          <cell r="N11">
            <v>469182.64041000011</v>
          </cell>
          <cell r="O11">
            <v>0</v>
          </cell>
          <cell r="P11">
            <v>4404.2627499999999</v>
          </cell>
          <cell r="Q11">
            <v>603695.38531000004</v>
          </cell>
        </row>
        <row r="12">
          <cell r="C12">
            <v>0</v>
          </cell>
          <cell r="D12">
            <v>261.86683595799877</v>
          </cell>
          <cell r="E12">
            <v>98.839586062641857</v>
          </cell>
          <cell r="F12">
            <v>572.47066757448488</v>
          </cell>
          <cell r="G12">
            <v>167.9084245014368</v>
          </cell>
          <cell r="H12">
            <v>55.914900818331937</v>
          </cell>
          <cell r="I12">
            <v>1155.4128799140899</v>
          </cell>
          <cell r="J12">
            <v>504.85879536004421</v>
          </cell>
          <cell r="K12">
            <v>0</v>
          </cell>
          <cell r="L12">
            <v>213.50172577307779</v>
          </cell>
          <cell r="M12">
            <v>151.41480600530971</v>
          </cell>
          <cell r="N12">
            <v>307.11592984796368</v>
          </cell>
          <cell r="O12">
            <v>0</v>
          </cell>
          <cell r="P12">
            <v>193.3524481846213</v>
          </cell>
          <cell r="Q12">
            <v>3682.6570000000011</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0</v>
          </cell>
          <cell r="D15">
            <v>374.69499999999999</v>
          </cell>
          <cell r="E15">
            <v>0</v>
          </cell>
          <cell r="F15">
            <v>4328.9409999999998</v>
          </cell>
          <cell r="G15">
            <v>9215</v>
          </cell>
          <cell r="H15">
            <v>0</v>
          </cell>
          <cell r="I15">
            <v>0</v>
          </cell>
          <cell r="J15">
            <v>0</v>
          </cell>
          <cell r="K15">
            <v>0</v>
          </cell>
          <cell r="L15">
            <v>0</v>
          </cell>
          <cell r="M15">
            <v>0</v>
          </cell>
          <cell r="N15">
            <v>1067.6220000000001</v>
          </cell>
          <cell r="O15">
            <v>0</v>
          </cell>
          <cell r="P15">
            <v>0</v>
          </cell>
          <cell r="Q15">
            <v>14986.258</v>
          </cell>
        </row>
        <row r="16">
          <cell r="C16">
            <v>0</v>
          </cell>
          <cell r="D16">
            <v>22225.414000000001</v>
          </cell>
          <cell r="E16">
            <v>0</v>
          </cell>
          <cell r="F16">
            <v>64743.017</v>
          </cell>
          <cell r="G16">
            <v>9479.0400000000009</v>
          </cell>
          <cell r="H16">
            <v>897.55200000000002</v>
          </cell>
          <cell r="I16">
            <v>0</v>
          </cell>
          <cell r="J16">
            <v>0</v>
          </cell>
          <cell r="K16">
            <v>0</v>
          </cell>
          <cell r="L16">
            <v>68249.218999999997</v>
          </cell>
          <cell r="M16">
            <v>0</v>
          </cell>
          <cell r="N16">
            <v>0</v>
          </cell>
          <cell r="O16">
            <v>0</v>
          </cell>
          <cell r="P16">
            <v>986.09</v>
          </cell>
          <cell r="Q16">
            <v>166580.33199999999</v>
          </cell>
        </row>
        <row r="17">
          <cell r="C17">
            <v>0</v>
          </cell>
          <cell r="D17">
            <v>15606.797</v>
          </cell>
          <cell r="E17">
            <v>0</v>
          </cell>
          <cell r="F17">
            <v>34122.284</v>
          </cell>
          <cell r="G17">
            <v>677.9</v>
          </cell>
          <cell r="H17">
            <v>2624.143</v>
          </cell>
          <cell r="I17">
            <v>0</v>
          </cell>
          <cell r="J17">
            <v>0</v>
          </cell>
          <cell r="K17">
            <v>0</v>
          </cell>
          <cell r="L17">
            <v>0</v>
          </cell>
          <cell r="M17">
            <v>483.084</v>
          </cell>
          <cell r="N17">
            <v>0</v>
          </cell>
          <cell r="O17">
            <v>0</v>
          </cell>
          <cell r="P17">
            <v>10113.755999999999</v>
          </cell>
          <cell r="Q17">
            <v>63627.964</v>
          </cell>
        </row>
        <row r="18">
          <cell r="C18">
            <v>0</v>
          </cell>
          <cell r="D18">
            <v>5613.3140000000003</v>
          </cell>
          <cell r="E18">
            <v>0</v>
          </cell>
          <cell r="F18">
            <v>5567.8149999999996</v>
          </cell>
          <cell r="G18">
            <v>166.39699999999999</v>
          </cell>
          <cell r="H18">
            <v>166.51499999999999</v>
          </cell>
          <cell r="I18">
            <v>422.88900000000001</v>
          </cell>
          <cell r="J18">
            <v>144.5</v>
          </cell>
          <cell r="K18">
            <v>0</v>
          </cell>
          <cell r="L18">
            <v>0</v>
          </cell>
          <cell r="M18">
            <v>415.03899999999999</v>
          </cell>
          <cell r="N18">
            <v>61404.493999999999</v>
          </cell>
          <cell r="O18">
            <v>0</v>
          </cell>
          <cell r="P18">
            <v>54292.696000000004</v>
          </cell>
          <cell r="Q18">
            <v>128193.659</v>
          </cell>
        </row>
        <row r="19">
          <cell r="C19">
            <v>0</v>
          </cell>
          <cell r="D19">
            <v>13947.349</v>
          </cell>
          <cell r="E19">
            <v>0</v>
          </cell>
          <cell r="F19">
            <v>76933.100000000006</v>
          </cell>
          <cell r="G19">
            <v>387.69099999999997</v>
          </cell>
          <cell r="H19">
            <v>3053.4389999999999</v>
          </cell>
          <cell r="I19">
            <v>0</v>
          </cell>
          <cell r="J19">
            <v>0</v>
          </cell>
          <cell r="K19">
            <v>0</v>
          </cell>
          <cell r="L19">
            <v>94628.81</v>
          </cell>
          <cell r="M19">
            <v>117.47499999999999</v>
          </cell>
          <cell r="N19">
            <v>379610.63799999998</v>
          </cell>
          <cell r="O19">
            <v>0</v>
          </cell>
          <cell r="P19">
            <v>0</v>
          </cell>
          <cell r="Q19">
            <v>568678.50199999998</v>
          </cell>
        </row>
        <row r="20">
          <cell r="C20">
            <v>0</v>
          </cell>
          <cell r="D20">
            <v>631.43299999999999</v>
          </cell>
          <cell r="E20">
            <v>52.564999999999998</v>
          </cell>
          <cell r="F20">
            <v>8252.0490000000009</v>
          </cell>
          <cell r="G20">
            <v>1122.557</v>
          </cell>
          <cell r="H20">
            <v>1974.9</v>
          </cell>
          <cell r="I20">
            <v>0</v>
          </cell>
          <cell r="J20">
            <v>0</v>
          </cell>
          <cell r="K20">
            <v>0</v>
          </cell>
          <cell r="L20">
            <v>0</v>
          </cell>
          <cell r="M20">
            <v>179.08</v>
          </cell>
          <cell r="N20">
            <v>928.93100000000004</v>
          </cell>
          <cell r="O20">
            <v>0</v>
          </cell>
          <cell r="P20">
            <v>614.553</v>
          </cell>
          <cell r="Q20">
            <v>13756.067999999999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13097.64</v>
          </cell>
          <cell r="E24">
            <v>0</v>
          </cell>
          <cell r="F24">
            <v>33084.758999999998</v>
          </cell>
          <cell r="G24">
            <v>567.11099999999999</v>
          </cell>
          <cell r="H24">
            <v>1879.9459999999999</v>
          </cell>
          <cell r="I24">
            <v>617.01400000000001</v>
          </cell>
          <cell r="J24">
            <v>0</v>
          </cell>
          <cell r="K24">
            <v>0</v>
          </cell>
          <cell r="L24">
            <v>423.94299999999998</v>
          </cell>
          <cell r="M24">
            <v>1933.1310000000001</v>
          </cell>
          <cell r="N24">
            <v>1173.789</v>
          </cell>
          <cell r="O24">
            <v>0</v>
          </cell>
          <cell r="P24">
            <v>693.12199999999996</v>
          </cell>
          <cell r="Q24">
            <v>53470.455000000002</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133.16900000000001</v>
          </cell>
          <cell r="E26">
            <v>170.625</v>
          </cell>
          <cell r="F26">
            <v>5169.4849999999997</v>
          </cell>
          <cell r="G26">
            <v>1307.2560000000001</v>
          </cell>
          <cell r="H26">
            <v>63.875</v>
          </cell>
          <cell r="I26">
            <v>0</v>
          </cell>
          <cell r="J26">
            <v>0</v>
          </cell>
          <cell r="K26">
            <v>0</v>
          </cell>
          <cell r="L26">
            <v>2298.1210000000001</v>
          </cell>
          <cell r="M26">
            <v>0</v>
          </cell>
          <cell r="N26">
            <v>-16218.262000000001</v>
          </cell>
          <cell r="O26">
            <v>0</v>
          </cell>
          <cell r="P26">
            <v>872.03899999999999</v>
          </cell>
          <cell r="Q26">
            <v>-6203.692</v>
          </cell>
        </row>
        <row r="27">
          <cell r="C27">
            <v>0</v>
          </cell>
          <cell r="D27">
            <v>74047.600000000006</v>
          </cell>
          <cell r="E27">
            <v>0</v>
          </cell>
          <cell r="F27">
            <v>207380.016</v>
          </cell>
          <cell r="G27">
            <v>16478</v>
          </cell>
          <cell r="H27">
            <v>4700.5910000000003</v>
          </cell>
          <cell r="I27">
            <v>2165.7489999999998</v>
          </cell>
          <cell r="J27">
            <v>1146.7239999999999</v>
          </cell>
          <cell r="K27">
            <v>0</v>
          </cell>
          <cell r="L27">
            <v>270.471</v>
          </cell>
          <cell r="M27">
            <v>1766.1030000000001</v>
          </cell>
          <cell r="N27">
            <v>53458.366999999998</v>
          </cell>
          <cell r="O27">
            <v>0</v>
          </cell>
          <cell r="P27">
            <v>1807.2349999999999</v>
          </cell>
          <cell r="Q27">
            <v>363220.85600000003</v>
          </cell>
        </row>
        <row r="28">
          <cell r="C28">
            <v>0</v>
          </cell>
          <cell r="D28">
            <v>1212.6500000000001</v>
          </cell>
          <cell r="E28">
            <v>0</v>
          </cell>
          <cell r="F28">
            <v>7198.7110000000002</v>
          </cell>
          <cell r="G28">
            <v>117.848</v>
          </cell>
          <cell r="H28">
            <v>33.75</v>
          </cell>
          <cell r="I28">
            <v>0</v>
          </cell>
          <cell r="J28">
            <v>0</v>
          </cell>
          <cell r="K28">
            <v>0</v>
          </cell>
          <cell r="L28">
            <v>0</v>
          </cell>
          <cell r="M28">
            <v>4661.2960000000003</v>
          </cell>
          <cell r="N28">
            <v>0</v>
          </cell>
          <cell r="O28">
            <v>0</v>
          </cell>
          <cell r="P28">
            <v>0</v>
          </cell>
          <cell r="Q28">
            <v>13224.254999999999</v>
          </cell>
        </row>
        <row r="29">
          <cell r="C29">
            <v>0</v>
          </cell>
          <cell r="D29">
            <v>0</v>
          </cell>
          <cell r="E29">
            <v>0</v>
          </cell>
          <cell r="F29">
            <v>100903.07526</v>
          </cell>
          <cell r="G29">
            <v>72039.501969999998</v>
          </cell>
          <cell r="H29">
            <v>0</v>
          </cell>
          <cell r="I29">
            <v>0</v>
          </cell>
          <cell r="J29">
            <v>0</v>
          </cell>
          <cell r="K29">
            <v>0</v>
          </cell>
          <cell r="L29">
            <v>0</v>
          </cell>
          <cell r="M29">
            <v>21686.433150000001</v>
          </cell>
          <cell r="N29">
            <v>0</v>
          </cell>
          <cell r="O29">
            <v>0</v>
          </cell>
          <cell r="P29">
            <v>0</v>
          </cell>
          <cell r="Q29">
            <v>194629.01037999999</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88059.019780000002</v>
          </cell>
          <cell r="D31">
            <v>20949.603149999981</v>
          </cell>
          <cell r="E31">
            <v>52.565000000029798</v>
          </cell>
          <cell r="F31">
            <v>84119.286119999771</v>
          </cell>
          <cell r="G31">
            <v>795.79215000009538</v>
          </cell>
          <cell r="H31">
            <v>6724.1551499998868</v>
          </cell>
          <cell r="I31">
            <v>0</v>
          </cell>
          <cell r="J31">
            <v>0</v>
          </cell>
          <cell r="K31">
            <v>0</v>
          </cell>
          <cell r="L31">
            <v>5917.9138899997924</v>
          </cell>
          <cell r="M31">
            <v>1728.0215099999309</v>
          </cell>
          <cell r="N31">
            <v>467860.6835200002</v>
          </cell>
          <cell r="O31">
            <v>0</v>
          </cell>
          <cell r="P31">
            <v>40315.184639999999</v>
          </cell>
          <cell r="Q31">
            <v>716522.22490999976</v>
          </cell>
        </row>
        <row r="32">
          <cell r="C32">
            <v>0</v>
          </cell>
          <cell r="D32">
            <v>830.05600000000004</v>
          </cell>
          <cell r="E32">
            <v>0</v>
          </cell>
          <cell r="F32">
            <v>13389.83</v>
          </cell>
          <cell r="G32">
            <v>2515.1729999999998</v>
          </cell>
          <cell r="H32">
            <v>297.47899999999998</v>
          </cell>
          <cell r="I32">
            <v>6484.0370000000003</v>
          </cell>
          <cell r="J32">
            <v>698.36599999999999</v>
          </cell>
          <cell r="K32">
            <v>0</v>
          </cell>
          <cell r="L32">
            <v>0</v>
          </cell>
          <cell r="M32">
            <v>1600.6479999999999</v>
          </cell>
          <cell r="N32">
            <v>8280.0460000000003</v>
          </cell>
          <cell r="O32">
            <v>0</v>
          </cell>
          <cell r="P32">
            <v>2411.6529999999998</v>
          </cell>
          <cell r="Q32">
            <v>36507.288</v>
          </cell>
        </row>
        <row r="33">
          <cell r="C33">
            <v>0</v>
          </cell>
          <cell r="D33">
            <v>2091.88</v>
          </cell>
          <cell r="E33">
            <v>0</v>
          </cell>
          <cell r="F33">
            <v>14167.303</v>
          </cell>
          <cell r="G33">
            <v>453.53399999999999</v>
          </cell>
          <cell r="H33">
            <v>479.99299999999999</v>
          </cell>
          <cell r="I33">
            <v>0</v>
          </cell>
          <cell r="J33">
            <v>0</v>
          </cell>
          <cell r="K33">
            <v>0</v>
          </cell>
          <cell r="L33">
            <v>684.54600000000005</v>
          </cell>
          <cell r="M33">
            <v>420.29</v>
          </cell>
          <cell r="N33">
            <v>3081.482</v>
          </cell>
          <cell r="O33">
            <v>0</v>
          </cell>
          <cell r="P33">
            <v>0</v>
          </cell>
          <cell r="Q33">
            <v>21379.027999999998</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387.17026755053968</v>
          </cell>
          <cell r="E36">
            <v>51.857207789621988</v>
          </cell>
          <cell r="F36">
            <v>666.84938552082451</v>
          </cell>
          <cell r="G36">
            <v>424.55353371841721</v>
          </cell>
          <cell r="H36">
            <v>147.43708843041421</v>
          </cell>
          <cell r="I36">
            <v>2922.5496531525459</v>
          </cell>
          <cell r="J36">
            <v>5588.4488552812682</v>
          </cell>
          <cell r="K36">
            <v>0</v>
          </cell>
          <cell r="L36">
            <v>26.35942426690282</v>
          </cell>
          <cell r="M36">
            <v>466.76071766472842</v>
          </cell>
          <cell r="N36">
            <v>0</v>
          </cell>
          <cell r="O36">
            <v>159.9281941344683</v>
          </cell>
          <cell r="P36">
            <v>110.99781354843979</v>
          </cell>
          <cell r="Q36">
            <v>10952.91214105817</v>
          </cell>
        </row>
        <row r="37">
          <cell r="C37">
            <v>0</v>
          </cell>
          <cell r="D37">
            <v>4287.8772281749862</v>
          </cell>
          <cell r="E37">
            <v>0</v>
          </cell>
          <cell r="F37">
            <v>15349.69637236509</v>
          </cell>
          <cell r="G37">
            <v>0</v>
          </cell>
          <cell r="H37">
            <v>0</v>
          </cell>
          <cell r="I37">
            <v>0</v>
          </cell>
          <cell r="J37">
            <v>0</v>
          </cell>
          <cell r="K37">
            <v>0</v>
          </cell>
          <cell r="L37">
            <v>386.66835726787662</v>
          </cell>
          <cell r="M37">
            <v>0</v>
          </cell>
          <cell r="N37">
            <v>0</v>
          </cell>
          <cell r="O37">
            <v>0</v>
          </cell>
          <cell r="P37">
            <v>774.99304219204271</v>
          </cell>
          <cell r="Q37">
            <v>20799.235000000001</v>
          </cell>
        </row>
        <row r="38">
          <cell r="C38">
            <v>0</v>
          </cell>
          <cell r="D38">
            <v>651.154</v>
          </cell>
          <cell r="E38">
            <v>0</v>
          </cell>
          <cell r="F38">
            <v>15272.491</v>
          </cell>
          <cell r="G38">
            <v>0</v>
          </cell>
          <cell r="H38">
            <v>0</v>
          </cell>
          <cell r="I38">
            <v>0</v>
          </cell>
          <cell r="J38">
            <v>0</v>
          </cell>
          <cell r="K38">
            <v>0</v>
          </cell>
          <cell r="L38">
            <v>8334.2540000000008</v>
          </cell>
          <cell r="M38">
            <v>0.48399999999999999</v>
          </cell>
          <cell r="N38">
            <v>7714.7380000000003</v>
          </cell>
          <cell r="O38">
            <v>0</v>
          </cell>
          <cell r="P38">
            <v>78979.188999999998</v>
          </cell>
          <cell r="Q38">
            <v>110952.31</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279.70299999999997</v>
          </cell>
          <cell r="E40">
            <v>0</v>
          </cell>
          <cell r="F40">
            <v>209.81700000000001</v>
          </cell>
          <cell r="G40">
            <v>699.98699999999997</v>
          </cell>
          <cell r="H40">
            <v>0</v>
          </cell>
          <cell r="I40">
            <v>1079.423</v>
          </cell>
          <cell r="J40">
            <v>0</v>
          </cell>
          <cell r="K40">
            <v>0</v>
          </cell>
          <cell r="L40">
            <v>53.319000000000003</v>
          </cell>
          <cell r="M40">
            <v>0</v>
          </cell>
          <cell r="N40">
            <v>56.25</v>
          </cell>
          <cell r="O40">
            <v>0</v>
          </cell>
          <cell r="P40">
            <v>0</v>
          </cell>
          <cell r="Q40">
            <v>2378.4989999999998</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23845.344000000001</v>
          </cell>
          <cell r="D44">
            <v>747176.33600000001</v>
          </cell>
          <cell r="E44">
            <v>648392.98100000003</v>
          </cell>
          <cell r="F44">
            <v>1845426.1780000001</v>
          </cell>
          <cell r="G44">
            <v>91340.402000000002</v>
          </cell>
          <cell r="H44">
            <v>274221.462</v>
          </cell>
          <cell r="I44">
            <v>23922.486000000001</v>
          </cell>
          <cell r="J44">
            <v>102214.26</v>
          </cell>
          <cell r="K44">
            <v>0</v>
          </cell>
          <cell r="L44">
            <v>193055.40599999999</v>
          </cell>
          <cell r="M44">
            <v>10160.811</v>
          </cell>
          <cell r="N44">
            <v>20321.621999999999</v>
          </cell>
          <cell r="O44">
            <v>913439.32700000005</v>
          </cell>
          <cell r="P44">
            <v>792543.24600000004</v>
          </cell>
          <cell r="Q44">
            <v>5686059.8609999996</v>
          </cell>
        </row>
        <row r="45">
          <cell r="C45">
            <v>2203.236904960389</v>
          </cell>
          <cell r="D45">
            <v>392732.77917626558</v>
          </cell>
          <cell r="E45">
            <v>0</v>
          </cell>
          <cell r="F45">
            <v>1972984.5096341581</v>
          </cell>
          <cell r="G45">
            <v>44405.556335813562</v>
          </cell>
          <cell r="H45">
            <v>190046.88938197351</v>
          </cell>
          <cell r="I45">
            <v>0</v>
          </cell>
          <cell r="J45">
            <v>240982.4015809058</v>
          </cell>
          <cell r="K45">
            <v>0</v>
          </cell>
          <cell r="L45">
            <v>118940.65068423819</v>
          </cell>
          <cell r="M45">
            <v>0</v>
          </cell>
          <cell r="N45">
            <v>0</v>
          </cell>
          <cell r="O45">
            <v>837106.61730794806</v>
          </cell>
          <cell r="P45">
            <v>561083.10861878656</v>
          </cell>
          <cell r="Q45">
            <v>4360485.7496250505</v>
          </cell>
        </row>
        <row r="46">
          <cell r="C46">
            <v>4230.9470000000001</v>
          </cell>
          <cell r="D46">
            <v>157140.32800000001</v>
          </cell>
          <cell r="E46">
            <v>251937.519</v>
          </cell>
          <cell r="F46">
            <v>1851071.963</v>
          </cell>
          <cell r="G46">
            <v>35655.889000000003</v>
          </cell>
          <cell r="H46">
            <v>90961.819000000003</v>
          </cell>
          <cell r="I46">
            <v>90506.517999999996</v>
          </cell>
          <cell r="J46">
            <v>98048.728000000003</v>
          </cell>
          <cell r="K46">
            <v>0</v>
          </cell>
          <cell r="L46">
            <v>-2509.3690000000001</v>
          </cell>
          <cell r="M46">
            <v>90211.402000000002</v>
          </cell>
          <cell r="N46">
            <v>14695.087</v>
          </cell>
          <cell r="O46">
            <v>777600.03899999999</v>
          </cell>
          <cell r="P46">
            <v>126921.276</v>
          </cell>
          <cell r="Q46">
            <v>3586472.1460000002</v>
          </cell>
        </row>
        <row r="47">
          <cell r="C47">
            <v>91690.695420000018</v>
          </cell>
          <cell r="D47">
            <v>1736902.868259999</v>
          </cell>
          <cell r="E47">
            <v>117039.77903999999</v>
          </cell>
          <cell r="F47">
            <v>4967713.4607299976</v>
          </cell>
          <cell r="G47">
            <v>189261.38725999999</v>
          </cell>
          <cell r="H47">
            <v>837009.49155999941</v>
          </cell>
          <cell r="I47">
            <v>28833.050439999999</v>
          </cell>
          <cell r="J47">
            <v>622175.31288999983</v>
          </cell>
          <cell r="K47">
            <v>0</v>
          </cell>
          <cell r="L47">
            <v>816305.98181000003</v>
          </cell>
          <cell r="M47">
            <v>177768.12182999999</v>
          </cell>
          <cell r="N47">
            <v>64546.228870000014</v>
          </cell>
          <cell r="O47">
            <v>3431983.727</v>
          </cell>
          <cell r="P47">
            <v>1901377.7122400019</v>
          </cell>
          <cell r="Q47">
            <v>14982607.81735</v>
          </cell>
        </row>
        <row r="48">
          <cell r="C48">
            <v>57414.13139646421</v>
          </cell>
          <cell r="D48">
            <v>641468.6866760049</v>
          </cell>
          <cell r="E48">
            <v>0</v>
          </cell>
          <cell r="F48">
            <v>2855094.010950828</v>
          </cell>
          <cell r="G48">
            <v>198314.50761046191</v>
          </cell>
          <cell r="H48">
            <v>196194.35311871191</v>
          </cell>
          <cell r="I48">
            <v>0</v>
          </cell>
          <cell r="J48">
            <v>197619.49275560159</v>
          </cell>
          <cell r="K48">
            <v>0</v>
          </cell>
          <cell r="L48">
            <v>1374941.6703520699</v>
          </cell>
          <cell r="M48">
            <v>45983.512566057107</v>
          </cell>
          <cell r="N48">
            <v>154897.62003720811</v>
          </cell>
          <cell r="O48">
            <v>43314.986168085758</v>
          </cell>
          <cell r="P48">
            <v>148319.4102404819</v>
          </cell>
          <cell r="Q48">
            <v>5913562.381871976</v>
          </cell>
        </row>
      </sheetData>
      <sheetData sheetId="39">
        <row r="6">
          <cell r="C6">
            <v>0</v>
          </cell>
          <cell r="D6">
            <v>1584.383</v>
          </cell>
          <cell r="E6">
            <v>1775.7729999999999</v>
          </cell>
          <cell r="F6">
            <v>18129.991000000002</v>
          </cell>
          <cell r="G6">
            <v>28341.392</v>
          </cell>
          <cell r="H6">
            <v>1369.859767142857</v>
          </cell>
          <cell r="I6">
            <v>0</v>
          </cell>
          <cell r="J6">
            <v>0</v>
          </cell>
          <cell r="K6">
            <v>0</v>
          </cell>
          <cell r="L6">
            <v>14154.716</v>
          </cell>
          <cell r="M6">
            <v>12638.693559999991</v>
          </cell>
          <cell r="N6">
            <v>87413.998000000007</v>
          </cell>
          <cell r="O6">
            <v>10771387.435272859</v>
          </cell>
          <cell r="P6">
            <v>20342.853139999959</v>
          </cell>
        </row>
        <row r="7">
          <cell r="C7">
            <v>0</v>
          </cell>
          <cell r="D7">
            <v>69344.03707611491</v>
          </cell>
          <cell r="E7">
            <v>920.96601544090754</v>
          </cell>
          <cell r="F7">
            <v>-15004.871999999999</v>
          </cell>
          <cell r="G7">
            <v>22119.23080879161</v>
          </cell>
          <cell r="H7">
            <v>2534.6808505522181</v>
          </cell>
          <cell r="I7">
            <v>515406.92901444458</v>
          </cell>
          <cell r="J7">
            <v>657410.72543982149</v>
          </cell>
          <cell r="K7">
            <v>1984959.371082674</v>
          </cell>
          <cell r="L7">
            <v>16223.41267129416</v>
          </cell>
          <cell r="M7">
            <v>3657.1126363643748</v>
          </cell>
          <cell r="N7">
            <v>74791.847524961398</v>
          </cell>
          <cell r="O7">
            <v>0</v>
          </cell>
          <cell r="P7">
            <v>42532.638352733018</v>
          </cell>
        </row>
        <row r="8">
          <cell r="C8">
            <v>220980.736</v>
          </cell>
          <cell r="D8">
            <v>248112.674</v>
          </cell>
          <cell r="E8">
            <v>135466.99300000002</v>
          </cell>
          <cell r="F8">
            <v>2229492.3840000001</v>
          </cell>
          <cell r="G8">
            <v>321359.31900000002</v>
          </cell>
          <cell r="H8">
            <v>284047.74799999996</v>
          </cell>
          <cell r="I8">
            <v>2934166.199</v>
          </cell>
          <cell r="J8">
            <v>2054702.577</v>
          </cell>
          <cell r="K8">
            <v>0</v>
          </cell>
          <cell r="L8">
            <v>316527.28200000001</v>
          </cell>
          <cell r="M8">
            <v>268700.777</v>
          </cell>
          <cell r="N8">
            <v>669867.29200000002</v>
          </cell>
          <cell r="O8">
            <v>7841578.477</v>
          </cell>
          <cell r="P8">
            <v>505996.17100000003</v>
          </cell>
        </row>
        <row r="9">
          <cell r="C9">
            <v>52469.350760000008</v>
          </cell>
          <cell r="D9">
            <v>572360.6031299996</v>
          </cell>
          <cell r="E9">
            <v>125492.18341</v>
          </cell>
          <cell r="F9">
            <v>1623011.4264799999</v>
          </cell>
          <cell r="G9">
            <v>546348.55776999996</v>
          </cell>
          <cell r="H9">
            <v>707540.92659999966</v>
          </cell>
          <cell r="I9">
            <v>1322037.1737900011</v>
          </cell>
          <cell r="J9">
            <v>704939.50521000044</v>
          </cell>
          <cell r="K9">
            <v>0</v>
          </cell>
          <cell r="L9">
            <v>843008.95079412288</v>
          </cell>
          <cell r="M9">
            <v>1126060.81993</v>
          </cell>
          <cell r="N9">
            <v>3301545.391129999</v>
          </cell>
          <cell r="O9">
            <v>5135324.1843709406</v>
          </cell>
          <cell r="P9">
            <v>1573213.5565760119</v>
          </cell>
        </row>
        <row r="10">
          <cell r="C10">
            <v>0</v>
          </cell>
          <cell r="D10">
            <v>86833.180999999997</v>
          </cell>
          <cell r="E10">
            <v>14561.352000000001</v>
          </cell>
          <cell r="F10">
            <v>73900.654999999999</v>
          </cell>
          <cell r="G10">
            <v>32489.63</v>
          </cell>
          <cell r="H10">
            <v>28224.102999999999</v>
          </cell>
          <cell r="I10">
            <v>1309747.9650000001</v>
          </cell>
          <cell r="J10">
            <v>363368.36900000001</v>
          </cell>
          <cell r="K10">
            <v>0</v>
          </cell>
          <cell r="L10">
            <v>15714.736999999999</v>
          </cell>
          <cell r="M10">
            <v>31830.542999999998</v>
          </cell>
          <cell r="N10">
            <v>103744.10500000001</v>
          </cell>
          <cell r="O10">
            <v>0</v>
          </cell>
          <cell r="P10">
            <v>39742.156000000003</v>
          </cell>
        </row>
        <row r="11">
          <cell r="C11">
            <v>0</v>
          </cell>
          <cell r="D11">
            <v>318371.01176000002</v>
          </cell>
          <cell r="E11">
            <v>102515.15389</v>
          </cell>
          <cell r="F11">
            <v>718933.02690999943</v>
          </cell>
          <cell r="G11">
            <v>104897.46927999999</v>
          </cell>
          <cell r="H11">
            <v>126812.95966999997</v>
          </cell>
          <cell r="I11">
            <v>3111066.1851700079</v>
          </cell>
          <cell r="J11">
            <v>2250367.2871200009</v>
          </cell>
          <cell r="K11">
            <v>0</v>
          </cell>
          <cell r="L11">
            <v>241636.93268000011</v>
          </cell>
          <cell r="M11">
            <v>570390.31825000013</v>
          </cell>
          <cell r="N11">
            <v>1092794.6374400011</v>
          </cell>
          <cell r="O11">
            <v>8002570.5634576259</v>
          </cell>
          <cell r="P11">
            <v>289698.97322999989</v>
          </cell>
        </row>
        <row r="12">
          <cell r="C12">
            <v>0</v>
          </cell>
          <cell r="D12">
            <v>12031.185430780659</v>
          </cell>
          <cell r="E12">
            <v>4541.0767020989952</v>
          </cell>
          <cell r="F12">
            <v>26301.538833944276</v>
          </cell>
          <cell r="G12">
            <v>7714.3689584695385</v>
          </cell>
          <cell r="H12">
            <v>2568.9489760244387</v>
          </cell>
          <cell r="I12">
            <v>53084.18134165075</v>
          </cell>
          <cell r="J12">
            <v>23195.185297581793</v>
          </cell>
          <cell r="K12">
            <v>0</v>
          </cell>
          <cell r="L12">
            <v>9809.1033298297261</v>
          </cell>
          <cell r="M12">
            <v>6956.58769218011</v>
          </cell>
          <cell r="N12">
            <v>14110.105570375154</v>
          </cell>
          <cell r="O12">
            <v>0</v>
          </cell>
          <cell r="P12">
            <v>8883.366803949546</v>
          </cell>
        </row>
        <row r="13">
          <cell r="C13">
            <v>0</v>
          </cell>
          <cell r="D13">
            <v>0</v>
          </cell>
          <cell r="E13">
            <v>77.138999999999996</v>
          </cell>
          <cell r="F13">
            <v>5255.7129999999997</v>
          </cell>
          <cell r="G13">
            <v>1906.606</v>
          </cell>
          <cell r="H13">
            <v>22.681999999999999</v>
          </cell>
          <cell r="I13">
            <v>659876.41636999766</v>
          </cell>
          <cell r="J13">
            <v>184723.67658999999</v>
          </cell>
          <cell r="K13">
            <v>2592868.14145</v>
          </cell>
          <cell r="L13">
            <v>851.30799999999999</v>
          </cell>
          <cell r="M13">
            <v>664.45100000000002</v>
          </cell>
          <cell r="N13">
            <v>6441.4260000000004</v>
          </cell>
          <cell r="O13">
            <v>0</v>
          </cell>
          <cell r="P13">
            <v>23086.095000000001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722499.69499999995</v>
          </cell>
          <cell r="D15">
            <v>66273.196000000011</v>
          </cell>
          <cell r="E15">
            <v>31567.7</v>
          </cell>
          <cell r="F15">
            <v>346344.429</v>
          </cell>
          <cell r="G15">
            <v>102430.75</v>
          </cell>
          <cell r="H15">
            <v>129193.63099999999</v>
          </cell>
          <cell r="I15">
            <v>1320681.966</v>
          </cell>
          <cell r="J15">
            <v>713377.08799999999</v>
          </cell>
          <cell r="K15">
            <v>31990.331999999999</v>
          </cell>
          <cell r="L15">
            <v>9050.0540000000001</v>
          </cell>
          <cell r="M15">
            <v>88920.201000000001</v>
          </cell>
          <cell r="N15">
            <v>316419.087</v>
          </cell>
          <cell r="O15">
            <v>74731.418000000005</v>
          </cell>
          <cell r="P15">
            <v>131629.25399999999</v>
          </cell>
        </row>
        <row r="16">
          <cell r="C16">
            <v>0</v>
          </cell>
          <cell r="D16">
            <v>151879.97</v>
          </cell>
          <cell r="E16">
            <v>71948.005000000005</v>
          </cell>
          <cell r="F16">
            <v>635210.38199999998</v>
          </cell>
          <cell r="G16">
            <v>154213.704</v>
          </cell>
          <cell r="H16">
            <v>168029.897</v>
          </cell>
          <cell r="I16">
            <v>668702.93400000001</v>
          </cell>
          <cell r="J16">
            <v>591696.28599999996</v>
          </cell>
          <cell r="K16">
            <v>0</v>
          </cell>
          <cell r="L16">
            <v>219890.75599999999</v>
          </cell>
          <cell r="M16">
            <v>341177.08199999999</v>
          </cell>
          <cell r="N16">
            <v>129655.318</v>
          </cell>
          <cell r="O16">
            <v>2846627.3909999998</v>
          </cell>
          <cell r="P16">
            <v>166238.367</v>
          </cell>
        </row>
        <row r="17">
          <cell r="C17">
            <v>1387625.88</v>
          </cell>
          <cell r="D17">
            <v>810916.39600000007</v>
          </cell>
          <cell r="E17">
            <v>178014.49400000001</v>
          </cell>
          <cell r="F17">
            <v>3274235.7379999999</v>
          </cell>
          <cell r="G17">
            <v>294451.86200000002</v>
          </cell>
          <cell r="H17">
            <v>681533.98900000006</v>
          </cell>
          <cell r="I17">
            <v>1832428.0190000001</v>
          </cell>
          <cell r="J17">
            <v>1342784.987</v>
          </cell>
          <cell r="K17">
            <v>138817.19500000001</v>
          </cell>
          <cell r="L17">
            <v>127354.179</v>
          </cell>
          <cell r="M17">
            <v>562819.92000000004</v>
          </cell>
          <cell r="N17">
            <v>1006778.002</v>
          </cell>
          <cell r="O17">
            <v>4772501.4079999998</v>
          </cell>
          <cell r="P17">
            <v>598325.24800000002</v>
          </cell>
        </row>
        <row r="18">
          <cell r="C18">
            <v>45477.659</v>
          </cell>
          <cell r="D18">
            <v>105678.266</v>
          </cell>
          <cell r="E18">
            <v>77671.695000000007</v>
          </cell>
          <cell r="F18">
            <v>974934.22499999998</v>
          </cell>
          <cell r="G18">
            <v>292965.32699999999</v>
          </cell>
          <cell r="H18">
            <v>575451.56299999997</v>
          </cell>
          <cell r="I18">
            <v>1472168.6780000001</v>
          </cell>
          <cell r="J18">
            <v>1202282.5</v>
          </cell>
          <cell r="K18">
            <v>0</v>
          </cell>
          <cell r="L18">
            <v>217882.40900000001</v>
          </cell>
          <cell r="M18">
            <v>211843.837</v>
          </cell>
          <cell r="N18">
            <v>743541.53299999994</v>
          </cell>
          <cell r="O18">
            <v>0</v>
          </cell>
          <cell r="P18">
            <v>211530.16099999999</v>
          </cell>
        </row>
        <row r="19">
          <cell r="C19">
            <v>1404220.3970000001</v>
          </cell>
          <cell r="D19">
            <v>270861.68900000001</v>
          </cell>
          <cell r="E19">
            <v>161828.486</v>
          </cell>
          <cell r="F19">
            <v>1755930.0480000002</v>
          </cell>
          <cell r="G19">
            <v>252978.16099999999</v>
          </cell>
          <cell r="H19">
            <v>246310.247</v>
          </cell>
          <cell r="I19">
            <v>2244674.665</v>
          </cell>
          <cell r="J19">
            <v>611915.00300000003</v>
          </cell>
          <cell r="K19">
            <v>0</v>
          </cell>
          <cell r="L19">
            <v>387395.201</v>
          </cell>
          <cell r="M19">
            <v>211931.03900000002</v>
          </cell>
          <cell r="N19">
            <v>928858.01</v>
          </cell>
          <cell r="O19">
            <v>455164.06</v>
          </cell>
          <cell r="P19">
            <v>211132.038</v>
          </cell>
        </row>
        <row r="20">
          <cell r="C20">
            <v>0</v>
          </cell>
          <cell r="D20">
            <v>226528.49299999999</v>
          </cell>
          <cell r="E20">
            <v>73673.368000000002</v>
          </cell>
          <cell r="F20">
            <v>392921.66600000003</v>
          </cell>
          <cell r="G20">
            <v>38829.597000000002</v>
          </cell>
          <cell r="H20">
            <v>176352.01799999998</v>
          </cell>
          <cell r="I20">
            <v>826314.071</v>
          </cell>
          <cell r="J20">
            <v>329695.34000000003</v>
          </cell>
          <cell r="K20">
            <v>43944.616000000002</v>
          </cell>
          <cell r="L20">
            <v>20798.922999999999</v>
          </cell>
          <cell r="M20">
            <v>93525.784</v>
          </cell>
          <cell r="N20">
            <v>290696.50399999996</v>
          </cell>
          <cell r="O20">
            <v>0</v>
          </cell>
          <cell r="P20">
            <v>239018.54800000001</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4705.4809999999998</v>
          </cell>
          <cell r="D22">
            <v>81558.256999999998</v>
          </cell>
          <cell r="E22">
            <v>71966.815000000002</v>
          </cell>
          <cell r="F22">
            <v>1200552.577</v>
          </cell>
          <cell r="G22">
            <v>407197.47200000001</v>
          </cell>
          <cell r="H22">
            <v>122765.417</v>
          </cell>
          <cell r="I22">
            <v>1172004.085</v>
          </cell>
          <cell r="J22">
            <v>541036.54399999999</v>
          </cell>
          <cell r="K22">
            <v>0</v>
          </cell>
          <cell r="L22">
            <v>3342.14</v>
          </cell>
          <cell r="M22">
            <v>27375.741999999998</v>
          </cell>
          <cell r="N22">
            <v>868700.91299999994</v>
          </cell>
          <cell r="O22">
            <v>0</v>
          </cell>
          <cell r="P22">
            <v>88248.127999999997</v>
          </cell>
        </row>
        <row r="23">
          <cell r="C23">
            <v>0</v>
          </cell>
          <cell r="D23">
            <v>0</v>
          </cell>
          <cell r="E23">
            <v>0</v>
          </cell>
          <cell r="F23">
            <v>0</v>
          </cell>
          <cell r="G23">
            <v>0</v>
          </cell>
          <cell r="H23">
            <v>0</v>
          </cell>
          <cell r="I23">
            <v>0</v>
          </cell>
          <cell r="J23">
            <v>0</v>
          </cell>
          <cell r="K23">
            <v>0</v>
          </cell>
          <cell r="L23">
            <v>0</v>
          </cell>
          <cell r="M23">
            <v>0</v>
          </cell>
          <cell r="N23">
            <v>0</v>
          </cell>
          <cell r="O23">
            <v>13937945.054590009</v>
          </cell>
          <cell r="P23">
            <v>0</v>
          </cell>
        </row>
        <row r="24">
          <cell r="C24">
            <v>0</v>
          </cell>
          <cell r="D24">
            <v>144573.23099999997</v>
          </cell>
          <cell r="E24">
            <v>29691.861000000001</v>
          </cell>
          <cell r="F24">
            <v>605418.53999999992</v>
          </cell>
          <cell r="G24">
            <v>61358.843999999997</v>
          </cell>
          <cell r="H24">
            <v>114977.17</v>
          </cell>
          <cell r="I24">
            <v>552201.20199999993</v>
          </cell>
          <cell r="J24">
            <v>388976.64299999998</v>
          </cell>
          <cell r="K24">
            <v>0</v>
          </cell>
          <cell r="L24">
            <v>10217.208999999999</v>
          </cell>
          <cell r="M24">
            <v>115363.223</v>
          </cell>
          <cell r="N24">
            <v>212346.495</v>
          </cell>
          <cell r="O24">
            <v>138846.80499999999</v>
          </cell>
          <cell r="P24">
            <v>23397.945</v>
          </cell>
        </row>
        <row r="25">
          <cell r="C25">
            <v>0</v>
          </cell>
          <cell r="D25">
            <v>77724.513999999996</v>
          </cell>
          <cell r="E25">
            <v>26981.098999999998</v>
          </cell>
          <cell r="F25">
            <v>120000.69899999999</v>
          </cell>
          <cell r="G25">
            <v>28699.75</v>
          </cell>
          <cell r="H25">
            <v>7159.7690000000002</v>
          </cell>
          <cell r="I25">
            <v>517879.46589000023</v>
          </cell>
          <cell r="J25">
            <v>275389.95851000003</v>
          </cell>
          <cell r="K25">
            <v>37078.533000000003</v>
          </cell>
          <cell r="L25">
            <v>8899.3490000000002</v>
          </cell>
          <cell r="M25">
            <v>58347.720999999998</v>
          </cell>
          <cell r="N25">
            <v>81584.576000000001</v>
          </cell>
          <cell r="O25">
            <v>0</v>
          </cell>
          <cell r="P25">
            <v>228787.48199999999</v>
          </cell>
        </row>
        <row r="26">
          <cell r="C26">
            <v>0</v>
          </cell>
          <cell r="D26">
            <v>142376.766</v>
          </cell>
          <cell r="E26">
            <v>29109.168000000001</v>
          </cell>
          <cell r="F26">
            <v>814932.09699999995</v>
          </cell>
          <cell r="G26">
            <v>290637.20500000002</v>
          </cell>
          <cell r="H26">
            <v>42317.832999999999</v>
          </cell>
          <cell r="I26">
            <v>548949.57700000005</v>
          </cell>
          <cell r="J26">
            <v>3478696.5349499998</v>
          </cell>
          <cell r="K26">
            <v>0</v>
          </cell>
          <cell r="L26">
            <v>56124.464999999997</v>
          </cell>
          <cell r="M26">
            <v>167768.43</v>
          </cell>
          <cell r="N26">
            <v>276820.53200000001</v>
          </cell>
          <cell r="O26">
            <v>2325535.9977399991</v>
          </cell>
          <cell r="P26">
            <v>357808.74605000002</v>
          </cell>
        </row>
        <row r="27">
          <cell r="C27">
            <v>750944.49100000004</v>
          </cell>
          <cell r="D27">
            <v>867464.272</v>
          </cell>
          <cell r="E27">
            <v>141042.39499999999</v>
          </cell>
          <cell r="F27">
            <v>2624744.182</v>
          </cell>
          <cell r="G27">
            <v>288912.05200000003</v>
          </cell>
          <cell r="H27">
            <v>557832.72900000005</v>
          </cell>
          <cell r="I27">
            <v>724437.90899999999</v>
          </cell>
          <cell r="J27">
            <v>650478.31500000006</v>
          </cell>
          <cell r="K27">
            <v>0</v>
          </cell>
          <cell r="L27">
            <v>68262.164000000004</v>
          </cell>
          <cell r="M27">
            <v>260789.60200000001</v>
          </cell>
          <cell r="N27">
            <v>833320.804</v>
          </cell>
          <cell r="O27">
            <v>0</v>
          </cell>
          <cell r="P27">
            <v>734086.77599999995</v>
          </cell>
        </row>
        <row r="28">
          <cell r="C28">
            <v>93465.67</v>
          </cell>
          <cell r="D28">
            <v>32267.189000000002</v>
          </cell>
          <cell r="E28">
            <v>10926.983</v>
          </cell>
          <cell r="F28">
            <v>322517.33127999998</v>
          </cell>
          <cell r="G28">
            <v>82909.78912999999</v>
          </cell>
          <cell r="H28">
            <v>82825.629780000032</v>
          </cell>
          <cell r="I28">
            <v>266085.85564999998</v>
          </cell>
          <cell r="J28">
            <v>125408.02340000001</v>
          </cell>
          <cell r="K28">
            <v>0</v>
          </cell>
          <cell r="L28">
            <v>21422.010999999999</v>
          </cell>
          <cell r="M28">
            <v>58302.946400000001</v>
          </cell>
          <cell r="N28">
            <v>83102.837509999998</v>
          </cell>
          <cell r="O28">
            <v>847051.61651999992</v>
          </cell>
          <cell r="P28">
            <v>96235.308719999986</v>
          </cell>
        </row>
        <row r="29">
          <cell r="C29">
            <v>0</v>
          </cell>
          <cell r="D29">
            <v>47057.963369999998</v>
          </cell>
          <cell r="E29">
            <v>101833.24273</v>
          </cell>
          <cell r="F29">
            <v>701984.18773999962</v>
          </cell>
          <cell r="G29">
            <v>684963.36110000021</v>
          </cell>
          <cell r="H29">
            <v>28677.363430000001</v>
          </cell>
          <cell r="I29">
            <v>1042422.14903</v>
          </cell>
          <cell r="J29">
            <v>128818.81365</v>
          </cell>
          <cell r="K29">
            <v>0</v>
          </cell>
          <cell r="L29">
            <v>269646.62703000032</v>
          </cell>
          <cell r="M29">
            <v>113993.22817</v>
          </cell>
          <cell r="N29">
            <v>431577.28892999998</v>
          </cell>
          <cell r="O29">
            <v>0</v>
          </cell>
          <cell r="P29">
            <v>35.838730000000012</v>
          </cell>
        </row>
        <row r="30">
          <cell r="C30">
            <v>27522.538</v>
          </cell>
          <cell r="D30">
            <v>130178.906</v>
          </cell>
          <cell r="E30">
            <v>43312.171999999999</v>
          </cell>
          <cell r="F30">
            <v>284085.36800000002</v>
          </cell>
          <cell r="G30">
            <v>26026.531999999999</v>
          </cell>
          <cell r="H30">
            <v>136981.49</v>
          </cell>
          <cell r="I30">
            <v>558130.38399999996</v>
          </cell>
          <cell r="J30">
            <v>500577.57199999999</v>
          </cell>
          <cell r="K30">
            <v>0</v>
          </cell>
          <cell r="L30">
            <v>30651.489000000001</v>
          </cell>
          <cell r="M30">
            <v>66667.975000000006</v>
          </cell>
          <cell r="N30">
            <v>209807.03700000001</v>
          </cell>
          <cell r="O30">
            <v>0</v>
          </cell>
          <cell r="P30">
            <v>62307.425000000003</v>
          </cell>
        </row>
        <row r="31">
          <cell r="C31">
            <v>109470.78576</v>
          </cell>
          <cell r="D31">
            <v>216048.84112999999</v>
          </cell>
          <cell r="E31">
            <v>221692.82717000003</v>
          </cell>
          <cell r="F31">
            <v>1045890.49602</v>
          </cell>
          <cell r="G31">
            <v>297396.43116000009</v>
          </cell>
          <cell r="H31">
            <v>168934.99198999989</v>
          </cell>
          <cell r="I31">
            <v>1522254.8239899999</v>
          </cell>
          <cell r="J31">
            <v>1403924.5075600001</v>
          </cell>
          <cell r="K31">
            <v>0</v>
          </cell>
          <cell r="L31">
            <v>115234.16630999969</v>
          </cell>
          <cell r="M31">
            <v>480678.21233999991</v>
          </cell>
          <cell r="N31">
            <v>828769.88106000028</v>
          </cell>
          <cell r="O31">
            <v>11881712.776840011</v>
          </cell>
          <cell r="P31">
            <v>97012.302950000012</v>
          </cell>
        </row>
        <row r="32">
          <cell r="C32">
            <v>0</v>
          </cell>
          <cell r="D32">
            <v>29857.207000000002</v>
          </cell>
          <cell r="E32">
            <v>16661.756000000001</v>
          </cell>
          <cell r="F32">
            <v>162515.49799999999</v>
          </cell>
          <cell r="G32">
            <v>301036.424</v>
          </cell>
          <cell r="H32">
            <v>5767.5700000000006</v>
          </cell>
          <cell r="I32">
            <v>538282.21099999989</v>
          </cell>
          <cell r="J32">
            <v>576782.3875099998</v>
          </cell>
          <cell r="K32">
            <v>0</v>
          </cell>
          <cell r="L32">
            <v>37859.067490000001</v>
          </cell>
          <cell r="M32">
            <v>58069.804000000004</v>
          </cell>
          <cell r="N32">
            <v>146714.87100000001</v>
          </cell>
          <cell r="O32">
            <v>1142619.0430000001</v>
          </cell>
          <cell r="P32">
            <v>8878.869999999999</v>
          </cell>
        </row>
        <row r="33">
          <cell r="C33">
            <v>0</v>
          </cell>
          <cell r="D33">
            <v>26650.821</v>
          </cell>
          <cell r="E33">
            <v>12688.496999999999</v>
          </cell>
          <cell r="F33">
            <v>88287.005999999994</v>
          </cell>
          <cell r="G33">
            <v>41785.002999999997</v>
          </cell>
          <cell r="H33">
            <v>48952.600000000006</v>
          </cell>
          <cell r="I33">
            <v>981584.34100000001</v>
          </cell>
          <cell r="J33">
            <v>522485.951</v>
          </cell>
          <cell r="K33">
            <v>0</v>
          </cell>
          <cell r="L33">
            <v>20188.327999999998</v>
          </cell>
          <cell r="M33">
            <v>30899.303</v>
          </cell>
          <cell r="N33">
            <v>106989.72900000001</v>
          </cell>
          <cell r="O33">
            <v>0</v>
          </cell>
          <cell r="P33">
            <v>36743.353000000003</v>
          </cell>
        </row>
        <row r="34">
          <cell r="C34">
            <v>0</v>
          </cell>
          <cell r="D34">
            <v>71890.629730000015</v>
          </cell>
          <cell r="E34">
            <v>131135.1008799983</v>
          </cell>
          <cell r="F34">
            <v>635508.54602000257</v>
          </cell>
          <cell r="G34">
            <v>223279.94669000001</v>
          </cell>
          <cell r="H34">
            <v>84637.900209999949</v>
          </cell>
          <cell r="I34">
            <v>719243.35837999964</v>
          </cell>
          <cell r="J34">
            <v>696371.99988000037</v>
          </cell>
          <cell r="K34">
            <v>0</v>
          </cell>
          <cell r="L34">
            <v>19877.285189999999</v>
          </cell>
          <cell r="M34">
            <v>195413.99447999999</v>
          </cell>
          <cell r="N34">
            <v>238799.57923999999</v>
          </cell>
          <cell r="O34">
            <v>0</v>
          </cell>
          <cell r="P34">
            <v>34749.684549999984</v>
          </cell>
        </row>
        <row r="35">
          <cell r="C35">
            <v>56224.858</v>
          </cell>
          <cell r="D35">
            <v>3575.259</v>
          </cell>
          <cell r="E35">
            <v>371.00900000000001</v>
          </cell>
          <cell r="F35">
            <v>7993.8459999999995</v>
          </cell>
          <cell r="G35">
            <v>46453.531000000003</v>
          </cell>
          <cell r="H35">
            <v>3333.1280000000002</v>
          </cell>
          <cell r="I35">
            <v>51002.972000000002</v>
          </cell>
          <cell r="J35">
            <v>29605.308000000001</v>
          </cell>
          <cell r="K35">
            <v>0</v>
          </cell>
          <cell r="L35">
            <v>14680.281999999999</v>
          </cell>
          <cell r="M35">
            <v>45904.294000000002</v>
          </cell>
          <cell r="N35">
            <v>64272.983999999997</v>
          </cell>
          <cell r="O35">
            <v>1947836.055379072</v>
          </cell>
          <cell r="P35">
            <v>8455.2919999999995</v>
          </cell>
        </row>
        <row r="36">
          <cell r="C36">
            <v>0</v>
          </cell>
          <cell r="D36">
            <v>32224.293165388499</v>
          </cell>
          <cell r="E36">
            <v>4316.090378332352</v>
          </cell>
          <cell r="F36">
            <v>55502.066912659204</v>
          </cell>
          <cell r="G36">
            <v>35335.713203127278</v>
          </cell>
          <cell r="H36">
            <v>12271.231443186143</v>
          </cell>
          <cell r="I36">
            <v>243244.65153125065</v>
          </cell>
          <cell r="J36">
            <v>465128.21191481577</v>
          </cell>
          <cell r="K36">
            <v>0</v>
          </cell>
          <cell r="L36">
            <v>2193.9024931366998</v>
          </cell>
          <cell r="M36">
            <v>38848.629310493052</v>
          </cell>
          <cell r="N36">
            <v>45204.543231779287</v>
          </cell>
          <cell r="O36">
            <v>13680.423204134469</v>
          </cell>
          <cell r="P36">
            <v>10585.30207275481</v>
          </cell>
        </row>
        <row r="37">
          <cell r="C37">
            <v>0</v>
          </cell>
          <cell r="D37">
            <v>164287.41022817499</v>
          </cell>
          <cell r="E37">
            <v>89837.03</v>
          </cell>
          <cell r="F37">
            <v>713909.04137236509</v>
          </cell>
          <cell r="G37">
            <v>46953.548000000003</v>
          </cell>
          <cell r="H37">
            <v>219141.05600000001</v>
          </cell>
          <cell r="I37">
            <v>268301.26699999999</v>
          </cell>
          <cell r="J37">
            <v>195716.215</v>
          </cell>
          <cell r="K37">
            <v>0</v>
          </cell>
          <cell r="L37">
            <v>15784.648357267875</v>
          </cell>
          <cell r="M37">
            <v>137204.10800000001</v>
          </cell>
          <cell r="N37">
            <v>286338.36099999998</v>
          </cell>
          <cell r="O37">
            <v>35152.408000000003</v>
          </cell>
          <cell r="P37">
            <v>50751.781042192044</v>
          </cell>
        </row>
        <row r="38">
          <cell r="C38">
            <v>92362.729000000007</v>
          </cell>
          <cell r="D38">
            <v>169337.30900000001</v>
          </cell>
          <cell r="E38">
            <v>167462.20000000001</v>
          </cell>
          <cell r="F38">
            <v>1084768.9579999999</v>
          </cell>
          <cell r="G38">
            <v>245819.57699999999</v>
          </cell>
          <cell r="H38">
            <v>80562.888000000006</v>
          </cell>
          <cell r="I38">
            <v>1357380.4310000001</v>
          </cell>
          <cell r="J38">
            <v>625697.45499999996</v>
          </cell>
          <cell r="K38">
            <v>0</v>
          </cell>
          <cell r="L38">
            <v>202068.68900000001</v>
          </cell>
          <cell r="M38">
            <v>117220.932</v>
          </cell>
          <cell r="N38">
            <v>389078.64600000001</v>
          </cell>
          <cell r="O38">
            <v>3375345.733</v>
          </cell>
          <cell r="P38">
            <v>421858.66899999999</v>
          </cell>
        </row>
        <row r="39">
          <cell r="C39">
            <v>0</v>
          </cell>
          <cell r="D39">
            <v>25288.628000000001</v>
          </cell>
          <cell r="E39">
            <v>3429.0910600000002</v>
          </cell>
          <cell r="F39">
            <v>123948.07716</v>
          </cell>
          <cell r="G39">
            <v>22116.599979999999</v>
          </cell>
          <cell r="H39">
            <v>4407.7875100000001</v>
          </cell>
          <cell r="I39">
            <v>684334.68483000004</v>
          </cell>
          <cell r="J39">
            <v>272246.60181999998</v>
          </cell>
          <cell r="K39">
            <v>0</v>
          </cell>
          <cell r="L39">
            <v>13189.159</v>
          </cell>
          <cell r="M39">
            <v>17270.150160000001</v>
          </cell>
          <cell r="N39">
            <v>315393.91496999998</v>
          </cell>
          <cell r="O39">
            <v>657811.60199999996</v>
          </cell>
          <cell r="P39">
            <v>35416.508000000002</v>
          </cell>
        </row>
        <row r="40">
          <cell r="C40">
            <v>0</v>
          </cell>
          <cell r="D40">
            <v>1834.96318</v>
          </cell>
          <cell r="E40">
            <v>745.53700000000003</v>
          </cell>
          <cell r="F40">
            <v>11492.428</v>
          </cell>
          <cell r="G40">
            <v>11848.710429999999</v>
          </cell>
          <cell r="H40">
            <v>312.858</v>
          </cell>
          <cell r="I40">
            <v>665970.47399999993</v>
          </cell>
          <cell r="J40">
            <v>392134.2205</v>
          </cell>
          <cell r="K40">
            <v>0</v>
          </cell>
          <cell r="L40">
            <v>-4193.9209999999994</v>
          </cell>
          <cell r="M40">
            <v>2606.16264</v>
          </cell>
          <cell r="N40">
            <v>9090.5329999999994</v>
          </cell>
          <cell r="O40">
            <v>0</v>
          </cell>
          <cell r="P40">
            <v>8198.5920000000006</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4">
          <cell r="C44">
            <v>23845.344000000001</v>
          </cell>
          <cell r="D44">
            <v>747176.33600000001</v>
          </cell>
          <cell r="E44">
            <v>648392.98100000003</v>
          </cell>
          <cell r="F44">
            <v>1845426.1780000001</v>
          </cell>
          <cell r="G44">
            <v>91340.402000000002</v>
          </cell>
          <cell r="H44">
            <v>274221.462</v>
          </cell>
          <cell r="I44">
            <v>23922.486000000001</v>
          </cell>
          <cell r="J44">
            <v>102214.26</v>
          </cell>
          <cell r="K44">
            <v>0</v>
          </cell>
          <cell r="L44">
            <v>193055.40599999999</v>
          </cell>
          <cell r="M44">
            <v>10160.811</v>
          </cell>
          <cell r="N44">
            <v>20321.621999999999</v>
          </cell>
          <cell r="O44">
            <v>913439.32700000005</v>
          </cell>
          <cell r="P44">
            <v>792543.24600000004</v>
          </cell>
        </row>
        <row r="45">
          <cell r="C45">
            <v>2203.236904960389</v>
          </cell>
          <cell r="D45">
            <v>392732.77917626558</v>
          </cell>
          <cell r="E45">
            <v>0</v>
          </cell>
          <cell r="F45">
            <v>1972984.5096341581</v>
          </cell>
          <cell r="G45">
            <v>44405.556335813562</v>
          </cell>
          <cell r="H45">
            <v>190046.88938197351</v>
          </cell>
          <cell r="I45">
            <v>0</v>
          </cell>
          <cell r="J45">
            <v>240982.4015809058</v>
          </cell>
          <cell r="K45">
            <v>0</v>
          </cell>
          <cell r="L45">
            <v>118940.65068423819</v>
          </cell>
          <cell r="M45">
            <v>0</v>
          </cell>
          <cell r="N45">
            <v>0</v>
          </cell>
          <cell r="O45">
            <v>837106.61730794806</v>
          </cell>
          <cell r="P45">
            <v>561083.10861878656</v>
          </cell>
        </row>
        <row r="46">
          <cell r="C46">
            <v>4230.9470000000001</v>
          </cell>
          <cell r="D46">
            <v>157140.32800000001</v>
          </cell>
          <cell r="E46">
            <v>251937.519</v>
          </cell>
          <cell r="F46">
            <v>1851071.963</v>
          </cell>
          <cell r="G46">
            <v>35655.889000000003</v>
          </cell>
          <cell r="H46">
            <v>90961.819000000003</v>
          </cell>
          <cell r="I46">
            <v>90506.517999999996</v>
          </cell>
          <cell r="J46">
            <v>98048.728000000003</v>
          </cell>
          <cell r="K46">
            <v>0</v>
          </cell>
          <cell r="L46">
            <v>-2509.3690000000001</v>
          </cell>
          <cell r="M46">
            <v>90211.402000000002</v>
          </cell>
          <cell r="N46">
            <v>14695.087</v>
          </cell>
          <cell r="O46">
            <v>777600.03899999999</v>
          </cell>
          <cell r="P46">
            <v>126921.276</v>
          </cell>
        </row>
        <row r="47">
          <cell r="C47">
            <v>91690.695420000018</v>
          </cell>
          <cell r="D47">
            <v>1736902.868259999</v>
          </cell>
          <cell r="E47">
            <v>117039.77903999999</v>
          </cell>
          <cell r="F47">
            <v>4967713.4607299976</v>
          </cell>
          <cell r="G47">
            <v>189261.38725999999</v>
          </cell>
          <cell r="H47">
            <v>837009.49155999941</v>
          </cell>
          <cell r="I47">
            <v>28833.050439999999</v>
          </cell>
          <cell r="J47">
            <v>622175.31288999983</v>
          </cell>
          <cell r="K47">
            <v>0</v>
          </cell>
          <cell r="L47">
            <v>816305.98181000003</v>
          </cell>
          <cell r="M47">
            <v>177768.12182999999</v>
          </cell>
          <cell r="N47">
            <v>64546.228870000014</v>
          </cell>
          <cell r="O47">
            <v>3431983.727</v>
          </cell>
          <cell r="P47">
            <v>1901377.7122400019</v>
          </cell>
        </row>
        <row r="48">
          <cell r="C48">
            <v>57414.13139646421</v>
          </cell>
          <cell r="D48">
            <v>641468.6866760049</v>
          </cell>
          <cell r="E48">
            <v>0</v>
          </cell>
          <cell r="F48">
            <v>2855094.010950828</v>
          </cell>
          <cell r="G48">
            <v>198314.50761046191</v>
          </cell>
          <cell r="H48">
            <v>196194.35311871191</v>
          </cell>
          <cell r="I48">
            <v>0</v>
          </cell>
          <cell r="J48">
            <v>197619.49275560159</v>
          </cell>
          <cell r="K48">
            <v>0</v>
          </cell>
          <cell r="L48">
            <v>1374941.6703520699</v>
          </cell>
          <cell r="M48">
            <v>45983.512566057107</v>
          </cell>
          <cell r="N48">
            <v>154897.62003720811</v>
          </cell>
          <cell r="O48">
            <v>43314.986168085758</v>
          </cell>
          <cell r="P48">
            <v>148319.4102404819</v>
          </cell>
        </row>
      </sheetData>
      <sheetData sheetId="40">
        <row r="6">
          <cell r="C6">
            <v>0</v>
          </cell>
          <cell r="D6">
            <v>1249.528</v>
          </cell>
          <cell r="E6">
            <v>1084.761</v>
          </cell>
          <cell r="F6">
            <v>14781.456</v>
          </cell>
          <cell r="G6">
            <v>97.2</v>
          </cell>
          <cell r="H6">
            <v>539.03399999999999</v>
          </cell>
          <cell r="I6">
            <v>0</v>
          </cell>
          <cell r="J6">
            <v>0</v>
          </cell>
          <cell r="K6">
            <v>0</v>
          </cell>
          <cell r="L6">
            <v>0</v>
          </cell>
          <cell r="M6">
            <v>0</v>
          </cell>
          <cell r="N6">
            <v>0</v>
          </cell>
          <cell r="O6">
            <v>3013384.0078799999</v>
          </cell>
          <cell r="P6">
            <v>7590.8869999999997</v>
          </cell>
        </row>
        <row r="7">
          <cell r="C7">
            <v>0</v>
          </cell>
          <cell r="D7">
            <v>31075.599999999999</v>
          </cell>
          <cell r="E7">
            <v>276.87400000000002</v>
          </cell>
          <cell r="F7">
            <v>-16497.941999999999</v>
          </cell>
          <cell r="G7">
            <v>231.166</v>
          </cell>
          <cell r="H7">
            <v>1714.472</v>
          </cell>
          <cell r="I7">
            <v>24133.407999999999</v>
          </cell>
          <cell r="J7">
            <v>16841.825000000001</v>
          </cell>
          <cell r="K7">
            <v>75131.914999999994</v>
          </cell>
          <cell r="L7">
            <v>77.644000000000005</v>
          </cell>
          <cell r="M7">
            <v>38.506</v>
          </cell>
          <cell r="N7">
            <v>2005.9449999999999</v>
          </cell>
          <cell r="O7">
            <v>0</v>
          </cell>
          <cell r="P7">
            <v>9871.6939999999995</v>
          </cell>
        </row>
        <row r="8">
          <cell r="C8">
            <v>220662.75180999999</v>
          </cell>
          <cell r="D8">
            <v>148397.55086902899</v>
          </cell>
          <cell r="E8">
            <v>39508.43223989362</v>
          </cell>
          <cell r="F8">
            <v>1664310.1145011799</v>
          </cell>
          <cell r="G8">
            <v>220099.355938917</v>
          </cell>
          <cell r="H8">
            <v>108036.700455336</v>
          </cell>
          <cell r="I8">
            <v>48301.383899904999</v>
          </cell>
          <cell r="J8">
            <v>23602.462027261001</v>
          </cell>
          <cell r="K8">
            <v>0</v>
          </cell>
          <cell r="L8">
            <v>114950.929763907</v>
          </cell>
          <cell r="M8">
            <v>24498.161600817999</v>
          </cell>
          <cell r="N8">
            <v>92343.876672049999</v>
          </cell>
          <cell r="O8">
            <v>3626984.06348</v>
          </cell>
          <cell r="P8">
            <v>185377.89223170199</v>
          </cell>
        </row>
        <row r="9">
          <cell r="C9">
            <v>52458.989179999997</v>
          </cell>
          <cell r="D9">
            <v>507880.63101472781</v>
          </cell>
          <cell r="E9">
            <v>29562.65684</v>
          </cell>
          <cell r="F9">
            <v>1317010.7315562731</v>
          </cell>
          <cell r="G9">
            <v>398590.62813159672</v>
          </cell>
          <cell r="H9">
            <v>607385.1495599997</v>
          </cell>
          <cell r="I9">
            <v>49992.25124839507</v>
          </cell>
          <cell r="J9">
            <v>19196.833462626269</v>
          </cell>
          <cell r="K9">
            <v>0</v>
          </cell>
          <cell r="L9">
            <v>675485.30841335317</v>
          </cell>
          <cell r="M9">
            <v>998606.30052396422</v>
          </cell>
          <cell r="N9">
            <v>2714409.0889618262</v>
          </cell>
          <cell r="O9">
            <v>75825.320789999998</v>
          </cell>
          <cell r="P9">
            <v>97013.449304238588</v>
          </cell>
        </row>
        <row r="10">
          <cell r="C10">
            <v>0</v>
          </cell>
          <cell r="D10">
            <v>70950.971999999994</v>
          </cell>
          <cell r="E10">
            <v>3994.1959999999999</v>
          </cell>
          <cell r="F10">
            <v>33533.294000000002</v>
          </cell>
          <cell r="G10">
            <v>11178.406000000001</v>
          </cell>
          <cell r="H10">
            <v>17258.792000000001</v>
          </cell>
          <cell r="I10">
            <v>48842.087</v>
          </cell>
          <cell r="J10">
            <v>17663.751</v>
          </cell>
          <cell r="K10">
            <v>0</v>
          </cell>
          <cell r="L10">
            <v>26320.49</v>
          </cell>
          <cell r="M10">
            <v>2800.9079999999999</v>
          </cell>
          <cell r="N10">
            <v>12752.361999999999</v>
          </cell>
          <cell r="O10">
            <v>0</v>
          </cell>
          <cell r="P10">
            <v>72212.727960000033</v>
          </cell>
        </row>
        <row r="11">
          <cell r="C11">
            <v>0</v>
          </cell>
          <cell r="D11">
            <v>244264.05562999999</v>
          </cell>
          <cell r="E11">
            <v>13319.29326</v>
          </cell>
          <cell r="F11">
            <v>475859.96205999999</v>
          </cell>
          <cell r="G11">
            <v>27410.167870000001</v>
          </cell>
          <cell r="H11">
            <v>69260.183479999992</v>
          </cell>
          <cell r="I11">
            <v>-962.78602000000001</v>
          </cell>
          <cell r="J11">
            <v>14969.28404</v>
          </cell>
          <cell r="K11">
            <v>0</v>
          </cell>
          <cell r="L11">
            <v>117538.26315</v>
          </cell>
          <cell r="M11">
            <v>115731.18098999999</v>
          </cell>
          <cell r="N11">
            <v>596676.96547000005</v>
          </cell>
          <cell r="O11">
            <v>-56530.267679999997</v>
          </cell>
          <cell r="P11">
            <v>243423.85988</v>
          </cell>
        </row>
        <row r="12">
          <cell r="C12">
            <v>0</v>
          </cell>
          <cell r="D12">
            <v>18870.756985874999</v>
          </cell>
          <cell r="E12">
            <v>1055.1578301</v>
          </cell>
          <cell r="F12">
            <v>32647.714314044999</v>
          </cell>
          <cell r="G12">
            <v>0</v>
          </cell>
          <cell r="H12">
            <v>1465.8059699999999</v>
          </cell>
          <cell r="I12">
            <v>2502.375</v>
          </cell>
          <cell r="J12">
            <v>2502.375</v>
          </cell>
          <cell r="K12">
            <v>0</v>
          </cell>
          <cell r="L12">
            <v>4453.125</v>
          </cell>
          <cell r="M12">
            <v>0</v>
          </cell>
          <cell r="N12">
            <v>0</v>
          </cell>
          <cell r="O12">
            <v>0</v>
          </cell>
          <cell r="P12">
            <v>0</v>
          </cell>
        </row>
        <row r="13">
          <cell r="C13">
            <v>0</v>
          </cell>
          <cell r="D13">
            <v>0</v>
          </cell>
          <cell r="E13">
            <v>0</v>
          </cell>
          <cell r="F13">
            <v>0</v>
          </cell>
          <cell r="G13">
            <v>0</v>
          </cell>
          <cell r="H13">
            <v>0</v>
          </cell>
          <cell r="I13">
            <v>0</v>
          </cell>
          <cell r="J13">
            <v>0</v>
          </cell>
          <cell r="K13">
            <v>64869.75045</v>
          </cell>
          <cell r="L13">
            <v>0</v>
          </cell>
          <cell r="M13">
            <v>0</v>
          </cell>
          <cell r="N13">
            <v>0</v>
          </cell>
          <cell r="O13">
            <v>0</v>
          </cell>
          <cell r="P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723006.79700000002</v>
          </cell>
          <cell r="D15">
            <v>48475.722999999998</v>
          </cell>
          <cell r="E15">
            <v>17040.927</v>
          </cell>
          <cell r="F15">
            <v>313979.80699999997</v>
          </cell>
          <cell r="G15">
            <v>51281.635999999999</v>
          </cell>
          <cell r="H15">
            <v>99736.33</v>
          </cell>
          <cell r="I15">
            <v>68214.910999999993</v>
          </cell>
          <cell r="J15">
            <v>36176.745000000003</v>
          </cell>
          <cell r="K15">
            <v>293.06299999999999</v>
          </cell>
          <cell r="L15">
            <v>2020.527</v>
          </cell>
          <cell r="M15">
            <v>49615.33</v>
          </cell>
          <cell r="N15">
            <v>30568.058000000001</v>
          </cell>
          <cell r="O15">
            <v>37365.71</v>
          </cell>
          <cell r="P15">
            <v>113631.954</v>
          </cell>
        </row>
        <row r="16">
          <cell r="C16">
            <v>0</v>
          </cell>
          <cell r="D16">
            <v>126098.87613600001</v>
          </cell>
          <cell r="E16">
            <v>25658.10708999998</v>
          </cell>
          <cell r="F16">
            <v>519359.17974599992</v>
          </cell>
          <cell r="G16">
            <v>119656.212011</v>
          </cell>
          <cell r="H16">
            <v>107483.154801</v>
          </cell>
          <cell r="I16">
            <v>30597.310460000012</v>
          </cell>
          <cell r="J16">
            <v>25078.928820000001</v>
          </cell>
          <cell r="K16">
            <v>0</v>
          </cell>
          <cell r="L16">
            <v>44967.651250000003</v>
          </cell>
          <cell r="M16">
            <v>264289.31374900002</v>
          </cell>
          <cell r="N16">
            <v>9317.6712499999994</v>
          </cell>
          <cell r="O16">
            <v>1390808.56284</v>
          </cell>
          <cell r="P16">
            <v>160079.65304999999</v>
          </cell>
        </row>
        <row r="17">
          <cell r="C17">
            <v>1380647.64</v>
          </cell>
          <cell r="D17">
            <v>701688.69200000004</v>
          </cell>
          <cell r="E17">
            <v>54505.133000000002</v>
          </cell>
          <cell r="F17">
            <v>2811458.0159999998</v>
          </cell>
          <cell r="G17">
            <v>181862.44</v>
          </cell>
          <cell r="H17">
            <v>448576.685</v>
          </cell>
          <cell r="I17">
            <v>48301.430999999997</v>
          </cell>
          <cell r="J17">
            <v>32189.183000000001</v>
          </cell>
          <cell r="K17">
            <v>0</v>
          </cell>
          <cell r="L17">
            <v>55781.61</v>
          </cell>
          <cell r="M17">
            <v>129190.802</v>
          </cell>
          <cell r="N17">
            <v>300777.76400000002</v>
          </cell>
          <cell r="O17">
            <v>3102127.6359999999</v>
          </cell>
          <cell r="P17">
            <v>493588.27899999998</v>
          </cell>
        </row>
        <row r="18">
          <cell r="C18">
            <v>38476.205000000002</v>
          </cell>
          <cell r="D18">
            <v>46809.464</v>
          </cell>
          <cell r="E18">
            <v>13447.608</v>
          </cell>
          <cell r="F18">
            <v>740959.81400000001</v>
          </cell>
          <cell r="G18">
            <v>181255.87599999999</v>
          </cell>
          <cell r="H18">
            <v>379387.37400000001</v>
          </cell>
          <cell r="I18">
            <v>19194.544000000002</v>
          </cell>
          <cell r="J18">
            <v>26973.713</v>
          </cell>
          <cell r="K18">
            <v>0</v>
          </cell>
          <cell r="L18">
            <v>163554.05300000001</v>
          </cell>
          <cell r="M18">
            <v>91215.411999999997</v>
          </cell>
          <cell r="N18">
            <v>178543.93</v>
          </cell>
          <cell r="O18">
            <v>0</v>
          </cell>
          <cell r="P18">
            <v>172923.821</v>
          </cell>
        </row>
        <row r="19">
          <cell r="C19">
            <v>1397289.827</v>
          </cell>
          <cell r="D19">
            <v>204687.56400000001</v>
          </cell>
          <cell r="E19">
            <v>51698.305999999997</v>
          </cell>
          <cell r="F19">
            <v>1539330.145</v>
          </cell>
          <cell r="G19">
            <v>201175.19500000001</v>
          </cell>
          <cell r="H19">
            <v>102144.49099999999</v>
          </cell>
          <cell r="I19">
            <v>112202.318</v>
          </cell>
          <cell r="J19">
            <v>14477.912</v>
          </cell>
          <cell r="K19">
            <v>0</v>
          </cell>
          <cell r="L19">
            <v>233197.70800000001</v>
          </cell>
          <cell r="M19">
            <v>55605.627</v>
          </cell>
          <cell r="N19">
            <v>48237.913</v>
          </cell>
          <cell r="O19">
            <v>273285.41700000002</v>
          </cell>
          <cell r="P19">
            <v>190659.73300000001</v>
          </cell>
        </row>
        <row r="20">
          <cell r="C20">
            <v>0</v>
          </cell>
          <cell r="D20">
            <v>119519.14</v>
          </cell>
          <cell r="E20">
            <v>30404.65</v>
          </cell>
          <cell r="F20">
            <v>301919.42599999998</v>
          </cell>
          <cell r="G20">
            <v>8990.8140000000003</v>
          </cell>
          <cell r="H20">
            <v>48169.027999999998</v>
          </cell>
          <cell r="I20">
            <v>8281.7790000000005</v>
          </cell>
          <cell r="J20">
            <v>4073.1210000000001</v>
          </cell>
          <cell r="K20">
            <v>0</v>
          </cell>
          <cell r="L20">
            <v>8514.482</v>
          </cell>
          <cell r="M20">
            <v>23988.409</v>
          </cell>
          <cell r="N20">
            <v>11797.284</v>
          </cell>
          <cell r="O20">
            <v>0</v>
          </cell>
          <cell r="P20">
            <v>107493.602</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4705.4799999999996</v>
          </cell>
          <cell r="D22">
            <v>61873.275000000001</v>
          </cell>
          <cell r="E22">
            <v>10098.484</v>
          </cell>
          <cell r="F22">
            <v>868526.701</v>
          </cell>
          <cell r="G22">
            <v>277227.18</v>
          </cell>
          <cell r="H22">
            <v>43229.817999999999</v>
          </cell>
          <cell r="I22">
            <v>16004.528</v>
          </cell>
          <cell r="J22">
            <v>35470.260999999999</v>
          </cell>
          <cell r="K22">
            <v>0</v>
          </cell>
          <cell r="L22">
            <v>0</v>
          </cell>
          <cell r="M22">
            <v>256.36200000000002</v>
          </cell>
          <cell r="N22">
            <v>580924.46200000006</v>
          </cell>
          <cell r="O22">
            <v>0</v>
          </cell>
          <cell r="P22">
            <v>53097.646000000001</v>
          </cell>
        </row>
        <row r="23">
          <cell r="C23">
            <v>0</v>
          </cell>
          <cell r="D23">
            <v>0</v>
          </cell>
          <cell r="E23">
            <v>0</v>
          </cell>
          <cell r="F23">
            <v>0</v>
          </cell>
          <cell r="G23">
            <v>0</v>
          </cell>
          <cell r="H23">
            <v>0</v>
          </cell>
          <cell r="I23">
            <v>0</v>
          </cell>
          <cell r="J23">
            <v>0</v>
          </cell>
          <cell r="K23">
            <v>0</v>
          </cell>
          <cell r="L23">
            <v>0</v>
          </cell>
          <cell r="M23">
            <v>0</v>
          </cell>
          <cell r="N23">
            <v>0</v>
          </cell>
          <cell r="O23">
            <v>195585.77114659519</v>
          </cell>
          <cell r="P23">
            <v>0</v>
          </cell>
        </row>
        <row r="24">
          <cell r="C24">
            <v>0</v>
          </cell>
          <cell r="D24">
            <v>118478.76300000001</v>
          </cell>
          <cell r="E24">
            <v>11614.65</v>
          </cell>
          <cell r="F24">
            <v>544262.96100000001</v>
          </cell>
          <cell r="G24">
            <v>30728.263999999999</v>
          </cell>
          <cell r="H24">
            <v>12686.28</v>
          </cell>
          <cell r="I24">
            <v>1688.271</v>
          </cell>
          <cell r="J24">
            <v>9367.2510000000002</v>
          </cell>
          <cell r="K24">
            <v>0</v>
          </cell>
          <cell r="L24">
            <v>5682.25</v>
          </cell>
          <cell r="M24">
            <v>76947.831000000006</v>
          </cell>
          <cell r="N24">
            <v>5308.5469999999996</v>
          </cell>
          <cell r="O24">
            <v>97200.135999999999</v>
          </cell>
          <cell r="P24">
            <v>17735.636999999999</v>
          </cell>
        </row>
        <row r="25">
          <cell r="C25">
            <v>0</v>
          </cell>
          <cell r="D25">
            <v>59178.095999999998</v>
          </cell>
          <cell r="E25">
            <v>1539.6780000000001</v>
          </cell>
          <cell r="F25">
            <v>51935.317000000003</v>
          </cell>
          <cell r="G25">
            <v>1344.1320000000001</v>
          </cell>
          <cell r="H25">
            <v>2516.7620000000002</v>
          </cell>
          <cell r="I25">
            <v>2198.2399999999998</v>
          </cell>
          <cell r="J25">
            <v>2747.8</v>
          </cell>
          <cell r="K25">
            <v>1099.1199999999999</v>
          </cell>
          <cell r="L25">
            <v>2606.0639999999999</v>
          </cell>
          <cell r="M25">
            <v>21632.55</v>
          </cell>
          <cell r="N25">
            <v>9445.7520000000004</v>
          </cell>
          <cell r="O25">
            <v>0</v>
          </cell>
          <cell r="P25">
            <v>177712.50099999999</v>
          </cell>
        </row>
        <row r="26">
          <cell r="C26">
            <v>0</v>
          </cell>
          <cell r="D26">
            <v>80445.122523040787</v>
          </cell>
          <cell r="E26">
            <v>1946.9468942658791</v>
          </cell>
          <cell r="F26">
            <v>609991.56158269336</v>
          </cell>
          <cell r="G26">
            <v>46843.423076348292</v>
          </cell>
          <cell r="H26">
            <v>22864.093437472558</v>
          </cell>
          <cell r="I26">
            <v>3771.2452843348678</v>
          </cell>
          <cell r="J26">
            <v>19238.326136181011</v>
          </cell>
          <cell r="K26">
            <v>0</v>
          </cell>
          <cell r="L26">
            <v>29160.359655621709</v>
          </cell>
          <cell r="M26">
            <v>137990.45875568659</v>
          </cell>
          <cell r="N26">
            <v>116765.83460544579</v>
          </cell>
          <cell r="O26">
            <v>930100.39570799994</v>
          </cell>
          <cell r="P26">
            <v>180113.1845531638</v>
          </cell>
        </row>
        <row r="27">
          <cell r="C27">
            <v>757034.87031000003</v>
          </cell>
          <cell r="D27">
            <v>606992.24282599974</v>
          </cell>
          <cell r="E27">
            <v>47844.037371999999</v>
          </cell>
          <cell r="F27">
            <v>2380256.7348205168</v>
          </cell>
          <cell r="G27">
            <v>166258.19712</v>
          </cell>
          <cell r="H27">
            <v>190908.90044999999</v>
          </cell>
          <cell r="I27">
            <v>9356.4529999999995</v>
          </cell>
          <cell r="J27">
            <v>18724.742999999999</v>
          </cell>
          <cell r="K27">
            <v>0</v>
          </cell>
          <cell r="L27">
            <v>29326.483990000001</v>
          </cell>
          <cell r="M27">
            <v>211954.68952000001</v>
          </cell>
          <cell r="N27">
            <v>36348.14056</v>
          </cell>
          <cell r="O27">
            <v>0</v>
          </cell>
          <cell r="P27">
            <v>486757.61420075869</v>
          </cell>
        </row>
        <row r="28">
          <cell r="C28">
            <v>84846.89503</v>
          </cell>
          <cell r="D28">
            <v>23433.074240000002</v>
          </cell>
          <cell r="E28">
            <v>1004.915537870256</v>
          </cell>
          <cell r="F28">
            <v>292214.64140212978</v>
          </cell>
          <cell r="G28">
            <v>71714.281620000009</v>
          </cell>
          <cell r="H28">
            <v>71715.812439999994</v>
          </cell>
          <cell r="I28">
            <v>23478.969000000001</v>
          </cell>
          <cell r="J28">
            <v>22181.668000000001</v>
          </cell>
          <cell r="K28">
            <v>0</v>
          </cell>
          <cell r="L28">
            <v>10433.512000000001</v>
          </cell>
          <cell r="M28">
            <v>27955.76211</v>
          </cell>
          <cell r="N28">
            <v>6984.6790000000001</v>
          </cell>
          <cell r="O28">
            <v>280961.74200000003</v>
          </cell>
          <cell r="P28">
            <v>86027.039799999999</v>
          </cell>
        </row>
        <row r="29">
          <cell r="C29">
            <v>0</v>
          </cell>
          <cell r="D29">
            <v>36167.740969999999</v>
          </cell>
          <cell r="E29">
            <v>40787.222999999998</v>
          </cell>
          <cell r="F29">
            <v>526511.14835999999</v>
          </cell>
          <cell r="G29">
            <v>548918.77868083469</v>
          </cell>
          <cell r="H29">
            <v>36622.352403999997</v>
          </cell>
          <cell r="I29">
            <v>522637.08289253828</v>
          </cell>
          <cell r="J29">
            <v>58047.533000000003</v>
          </cell>
          <cell r="K29">
            <v>0</v>
          </cell>
          <cell r="L29">
            <v>178056.11916269979</v>
          </cell>
          <cell r="M29">
            <v>99985.872650000005</v>
          </cell>
          <cell r="N29">
            <v>235700.48199999999</v>
          </cell>
          <cell r="O29">
            <v>0</v>
          </cell>
          <cell r="P29">
            <v>26.879049999999999</v>
          </cell>
        </row>
        <row r="30">
          <cell r="C30">
            <v>27552.476999999999</v>
          </cell>
          <cell r="D30">
            <v>113382.76196</v>
          </cell>
          <cell r="E30">
            <v>157972.592</v>
          </cell>
          <cell r="F30">
            <v>71645.124710000004</v>
          </cell>
          <cell r="G30">
            <v>12271.942999999999</v>
          </cell>
          <cell r="H30">
            <v>55164.072</v>
          </cell>
          <cell r="I30">
            <v>304047.00199999998</v>
          </cell>
          <cell r="J30">
            <v>258937.783</v>
          </cell>
          <cell r="K30">
            <v>0</v>
          </cell>
          <cell r="L30">
            <v>19696.257000000001</v>
          </cell>
          <cell r="M30">
            <v>50992.618000000002</v>
          </cell>
          <cell r="N30">
            <v>133070.54399999999</v>
          </cell>
          <cell r="O30">
            <v>0</v>
          </cell>
          <cell r="P30">
            <v>33747.178634999997</v>
          </cell>
        </row>
        <row r="31">
          <cell r="C31">
            <v>109103.70299999999</v>
          </cell>
          <cell r="D31">
            <v>141572.69852999999</v>
          </cell>
          <cell r="E31">
            <v>42407.908639999972</v>
          </cell>
          <cell r="F31">
            <v>667429.04309999954</v>
          </cell>
          <cell r="G31">
            <v>212584.01647</v>
          </cell>
          <cell r="H31">
            <v>90600.952969999955</v>
          </cell>
          <cell r="I31">
            <v>48589.050719995983</v>
          </cell>
          <cell r="J31">
            <v>42785.597609999822</v>
          </cell>
          <cell r="K31">
            <v>0</v>
          </cell>
          <cell r="L31">
            <v>47444.819110000019</v>
          </cell>
          <cell r="M31">
            <v>332263.31332000007</v>
          </cell>
          <cell r="N31">
            <v>386922.64480000001</v>
          </cell>
          <cell r="O31">
            <v>267326.61272878572</v>
          </cell>
          <cell r="P31">
            <v>88470.819990000004</v>
          </cell>
        </row>
        <row r="32">
          <cell r="C32">
            <v>0</v>
          </cell>
          <cell r="D32">
            <v>7653.098</v>
          </cell>
          <cell r="E32">
            <v>2749.6170000000002</v>
          </cell>
          <cell r="F32">
            <v>80046.067999999999</v>
          </cell>
          <cell r="G32">
            <v>147074.17499999999</v>
          </cell>
          <cell r="H32">
            <v>1797.93</v>
          </cell>
          <cell r="I32">
            <v>7738.5240000000003</v>
          </cell>
          <cell r="J32">
            <v>5150.1450000000004</v>
          </cell>
          <cell r="K32">
            <v>0</v>
          </cell>
          <cell r="L32">
            <v>4068.9290000000001</v>
          </cell>
          <cell r="M32">
            <v>19440.674999999999</v>
          </cell>
          <cell r="N32">
            <v>22673.816999999999</v>
          </cell>
          <cell r="O32">
            <v>180972.92300000001</v>
          </cell>
          <cell r="P32">
            <v>3287.692</v>
          </cell>
        </row>
        <row r="33">
          <cell r="C33">
            <v>0</v>
          </cell>
          <cell r="D33">
            <v>13734.833000000001</v>
          </cell>
          <cell r="E33">
            <v>2623.4470000000001</v>
          </cell>
          <cell r="F33">
            <v>64355.133999999998</v>
          </cell>
          <cell r="G33">
            <v>11673.911</v>
          </cell>
          <cell r="H33">
            <v>41021.665999999997</v>
          </cell>
          <cell r="I33">
            <v>10069.51999999997</v>
          </cell>
          <cell r="J33">
            <v>6941.3940000000002</v>
          </cell>
          <cell r="K33">
            <v>0</v>
          </cell>
          <cell r="L33">
            <v>7589.4489999999996</v>
          </cell>
          <cell r="M33">
            <v>8468.2780000000002</v>
          </cell>
          <cell r="N33">
            <v>45776.68</v>
          </cell>
          <cell r="O33">
            <v>0</v>
          </cell>
          <cell r="P33">
            <v>15828.484</v>
          </cell>
        </row>
        <row r="34">
          <cell r="C34">
            <v>0</v>
          </cell>
          <cell r="D34">
            <v>54303.324116622643</v>
          </cell>
          <cell r="E34">
            <v>16387.346138396089</v>
          </cell>
          <cell r="F34">
            <v>454406.69126222888</v>
          </cell>
          <cell r="G34">
            <v>162035.44478325901</v>
          </cell>
          <cell r="H34">
            <v>58646.209771004083</v>
          </cell>
          <cell r="I34">
            <v>53514.784603279157</v>
          </cell>
          <cell r="J34">
            <v>36419.263297685051</v>
          </cell>
          <cell r="K34">
            <v>0</v>
          </cell>
          <cell r="L34">
            <v>14799.707969430579</v>
          </cell>
          <cell r="M34">
            <v>200659.8196522975</v>
          </cell>
          <cell r="N34">
            <v>124197.1242507967</v>
          </cell>
          <cell r="O34">
            <v>0</v>
          </cell>
          <cell r="P34">
            <v>28860.87729999988</v>
          </cell>
        </row>
        <row r="35">
          <cell r="C35">
            <v>46779.081700000002</v>
          </cell>
          <cell r="D35">
            <v>3584.12995</v>
          </cell>
          <cell r="E35">
            <v>172.04508000000001</v>
          </cell>
          <cell r="F35">
            <v>6360.6413499999999</v>
          </cell>
          <cell r="G35">
            <v>44645.975400000003</v>
          </cell>
          <cell r="H35">
            <v>2240.9041200000001</v>
          </cell>
          <cell r="I35">
            <v>448.81772000000001</v>
          </cell>
          <cell r="J35">
            <v>0</v>
          </cell>
          <cell r="K35">
            <v>0</v>
          </cell>
          <cell r="L35">
            <v>9354.5339899999999</v>
          </cell>
          <cell r="M35">
            <v>45491.923659999993</v>
          </cell>
          <cell r="N35">
            <v>0</v>
          </cell>
          <cell r="O35">
            <v>0</v>
          </cell>
          <cell r="P35">
            <v>5634.0346700000009</v>
          </cell>
        </row>
        <row r="36">
          <cell r="C36">
            <v>0</v>
          </cell>
          <cell r="D36">
            <v>15696.607961537669</v>
          </cell>
          <cell r="E36">
            <v>0</v>
          </cell>
          <cell r="F36">
            <v>51019.732277887437</v>
          </cell>
          <cell r="G36">
            <v>0</v>
          </cell>
          <cell r="H36">
            <v>9604.0986882746292</v>
          </cell>
          <cell r="I36">
            <v>14590.575000000001</v>
          </cell>
          <cell r="J36">
            <v>21885.863000000001</v>
          </cell>
          <cell r="K36">
            <v>0</v>
          </cell>
          <cell r="L36">
            <v>3469.86</v>
          </cell>
          <cell r="M36">
            <v>5480.6149999999998</v>
          </cell>
          <cell r="N36">
            <v>0</v>
          </cell>
          <cell r="O36">
            <v>0</v>
          </cell>
          <cell r="P36">
            <v>3431.912868161005</v>
          </cell>
        </row>
        <row r="37">
          <cell r="C37">
            <v>0</v>
          </cell>
          <cell r="D37">
            <v>129211.9450147816</v>
          </cell>
          <cell r="E37">
            <v>31216.169863712261</v>
          </cell>
          <cell r="F37">
            <v>602846.7011384957</v>
          </cell>
          <cell r="G37">
            <v>16598.68103851458</v>
          </cell>
          <cell r="H37">
            <v>61504.616177247233</v>
          </cell>
          <cell r="I37">
            <v>4652.8829524644862</v>
          </cell>
          <cell r="J37">
            <v>3669.3449699444031</v>
          </cell>
          <cell r="K37">
            <v>0</v>
          </cell>
          <cell r="L37">
            <v>3037.4724236219731</v>
          </cell>
          <cell r="M37">
            <v>11716.171253906159</v>
          </cell>
          <cell r="N37">
            <v>10516.44704353628</v>
          </cell>
          <cell r="O37">
            <v>0</v>
          </cell>
          <cell r="P37">
            <v>23242.475123775199</v>
          </cell>
        </row>
        <row r="38">
          <cell r="C38">
            <v>88839.077000000005</v>
          </cell>
          <cell r="D38">
            <v>108963.458</v>
          </cell>
          <cell r="E38">
            <v>26400.164000000001</v>
          </cell>
          <cell r="F38">
            <v>930237.97600000002</v>
          </cell>
          <cell r="G38">
            <v>76332.558999999994</v>
          </cell>
          <cell r="H38">
            <v>28281.674999999999</v>
          </cell>
          <cell r="I38">
            <v>57001.135000000002</v>
          </cell>
          <cell r="J38">
            <v>40651.752</v>
          </cell>
          <cell r="K38">
            <v>0</v>
          </cell>
          <cell r="L38">
            <v>65288.468000000001</v>
          </cell>
          <cell r="M38">
            <v>11012.281000000001</v>
          </cell>
          <cell r="N38">
            <v>74856.498999999996</v>
          </cell>
          <cell r="O38">
            <v>1656412.3740000001</v>
          </cell>
          <cell r="P38">
            <v>242293.29</v>
          </cell>
        </row>
        <row r="39">
          <cell r="C39">
            <v>0</v>
          </cell>
          <cell r="D39">
            <v>16918.139749999998</v>
          </cell>
          <cell r="E39">
            <v>15.071</v>
          </cell>
          <cell r="F39">
            <v>44333.862999999998</v>
          </cell>
          <cell r="G39">
            <v>0</v>
          </cell>
          <cell r="H39">
            <v>1630.886</v>
          </cell>
          <cell r="I39">
            <v>16505.278215962</v>
          </cell>
          <cell r="J39">
            <v>0</v>
          </cell>
          <cell r="K39">
            <v>0</v>
          </cell>
          <cell r="L39">
            <v>6045.058</v>
          </cell>
          <cell r="M39">
            <v>6193.9139999999998</v>
          </cell>
          <cell r="N39">
            <v>58849.397119999987</v>
          </cell>
          <cell r="O39">
            <v>4218.75</v>
          </cell>
          <cell r="P39">
            <v>20675.473999999998</v>
          </cell>
        </row>
        <row r="40">
          <cell r="C40">
            <v>0</v>
          </cell>
          <cell r="D40">
            <v>299.6651</v>
          </cell>
          <cell r="E40">
            <v>120.60299999999999</v>
          </cell>
          <cell r="F40">
            <v>10058.246691969</v>
          </cell>
          <cell r="G40">
            <v>4608.26</v>
          </cell>
          <cell r="H40">
            <v>165.72430250944831</v>
          </cell>
          <cell r="I40">
            <v>0</v>
          </cell>
          <cell r="J40">
            <v>3.85</v>
          </cell>
          <cell r="K40">
            <v>0</v>
          </cell>
          <cell r="L40">
            <v>-3784.4319999999998</v>
          </cell>
          <cell r="M40">
            <v>1408.5346731731661</v>
          </cell>
          <cell r="N40">
            <v>3281.8096299982221</v>
          </cell>
          <cell r="O40">
            <v>0</v>
          </cell>
          <cell r="P40">
            <v>5024.0144</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4">
          <cell r="C44">
            <v>1693.318</v>
          </cell>
          <cell r="D44">
            <v>309872.92200000002</v>
          </cell>
          <cell r="E44">
            <v>236521.245</v>
          </cell>
          <cell r="F44">
            <v>673175.85100000002</v>
          </cell>
          <cell r="G44">
            <v>-6825.9269999999997</v>
          </cell>
          <cell r="H44">
            <v>19473.153999999999</v>
          </cell>
          <cell r="I44">
            <v>-1787.7429999999999</v>
          </cell>
          <cell r="J44">
            <v>-7638.5379999999996</v>
          </cell>
          <cell r="K44">
            <v>0</v>
          </cell>
          <cell r="L44">
            <v>62977.116000000002</v>
          </cell>
          <cell r="M44">
            <v>3314.585</v>
          </cell>
          <cell r="N44">
            <v>6629.17</v>
          </cell>
          <cell r="O44">
            <v>-34593.199999999997</v>
          </cell>
          <cell r="P44">
            <v>258537.633</v>
          </cell>
        </row>
        <row r="45">
          <cell r="C45">
            <v>0</v>
          </cell>
          <cell r="D45">
            <v>231293.989</v>
          </cell>
          <cell r="E45">
            <v>0</v>
          </cell>
          <cell r="F45">
            <v>429608.61800000002</v>
          </cell>
          <cell r="G45">
            <v>0</v>
          </cell>
          <cell r="H45">
            <v>9436.5319999999992</v>
          </cell>
          <cell r="I45">
            <v>0</v>
          </cell>
          <cell r="J45">
            <v>0</v>
          </cell>
          <cell r="K45">
            <v>0</v>
          </cell>
          <cell r="L45">
            <v>0</v>
          </cell>
          <cell r="M45">
            <v>0</v>
          </cell>
          <cell r="N45">
            <v>0</v>
          </cell>
          <cell r="O45">
            <v>0</v>
          </cell>
          <cell r="P45">
            <v>139708.70600000001</v>
          </cell>
        </row>
        <row r="46">
          <cell r="C46">
            <v>0</v>
          </cell>
          <cell r="D46">
            <v>-284.959</v>
          </cell>
          <cell r="E46">
            <v>40359.665000000001</v>
          </cell>
          <cell r="F46">
            <v>295970.88099999999</v>
          </cell>
          <cell r="G46">
            <v>0</v>
          </cell>
          <cell r="H46">
            <v>12.978</v>
          </cell>
          <cell r="I46">
            <v>0</v>
          </cell>
          <cell r="J46">
            <v>0</v>
          </cell>
          <cell r="K46">
            <v>0</v>
          </cell>
          <cell r="L46">
            <v>0</v>
          </cell>
          <cell r="M46">
            <v>0</v>
          </cell>
          <cell r="N46">
            <v>0</v>
          </cell>
          <cell r="O46">
            <v>0</v>
          </cell>
          <cell r="P46">
            <v>0</v>
          </cell>
        </row>
        <row r="47">
          <cell r="C47">
            <v>9075</v>
          </cell>
          <cell r="D47">
            <v>933147.91980999825</v>
          </cell>
          <cell r="E47">
            <v>10989.90113</v>
          </cell>
          <cell r="F47">
            <v>212616.96575999999</v>
          </cell>
          <cell r="G47">
            <v>0</v>
          </cell>
          <cell r="H47">
            <v>109814.63836</v>
          </cell>
          <cell r="I47">
            <v>0</v>
          </cell>
          <cell r="J47">
            <v>0</v>
          </cell>
          <cell r="K47">
            <v>0</v>
          </cell>
          <cell r="L47">
            <v>0</v>
          </cell>
          <cell r="M47">
            <v>0</v>
          </cell>
          <cell r="N47">
            <v>0</v>
          </cell>
          <cell r="O47">
            <v>0</v>
          </cell>
          <cell r="P47">
            <v>126982.61678</v>
          </cell>
        </row>
        <row r="48">
          <cell r="C48">
            <v>19130.604875178818</v>
          </cell>
          <cell r="D48">
            <v>58550.338413700061</v>
          </cell>
          <cell r="E48">
            <v>0</v>
          </cell>
          <cell r="F48">
            <v>524446.96933023911</v>
          </cell>
          <cell r="G48">
            <v>903.79245778170866</v>
          </cell>
          <cell r="H48">
            <v>3936.69900392608</v>
          </cell>
          <cell r="I48">
            <v>0</v>
          </cell>
          <cell r="J48">
            <v>918.37355139448232</v>
          </cell>
          <cell r="K48">
            <v>0</v>
          </cell>
          <cell r="L48">
            <v>51600.19869359045</v>
          </cell>
          <cell r="M48">
            <v>0</v>
          </cell>
          <cell r="N48">
            <v>0</v>
          </cell>
          <cell r="O48">
            <v>0</v>
          </cell>
          <cell r="P48">
            <v>83100.480988263065</v>
          </cell>
        </row>
      </sheetData>
      <sheetData sheetId="41">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220980.736</v>
          </cell>
          <cell r="D8">
            <v>0</v>
          </cell>
          <cell r="E8">
            <v>220662.75180999999</v>
          </cell>
          <cell r="F8">
            <v>317.98419000002741</v>
          </cell>
          <cell r="G8">
            <v>24.536000000000001</v>
          </cell>
          <cell r="H8">
            <v>0</v>
          </cell>
          <cell r="I8">
            <v>61.288350445818892</v>
          </cell>
          <cell r="J8">
            <v>0</v>
          </cell>
          <cell r="K8">
            <v>281.23183955420859</v>
          </cell>
          <cell r="L8">
            <v>-489.93566496262241</v>
          </cell>
          <cell r="M8">
            <v>-11549.46747</v>
          </cell>
          <cell r="N8">
            <v>11616.714175352679</v>
          </cell>
          <cell r="O8">
            <v>703.92079916415548</v>
          </cell>
          <cell r="P8">
            <v>24905.296071369179</v>
          </cell>
          <cell r="Q8">
            <v>25609.216870533332</v>
          </cell>
        </row>
        <row r="9">
          <cell r="C9">
            <v>52469.350760000008</v>
          </cell>
          <cell r="D9">
            <v>0</v>
          </cell>
          <cell r="E9">
            <v>52458.989179999997</v>
          </cell>
          <cell r="F9">
            <v>10.361580000005659</v>
          </cell>
          <cell r="G9">
            <v>157.8516699999999</v>
          </cell>
          <cell r="H9">
            <v>0</v>
          </cell>
          <cell r="I9">
            <v>4473.3252100000054</v>
          </cell>
          <cell r="J9">
            <v>0</v>
          </cell>
          <cell r="K9">
            <v>-4305.1119599999993</v>
          </cell>
          <cell r="L9">
            <v>267.29199999999997</v>
          </cell>
          <cell r="M9">
            <v>-6036.2467200000001</v>
          </cell>
          <cell r="N9">
            <v>1.388220070026668</v>
          </cell>
          <cell r="O9">
            <v>1462.4545399299741</v>
          </cell>
          <cell r="P9">
            <v>1.0809677102012401</v>
          </cell>
          <cell r="Q9">
            <v>1463.535507640175</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722499.69499999995</v>
          </cell>
          <cell r="D15">
            <v>0</v>
          </cell>
          <cell r="E15">
            <v>723006.79700000002</v>
          </cell>
          <cell r="F15">
            <v>-507.10199999999998</v>
          </cell>
          <cell r="G15">
            <v>8.2710000000000008</v>
          </cell>
          <cell r="H15">
            <v>0</v>
          </cell>
          <cell r="I15">
            <v>-112.565</v>
          </cell>
          <cell r="J15">
            <v>0</v>
          </cell>
          <cell r="K15">
            <v>-386.26600000000002</v>
          </cell>
          <cell r="L15">
            <v>-24.998999999999999</v>
          </cell>
          <cell r="M15">
            <v>-9290.7919999999995</v>
          </cell>
          <cell r="N15">
            <v>9845.9380000000001</v>
          </cell>
          <cell r="O15">
            <v>-916.41300000000001</v>
          </cell>
          <cell r="P15">
            <v>571.73263642335201</v>
          </cell>
          <cell r="Q15">
            <v>-344.68036357664789</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C17">
            <v>1387625.88</v>
          </cell>
          <cell r="D17">
            <v>0</v>
          </cell>
          <cell r="E17">
            <v>1380647.64</v>
          </cell>
          <cell r="F17">
            <v>6978.24</v>
          </cell>
          <cell r="G17">
            <v>-11926.556</v>
          </cell>
          <cell r="H17">
            <v>0</v>
          </cell>
          <cell r="I17">
            <v>-16121.672</v>
          </cell>
          <cell r="J17">
            <v>0</v>
          </cell>
          <cell r="K17">
            <v>11173.356</v>
          </cell>
          <cell r="L17">
            <v>-104.119</v>
          </cell>
          <cell r="M17">
            <v>-66506.077999999994</v>
          </cell>
          <cell r="N17">
            <v>127098.84699999999</v>
          </cell>
          <cell r="O17">
            <v>-49315.294000000002</v>
          </cell>
          <cell r="P17">
            <v>126610.31</v>
          </cell>
          <cell r="Q17">
            <v>77295.016000000003</v>
          </cell>
        </row>
        <row r="18">
          <cell r="C18">
            <v>45477.659</v>
          </cell>
          <cell r="D18">
            <v>0</v>
          </cell>
          <cell r="E18">
            <v>38476.205000000002</v>
          </cell>
          <cell r="F18">
            <v>7001.4539999999997</v>
          </cell>
          <cell r="G18">
            <v>3549.07</v>
          </cell>
          <cell r="H18">
            <v>0</v>
          </cell>
          <cell r="I18">
            <v>3743.39</v>
          </cell>
          <cell r="J18">
            <v>0</v>
          </cell>
          <cell r="K18">
            <v>6807.134</v>
          </cell>
          <cell r="L18">
            <v>1562.0640000000001</v>
          </cell>
          <cell r="M18">
            <v>-5835.0429999999997</v>
          </cell>
          <cell r="N18">
            <v>10421.191706530461</v>
          </cell>
          <cell r="O18">
            <v>658.92129346953516</v>
          </cell>
          <cell r="P18">
            <v>2462.4032878921539</v>
          </cell>
          <cell r="Q18">
            <v>3121.32458136169</v>
          </cell>
        </row>
        <row r="19">
          <cell r="C19">
            <v>1404220.3970000001</v>
          </cell>
          <cell r="D19">
            <v>0</v>
          </cell>
          <cell r="E19">
            <v>1397289.827</v>
          </cell>
          <cell r="F19">
            <v>6930.57</v>
          </cell>
          <cell r="G19">
            <v>4353.2560000000003</v>
          </cell>
          <cell r="H19">
            <v>0</v>
          </cell>
          <cell r="I19">
            <v>6007.3720000000003</v>
          </cell>
          <cell r="J19">
            <v>0</v>
          </cell>
          <cell r="K19">
            <v>5276.4539999999997</v>
          </cell>
          <cell r="L19">
            <v>3179.2719999999999</v>
          </cell>
          <cell r="M19">
            <v>-34036.845000000001</v>
          </cell>
          <cell r="N19">
            <v>21731.352999999999</v>
          </cell>
          <cell r="O19">
            <v>14402.674000000001</v>
          </cell>
          <cell r="P19">
            <v>185250.86</v>
          </cell>
          <cell r="Q19">
            <v>199653.53400000001</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4705.4809999999998</v>
          </cell>
          <cell r="D22">
            <v>0</v>
          </cell>
          <cell r="E22">
            <v>4705.4799999999996</v>
          </cell>
          <cell r="F22">
            <v>1E-3</v>
          </cell>
          <cell r="G22">
            <v>14.634</v>
          </cell>
          <cell r="H22">
            <v>394.45499999999998</v>
          </cell>
          <cell r="I22">
            <v>0</v>
          </cell>
          <cell r="J22">
            <v>0</v>
          </cell>
          <cell r="K22">
            <v>409.09</v>
          </cell>
          <cell r="L22">
            <v>0</v>
          </cell>
          <cell r="M22">
            <v>-980.61699999999996</v>
          </cell>
          <cell r="N22">
            <v>47.055</v>
          </cell>
          <cell r="O22">
            <v>1342.652</v>
          </cell>
          <cell r="P22">
            <v>0</v>
          </cell>
          <cell r="Q22">
            <v>1342.652</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750944.49100000004</v>
          </cell>
          <cell r="D27">
            <v>0</v>
          </cell>
          <cell r="E27">
            <v>757034.87031000003</v>
          </cell>
          <cell r="F27">
            <v>-6090.3793100000621</v>
          </cell>
          <cell r="G27">
            <v>1452.347867635488</v>
          </cell>
          <cell r="H27">
            <v>0</v>
          </cell>
          <cell r="I27">
            <v>323.43771921390288</v>
          </cell>
          <cell r="J27">
            <v>0</v>
          </cell>
          <cell r="K27">
            <v>-4961.4691615784768</v>
          </cell>
          <cell r="L27">
            <v>556.25569934059865</v>
          </cell>
          <cell r="M27">
            <v>-49848.833965868303</v>
          </cell>
          <cell r="N27">
            <v>23265.12552136273</v>
          </cell>
          <cell r="O27">
            <v>21065.983583586491</v>
          </cell>
          <cell r="P27">
            <v>80757.20588829949</v>
          </cell>
          <cell r="Q27">
            <v>101823.189471886</v>
          </cell>
        </row>
        <row r="28">
          <cell r="C28">
            <v>93465.67</v>
          </cell>
          <cell r="D28">
            <v>0</v>
          </cell>
          <cell r="E28">
            <v>84846.89503</v>
          </cell>
          <cell r="F28">
            <v>8618.7749699999986</v>
          </cell>
          <cell r="G28">
            <v>2030.9090000000001</v>
          </cell>
          <cell r="H28">
            <v>0</v>
          </cell>
          <cell r="I28">
            <v>2293.260243783121</v>
          </cell>
          <cell r="J28">
            <v>0</v>
          </cell>
          <cell r="K28">
            <v>8356.4237262168772</v>
          </cell>
          <cell r="L28">
            <v>28205.386950000018</v>
          </cell>
          <cell r="M28">
            <v>-7525.5238116204746</v>
          </cell>
          <cell r="N28">
            <v>1913.3710000000001</v>
          </cell>
          <cell r="O28">
            <v>-14236.810412162669</v>
          </cell>
          <cell r="P28">
            <v>-248.745</v>
          </cell>
          <cell r="Q28">
            <v>-14485.55541216267</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27522.538</v>
          </cell>
          <cell r="D30">
            <v>0</v>
          </cell>
          <cell r="E30">
            <v>27552.476999999999</v>
          </cell>
          <cell r="F30">
            <v>-29.939</v>
          </cell>
          <cell r="G30">
            <v>0</v>
          </cell>
          <cell r="H30">
            <v>0</v>
          </cell>
          <cell r="I30">
            <v>-3.0584728911686692</v>
          </cell>
          <cell r="J30">
            <v>0</v>
          </cell>
          <cell r="K30">
            <v>-26.88052710883133</v>
          </cell>
          <cell r="L30">
            <v>0</v>
          </cell>
          <cell r="M30">
            <v>-1458.5157999999999</v>
          </cell>
          <cell r="N30">
            <v>0</v>
          </cell>
          <cell r="O30">
            <v>1431.6352728911691</v>
          </cell>
          <cell r="P30">
            <v>2059.8874542079639</v>
          </cell>
          <cell r="Q30">
            <v>3491.5227270991331</v>
          </cell>
        </row>
        <row r="31">
          <cell r="C31">
            <v>21411.76598</v>
          </cell>
          <cell r="D31">
            <v>88059.019780000002</v>
          </cell>
          <cell r="E31">
            <v>109103.70299999999</v>
          </cell>
          <cell r="F31">
            <v>367.08276000000541</v>
          </cell>
          <cell r="G31">
            <v>10.68406999997795</v>
          </cell>
          <cell r="H31">
            <v>0</v>
          </cell>
          <cell r="I31">
            <v>136.98393541019041</v>
          </cell>
          <cell r="J31">
            <v>0</v>
          </cell>
          <cell r="K31">
            <v>240.7828945897929</v>
          </cell>
          <cell r="L31">
            <v>107.3560865999679</v>
          </cell>
          <cell r="M31">
            <v>-2888.5627214482652</v>
          </cell>
          <cell r="N31">
            <v>0</v>
          </cell>
          <cell r="O31">
            <v>3021.9895294380899</v>
          </cell>
          <cell r="P31">
            <v>0</v>
          </cell>
          <cell r="Q31">
            <v>3021.9895294380899</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row>
        <row r="35">
          <cell r="C35">
            <v>56224.858</v>
          </cell>
          <cell r="D35">
            <v>0</v>
          </cell>
          <cell r="E35">
            <v>46779.081700000002</v>
          </cell>
          <cell r="F35">
            <v>9445.7762999999977</v>
          </cell>
          <cell r="G35">
            <v>0</v>
          </cell>
          <cell r="H35">
            <v>0</v>
          </cell>
          <cell r="I35">
            <v>32040.46702465753</v>
          </cell>
          <cell r="J35">
            <v>0</v>
          </cell>
          <cell r="K35">
            <v>-22594.690724657539</v>
          </cell>
          <cell r="L35">
            <v>200</v>
          </cell>
          <cell r="M35">
            <v>2811.2435</v>
          </cell>
          <cell r="N35">
            <v>7009.5284574938178</v>
          </cell>
          <cell r="O35">
            <v>-32615.462682151359</v>
          </cell>
          <cell r="P35">
            <v>2230.4965384335542</v>
          </cell>
          <cell r="Q35">
            <v>-30384.9661437178</v>
          </cell>
        </row>
        <row r="36">
          <cell r="C36">
            <v>0</v>
          </cell>
          <cell r="D36">
            <v>0</v>
          </cell>
          <cell r="E36">
            <v>0</v>
          </cell>
          <cell r="F36">
            <v>0</v>
          </cell>
          <cell r="G36">
            <v>0</v>
          </cell>
          <cell r="H36">
            <v>0</v>
          </cell>
          <cell r="I36">
            <v>0</v>
          </cell>
          <cell r="J36">
            <v>0</v>
          </cell>
          <cell r="K36">
            <v>0</v>
          </cell>
          <cell r="L36">
            <v>0</v>
          </cell>
          <cell r="M36">
            <v>0</v>
          </cell>
          <cell r="N36">
            <v>0</v>
          </cell>
          <cell r="O36">
            <v>0</v>
          </cell>
          <cell r="P36">
            <v>0</v>
          </cell>
          <cell r="Q36">
            <v>0</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92362.729000000007</v>
          </cell>
          <cell r="D38">
            <v>0</v>
          </cell>
          <cell r="E38">
            <v>88839.077000000005</v>
          </cell>
          <cell r="F38">
            <v>3523.652</v>
          </cell>
          <cell r="G38">
            <v>722.42700000000002</v>
          </cell>
          <cell r="H38">
            <v>0</v>
          </cell>
          <cell r="I38">
            <v>1172.0029999999999</v>
          </cell>
          <cell r="J38">
            <v>0</v>
          </cell>
          <cell r="K38">
            <v>3074.076</v>
          </cell>
          <cell r="L38">
            <v>-557.42399999999998</v>
          </cell>
          <cell r="M38">
            <v>-5412.2979999999998</v>
          </cell>
          <cell r="N38">
            <v>24207.868999999999</v>
          </cell>
          <cell r="O38">
            <v>-15164.071</v>
          </cell>
          <cell r="P38">
            <v>22784.306</v>
          </cell>
          <cell r="Q38">
            <v>7620.2349999999997</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23845.344000000001</v>
          </cell>
          <cell r="E44">
            <v>1693.318</v>
          </cell>
          <cell r="F44">
            <v>22152.026000000002</v>
          </cell>
          <cell r="G44">
            <v>33241.069808516593</v>
          </cell>
          <cell r="H44">
            <v>0</v>
          </cell>
          <cell r="I44">
            <v>9062.1331123053842</v>
          </cell>
          <cell r="J44">
            <v>0</v>
          </cell>
          <cell r="K44">
            <v>46330.962696211202</v>
          </cell>
          <cell r="L44">
            <v>-15908.579</v>
          </cell>
          <cell r="M44">
            <v>7453.8029999999999</v>
          </cell>
          <cell r="N44">
            <v>6633.1295994345419</v>
          </cell>
          <cell r="O44">
            <v>48152.609096776658</v>
          </cell>
          <cell r="P44">
            <v>3150.7975305709051</v>
          </cell>
          <cell r="Q44">
            <v>51303.406627347569</v>
          </cell>
        </row>
        <row r="45">
          <cell r="C45">
            <v>0</v>
          </cell>
          <cell r="D45">
            <v>2203.236904960389</v>
          </cell>
          <cell r="E45">
            <v>0</v>
          </cell>
          <cell r="F45">
            <v>2203.236904960389</v>
          </cell>
          <cell r="G45">
            <v>2062.5783188680648</v>
          </cell>
          <cell r="H45">
            <v>0</v>
          </cell>
          <cell r="I45">
            <v>1168.7974454724081</v>
          </cell>
          <cell r="J45">
            <v>0</v>
          </cell>
          <cell r="K45">
            <v>3097.0177783560462</v>
          </cell>
          <cell r="L45">
            <v>1362.307</v>
          </cell>
          <cell r="M45">
            <v>405.46536763489729</v>
          </cell>
          <cell r="N45">
            <v>103.2876778090605</v>
          </cell>
          <cell r="O45">
            <v>1225.957732912088</v>
          </cell>
          <cell r="P45">
            <v>181.40517069268671</v>
          </cell>
          <cell r="Q45">
            <v>1407.3629036047751</v>
          </cell>
        </row>
        <row r="46">
          <cell r="C46">
            <v>0</v>
          </cell>
          <cell r="D46">
            <v>4230.9470000000001</v>
          </cell>
          <cell r="E46">
            <v>0</v>
          </cell>
          <cell r="F46">
            <v>4230.9470000000001</v>
          </cell>
          <cell r="G46">
            <v>429.9969422661494</v>
          </cell>
          <cell r="H46">
            <v>0</v>
          </cell>
          <cell r="I46">
            <v>2302.8395941141148</v>
          </cell>
          <cell r="J46">
            <v>3171.2490100854029</v>
          </cell>
          <cell r="K46">
            <v>-813.14466193336852</v>
          </cell>
          <cell r="L46">
            <v>39883.548588807636</v>
          </cell>
          <cell r="M46">
            <v>706.11500000000001</v>
          </cell>
          <cell r="N46">
            <v>174.3065133988425</v>
          </cell>
          <cell r="O46">
            <v>-41577.114764139849</v>
          </cell>
          <cell r="P46">
            <v>204.71182809384811</v>
          </cell>
          <cell r="Q46">
            <v>-41372.402936045997</v>
          </cell>
        </row>
        <row r="47">
          <cell r="C47">
            <v>0</v>
          </cell>
          <cell r="D47">
            <v>91690.695420000018</v>
          </cell>
          <cell r="E47">
            <v>9075</v>
          </cell>
          <cell r="F47">
            <v>82615.695420000018</v>
          </cell>
          <cell r="G47">
            <v>13107.114</v>
          </cell>
          <cell r="H47">
            <v>0</v>
          </cell>
          <cell r="I47">
            <v>14498.412214143849</v>
          </cell>
          <cell r="J47">
            <v>0</v>
          </cell>
          <cell r="K47">
            <v>81224.397205856163</v>
          </cell>
          <cell r="L47">
            <v>72849.125459999981</v>
          </cell>
          <cell r="M47">
            <v>18949.75277000001</v>
          </cell>
          <cell r="N47">
            <v>6366.910388262133</v>
          </cell>
          <cell r="O47">
            <v>-16941.391412405959</v>
          </cell>
          <cell r="P47">
            <v>26779.072082649589</v>
          </cell>
          <cell r="Q47">
            <v>9837.6806702436243</v>
          </cell>
        </row>
        <row r="48">
          <cell r="C48">
            <v>0</v>
          </cell>
          <cell r="D48">
            <v>57414.13139646421</v>
          </cell>
          <cell r="E48">
            <v>19130.604875178818</v>
          </cell>
          <cell r="F48">
            <v>38283.526521285399</v>
          </cell>
          <cell r="G48">
            <v>8112.8497990865844</v>
          </cell>
          <cell r="H48">
            <v>0</v>
          </cell>
          <cell r="I48">
            <v>9107.8135232376681</v>
          </cell>
          <cell r="J48">
            <v>0</v>
          </cell>
          <cell r="K48">
            <v>37288.56279713432</v>
          </cell>
          <cell r="L48">
            <v>6725.0495294482316</v>
          </cell>
          <cell r="M48">
            <v>8768.8655311290295</v>
          </cell>
          <cell r="N48">
            <v>4663.2331044027778</v>
          </cell>
          <cell r="O48">
            <v>17131.414632154279</v>
          </cell>
          <cell r="P48">
            <v>1156.7844563545659</v>
          </cell>
          <cell r="Q48">
            <v>18288.199088508849</v>
          </cell>
        </row>
      </sheetData>
      <sheetData sheetId="42">
        <row r="6">
          <cell r="C6">
            <v>1584.383</v>
          </cell>
          <cell r="D6">
            <v>0</v>
          </cell>
          <cell r="E6">
            <v>1249.528</v>
          </cell>
          <cell r="F6">
            <v>334.85500000000002</v>
          </cell>
          <cell r="G6">
            <v>831.35900000000004</v>
          </cell>
          <cell r="H6">
            <v>0</v>
          </cell>
          <cell r="I6">
            <v>190.78742332652141</v>
          </cell>
          <cell r="J6">
            <v>0</v>
          </cell>
          <cell r="K6">
            <v>975.42657667347862</v>
          </cell>
          <cell r="L6">
            <v>576.71990548355166</v>
          </cell>
          <cell r="M6">
            <v>-57.98262799999997</v>
          </cell>
          <cell r="N6">
            <v>306.78770020320582</v>
          </cell>
          <cell r="O6">
            <v>149.9015989867211</v>
          </cell>
          <cell r="P6">
            <v>135.88308845942089</v>
          </cell>
          <cell r="Q6">
            <v>285.78468744614202</v>
          </cell>
        </row>
        <row r="7">
          <cell r="C7">
            <v>69344.03707611491</v>
          </cell>
          <cell r="D7">
            <v>0</v>
          </cell>
          <cell r="E7">
            <v>31075.599999999999</v>
          </cell>
          <cell r="F7">
            <v>38268.437076114911</v>
          </cell>
          <cell r="G7">
            <v>8525.2800000000007</v>
          </cell>
          <cell r="H7">
            <v>0</v>
          </cell>
          <cell r="I7">
            <v>16606.23346288181</v>
          </cell>
          <cell r="J7">
            <v>0</v>
          </cell>
          <cell r="K7">
            <v>30187.483613233089</v>
          </cell>
          <cell r="L7">
            <v>-437.83506847405812</v>
          </cell>
          <cell r="M7">
            <v>4272.7820000000002</v>
          </cell>
          <cell r="N7">
            <v>21388.686166679388</v>
          </cell>
          <cell r="O7">
            <v>4963.8505150277624</v>
          </cell>
          <cell r="P7">
            <v>2642.594417318835</v>
          </cell>
          <cell r="Q7">
            <v>7606.4449323465969</v>
          </cell>
        </row>
        <row r="8">
          <cell r="C8">
            <v>239671.37</v>
          </cell>
          <cell r="D8">
            <v>8441.3040000000001</v>
          </cell>
          <cell r="E8">
            <v>148397.55086902899</v>
          </cell>
          <cell r="F8">
            <v>99715.123130970984</v>
          </cell>
          <cell r="G8">
            <v>32366.931</v>
          </cell>
          <cell r="H8">
            <v>0</v>
          </cell>
          <cell r="I8">
            <v>44942.554105575036</v>
          </cell>
          <cell r="J8">
            <v>0</v>
          </cell>
          <cell r="K8">
            <v>87139.500025395944</v>
          </cell>
          <cell r="L8">
            <v>34171.253779947852</v>
          </cell>
          <cell r="M8">
            <v>9331.4855799999987</v>
          </cell>
          <cell r="N8">
            <v>38426.124360718117</v>
          </cell>
          <cell r="O8">
            <v>5210.6363047299756</v>
          </cell>
          <cell r="P8">
            <v>26044.6300913983</v>
          </cell>
          <cell r="Q8">
            <v>31255.266396128271</v>
          </cell>
        </row>
        <row r="9">
          <cell r="C9">
            <v>565696.84509999957</v>
          </cell>
          <cell r="D9">
            <v>6663.75803</v>
          </cell>
          <cell r="E9">
            <v>507880.63101472781</v>
          </cell>
          <cell r="F9">
            <v>64479.972115271688</v>
          </cell>
          <cell r="G9">
            <v>18483.755359999999</v>
          </cell>
          <cell r="H9">
            <v>0</v>
          </cell>
          <cell r="I9">
            <v>26662.010080000011</v>
          </cell>
          <cell r="J9">
            <v>0</v>
          </cell>
          <cell r="K9">
            <v>56301.717395271677</v>
          </cell>
          <cell r="L9">
            <v>14984.94308866328</v>
          </cell>
          <cell r="M9">
            <v>-20424.463919999998</v>
          </cell>
          <cell r="N9">
            <v>29611.092747733492</v>
          </cell>
          <cell r="O9">
            <v>32130.1454788749</v>
          </cell>
          <cell r="P9">
            <v>23057.320532369991</v>
          </cell>
          <cell r="Q9">
            <v>55187.466011244891</v>
          </cell>
        </row>
        <row r="10">
          <cell r="C10">
            <v>85515.104999999996</v>
          </cell>
          <cell r="D10">
            <v>1318.076</v>
          </cell>
          <cell r="E10">
            <v>70950.971999999994</v>
          </cell>
          <cell r="F10">
            <v>15882.209000000001</v>
          </cell>
          <cell r="G10">
            <v>8209.6732798761495</v>
          </cell>
          <cell r="H10">
            <v>0</v>
          </cell>
          <cell r="I10">
            <v>10006.020289999989</v>
          </cell>
          <cell r="J10">
            <v>1198.430091179029</v>
          </cell>
          <cell r="K10">
            <v>12887.43189869713</v>
          </cell>
          <cell r="L10">
            <v>9211.2226739393554</v>
          </cell>
          <cell r="M10">
            <v>-5375.7529999999997</v>
          </cell>
          <cell r="N10">
            <v>23255.98991278874</v>
          </cell>
          <cell r="O10">
            <v>-14204.027688030959</v>
          </cell>
          <cell r="P10">
            <v>6223.3096740694828</v>
          </cell>
          <cell r="Q10">
            <v>-7980.7180139614793</v>
          </cell>
        </row>
        <row r="11">
          <cell r="C11">
            <v>299372.08265</v>
          </cell>
          <cell r="D11">
            <v>18998.929110000001</v>
          </cell>
          <cell r="E11">
            <v>244264.05562999999</v>
          </cell>
          <cell r="F11">
            <v>74106.956129999991</v>
          </cell>
          <cell r="G11">
            <v>33566.841999999997</v>
          </cell>
          <cell r="H11">
            <v>0</v>
          </cell>
          <cell r="I11">
            <v>31171.01</v>
          </cell>
          <cell r="J11">
            <v>0</v>
          </cell>
          <cell r="K11">
            <v>76502.788130000001</v>
          </cell>
          <cell r="L11">
            <v>55476.746659999997</v>
          </cell>
          <cell r="M11">
            <v>-33258.664549999987</v>
          </cell>
          <cell r="N11">
            <v>66252.024033465219</v>
          </cell>
          <cell r="O11">
            <v>-11967.318013465219</v>
          </cell>
          <cell r="P11">
            <v>12588.739346582041</v>
          </cell>
          <cell r="Q11">
            <v>621.42133311681448</v>
          </cell>
        </row>
        <row r="12">
          <cell r="C12">
            <v>11769.31859482266</v>
          </cell>
          <cell r="D12">
            <v>261.86683595799877</v>
          </cell>
          <cell r="E12">
            <v>18870.756985874999</v>
          </cell>
          <cell r="F12">
            <v>-6839.5715550943387</v>
          </cell>
          <cell r="G12">
            <v>7699.5826538210458</v>
          </cell>
          <cell r="H12">
            <v>0</v>
          </cell>
          <cell r="I12">
            <v>6776.8863986267779</v>
          </cell>
          <cell r="J12">
            <v>0</v>
          </cell>
          <cell r="K12">
            <v>-5916.8752999000717</v>
          </cell>
          <cell r="L12">
            <v>-12450.31144707257</v>
          </cell>
          <cell r="M12">
            <v>-779.05695749428401</v>
          </cell>
          <cell r="N12">
            <v>13591.99951517013</v>
          </cell>
          <cell r="O12">
            <v>-6279.5064105033471</v>
          </cell>
          <cell r="P12">
            <v>212.32926484834499</v>
          </cell>
          <cell r="Q12">
            <v>-6067.1771456550023</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65898.501000000004</v>
          </cell>
          <cell r="D15">
            <v>374.69499999999999</v>
          </cell>
          <cell r="E15">
            <v>48475.722999999998</v>
          </cell>
          <cell r="F15">
            <v>17797.473000000002</v>
          </cell>
          <cell r="G15">
            <v>5773.4650000000001</v>
          </cell>
          <cell r="H15">
            <v>0</v>
          </cell>
          <cell r="I15">
            <v>8047.1670000000004</v>
          </cell>
          <cell r="J15">
            <v>0</v>
          </cell>
          <cell r="K15">
            <v>15523.771000000001</v>
          </cell>
          <cell r="L15">
            <v>14686.317999999999</v>
          </cell>
          <cell r="M15">
            <v>-4197.951</v>
          </cell>
          <cell r="N15">
            <v>5187.7920000000004</v>
          </cell>
          <cell r="O15">
            <v>-152.38800000000001</v>
          </cell>
          <cell r="P15">
            <v>2662.1673359114238</v>
          </cell>
          <cell r="Q15">
            <v>2509.7793359114239</v>
          </cell>
        </row>
        <row r="16">
          <cell r="C16">
            <v>129654.556</v>
          </cell>
          <cell r="D16">
            <v>22225.414000000001</v>
          </cell>
          <cell r="E16">
            <v>126098.87613600001</v>
          </cell>
          <cell r="F16">
            <v>25781.093864000009</v>
          </cell>
          <cell r="G16">
            <v>16045.832207646001</v>
          </cell>
          <cell r="H16">
            <v>0</v>
          </cell>
          <cell r="I16">
            <v>14909.860144153599</v>
          </cell>
          <cell r="J16">
            <v>0</v>
          </cell>
          <cell r="K16">
            <v>26917.0659274924</v>
          </cell>
          <cell r="L16">
            <v>12792.85664</v>
          </cell>
          <cell r="M16">
            <v>1588.134925999999</v>
          </cell>
          <cell r="N16">
            <v>13081.573285023011</v>
          </cell>
          <cell r="O16">
            <v>-545.49892353061216</v>
          </cell>
          <cell r="P16">
            <v>4779.1770749852521</v>
          </cell>
          <cell r="Q16">
            <v>4233.6781514546392</v>
          </cell>
        </row>
        <row r="17">
          <cell r="C17">
            <v>795309.59900000005</v>
          </cell>
          <cell r="D17">
            <v>15606.797</v>
          </cell>
          <cell r="E17">
            <v>701688.69200000004</v>
          </cell>
          <cell r="F17">
            <v>109227.704</v>
          </cell>
          <cell r="G17">
            <v>50738.292999999998</v>
          </cell>
          <cell r="H17">
            <v>0</v>
          </cell>
          <cell r="I17">
            <v>29296.169000000002</v>
          </cell>
          <cell r="J17">
            <v>0</v>
          </cell>
          <cell r="K17">
            <v>130669.82799999999</v>
          </cell>
          <cell r="L17">
            <v>51825.422500000001</v>
          </cell>
          <cell r="M17">
            <v>-53353.678</v>
          </cell>
          <cell r="N17">
            <v>74275.451000000001</v>
          </cell>
          <cell r="O17">
            <v>57922.6325</v>
          </cell>
          <cell r="P17">
            <v>80957.774999999994</v>
          </cell>
          <cell r="Q17">
            <v>138880.4075</v>
          </cell>
        </row>
        <row r="18">
          <cell r="C18">
            <v>100064.952</v>
          </cell>
          <cell r="D18">
            <v>5613.3140000000003</v>
          </cell>
          <cell r="E18">
            <v>46809.464</v>
          </cell>
          <cell r="F18">
            <v>58868.802000000003</v>
          </cell>
          <cell r="G18">
            <v>18805.913</v>
          </cell>
          <cell r="H18">
            <v>0</v>
          </cell>
          <cell r="I18">
            <v>20590.075000000001</v>
          </cell>
          <cell r="J18">
            <v>0</v>
          </cell>
          <cell r="K18">
            <v>57084.639999999999</v>
          </cell>
          <cell r="L18">
            <v>9564.8410000000003</v>
          </cell>
          <cell r="M18">
            <v>4778.0169999999998</v>
          </cell>
          <cell r="N18">
            <v>24216.14246238401</v>
          </cell>
          <cell r="O18">
            <v>18525.639537615989</v>
          </cell>
          <cell r="P18">
            <v>5721.9855942264248</v>
          </cell>
          <cell r="Q18">
            <v>24247.625131842411</v>
          </cell>
        </row>
        <row r="19">
          <cell r="C19">
            <v>256914.34</v>
          </cell>
          <cell r="D19">
            <v>13947.349</v>
          </cell>
          <cell r="E19">
            <v>204687.56400000001</v>
          </cell>
          <cell r="F19">
            <v>66174.125</v>
          </cell>
          <cell r="G19">
            <v>27336.81</v>
          </cell>
          <cell r="H19">
            <v>0</v>
          </cell>
          <cell r="I19">
            <v>29920.978999999999</v>
          </cell>
          <cell r="J19">
            <v>0</v>
          </cell>
          <cell r="K19">
            <v>63589.955999999998</v>
          </cell>
          <cell r="L19">
            <v>65513.122000000003</v>
          </cell>
          <cell r="M19">
            <v>1578.2339999999999</v>
          </cell>
          <cell r="N19">
            <v>42954.767999999996</v>
          </cell>
          <cell r="O19">
            <v>-46456.167999999998</v>
          </cell>
          <cell r="P19">
            <v>31980.87</v>
          </cell>
          <cell r="Q19">
            <v>-14475.298000000001</v>
          </cell>
        </row>
        <row r="20">
          <cell r="C20">
            <v>225897.06</v>
          </cell>
          <cell r="D20">
            <v>631.43299999999999</v>
          </cell>
          <cell r="E20">
            <v>119519.14</v>
          </cell>
          <cell r="F20">
            <v>107009.353</v>
          </cell>
          <cell r="G20">
            <v>52846.942999999999</v>
          </cell>
          <cell r="H20">
            <v>0</v>
          </cell>
          <cell r="I20">
            <v>69721.865999999995</v>
          </cell>
          <cell r="J20">
            <v>0</v>
          </cell>
          <cell r="K20">
            <v>90134.43</v>
          </cell>
          <cell r="L20">
            <v>12822.855</v>
          </cell>
          <cell r="M20">
            <v>7453.1139999999996</v>
          </cell>
          <cell r="N20">
            <v>26300.181</v>
          </cell>
          <cell r="O20">
            <v>43558.28</v>
          </cell>
          <cell r="P20">
            <v>9924.5069999999996</v>
          </cell>
          <cell r="Q20">
            <v>53482.786999999997</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81558.256999999998</v>
          </cell>
          <cell r="D22">
            <v>0</v>
          </cell>
          <cell r="E22">
            <v>61873.275000000001</v>
          </cell>
          <cell r="F22">
            <v>19684.982</v>
          </cell>
          <cell r="G22">
            <v>6375.326</v>
          </cell>
          <cell r="H22">
            <v>10863.637000000001</v>
          </cell>
          <cell r="I22">
            <v>0</v>
          </cell>
          <cell r="J22">
            <v>0</v>
          </cell>
          <cell r="K22">
            <v>36923.945</v>
          </cell>
          <cell r="L22">
            <v>-3191.0243846439048</v>
          </cell>
          <cell r="M22">
            <v>-7797.4870000000001</v>
          </cell>
          <cell r="N22">
            <v>11333.648999999999</v>
          </cell>
          <cell r="O22">
            <v>36578.807384643907</v>
          </cell>
          <cell r="P22">
            <v>3527.4679999999998</v>
          </cell>
          <cell r="Q22">
            <v>40106.275384643908</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131475.59099999999</v>
          </cell>
          <cell r="D24">
            <v>13097.64</v>
          </cell>
          <cell r="E24">
            <v>118478.76300000001</v>
          </cell>
          <cell r="F24">
            <v>26094.468000000001</v>
          </cell>
          <cell r="G24">
            <v>4009.855721158599</v>
          </cell>
          <cell r="H24">
            <v>4129</v>
          </cell>
          <cell r="I24">
            <v>10285.668</v>
          </cell>
          <cell r="J24">
            <v>1772.2249999999999</v>
          </cell>
          <cell r="K24">
            <v>22175.430721158598</v>
          </cell>
          <cell r="L24">
            <v>4482.924</v>
          </cell>
          <cell r="M24">
            <v>-5980.2939999999999</v>
          </cell>
          <cell r="N24">
            <v>38031.387999999999</v>
          </cell>
          <cell r="O24">
            <v>-14358.5872788414</v>
          </cell>
          <cell r="P24">
            <v>36555.78</v>
          </cell>
          <cell r="Q24">
            <v>22197.192721158601</v>
          </cell>
        </row>
        <row r="25">
          <cell r="C25">
            <v>77724.513999999996</v>
          </cell>
          <cell r="D25">
            <v>0</v>
          </cell>
          <cell r="E25">
            <v>59178.095999999998</v>
          </cell>
          <cell r="F25">
            <v>18546.418000000001</v>
          </cell>
          <cell r="G25">
            <v>32446.516</v>
          </cell>
          <cell r="H25">
            <v>18093.205999999998</v>
          </cell>
          <cell r="I25">
            <v>49089.073135007609</v>
          </cell>
          <cell r="J25">
            <v>37701.314816896811</v>
          </cell>
          <cell r="K25">
            <v>-17704.247951904421</v>
          </cell>
          <cell r="L25">
            <v>56298.654815542999</v>
          </cell>
          <cell r="M25">
            <v>-3517.9866989899838</v>
          </cell>
          <cell r="N25">
            <v>7886.2964655008946</v>
          </cell>
          <cell r="O25">
            <v>-78371.212533958314</v>
          </cell>
          <cell r="P25">
            <v>1551.38932605011</v>
          </cell>
          <cell r="Q25">
            <v>-76819.823207908194</v>
          </cell>
        </row>
        <row r="26">
          <cell r="C26">
            <v>142243.59700000001</v>
          </cell>
          <cell r="D26">
            <v>133.16900000000001</v>
          </cell>
          <cell r="E26">
            <v>80445.122523040787</v>
          </cell>
          <cell r="F26">
            <v>61931.643476959223</v>
          </cell>
          <cell r="G26">
            <v>25668.838855208302</v>
          </cell>
          <cell r="H26">
            <v>0</v>
          </cell>
          <cell r="I26">
            <v>25639.494999999999</v>
          </cell>
          <cell r="J26">
            <v>0</v>
          </cell>
          <cell r="K26">
            <v>61960.987332167497</v>
          </cell>
          <cell r="L26">
            <v>62510.922606662061</v>
          </cell>
          <cell r="M26">
            <v>4355.7273730897014</v>
          </cell>
          <cell r="N26">
            <v>14880.744578769851</v>
          </cell>
          <cell r="O26">
            <v>-19786.407226354109</v>
          </cell>
          <cell r="P26">
            <v>3865.467985588934</v>
          </cell>
          <cell r="Q26">
            <v>-15920.939240765179</v>
          </cell>
        </row>
        <row r="27">
          <cell r="C27">
            <v>793416.67200000002</v>
          </cell>
          <cell r="D27">
            <v>74047.600000000006</v>
          </cell>
          <cell r="E27">
            <v>606992.24282599974</v>
          </cell>
          <cell r="F27">
            <v>260472.02917400029</v>
          </cell>
          <cell r="G27">
            <v>105122.8905461698</v>
          </cell>
          <cell r="H27">
            <v>0</v>
          </cell>
          <cell r="I27">
            <v>114789.7061530912</v>
          </cell>
          <cell r="J27">
            <v>0</v>
          </cell>
          <cell r="K27">
            <v>250805.2135670789</v>
          </cell>
          <cell r="L27">
            <v>331353.06043749867</v>
          </cell>
          <cell r="M27">
            <v>41518.408771550407</v>
          </cell>
          <cell r="N27">
            <v>49317.663007260213</v>
          </cell>
          <cell r="O27">
            <v>-171383.9186492305</v>
          </cell>
          <cell r="P27">
            <v>93287.841726865168</v>
          </cell>
          <cell r="Q27">
            <v>-78096.076922365333</v>
          </cell>
        </row>
        <row r="28">
          <cell r="C28">
            <v>31054.539000000001</v>
          </cell>
          <cell r="D28">
            <v>1212.6500000000001</v>
          </cell>
          <cell r="E28">
            <v>23433.074240000002</v>
          </cell>
          <cell r="F28">
            <v>8834.1147599999986</v>
          </cell>
          <cell r="G28">
            <v>5257.9290000000001</v>
          </cell>
          <cell r="H28">
            <v>0</v>
          </cell>
          <cell r="I28">
            <v>4175.715962804009</v>
          </cell>
          <cell r="J28">
            <v>0</v>
          </cell>
          <cell r="K28">
            <v>9916.3277971959888</v>
          </cell>
          <cell r="L28">
            <v>2967.0637719039992</v>
          </cell>
          <cell r="M28">
            <v>-4372.9741123154627</v>
          </cell>
          <cell r="N28">
            <v>2270.5450000000001</v>
          </cell>
          <cell r="O28">
            <v>9051.6931376074535</v>
          </cell>
          <cell r="P28">
            <v>-295.17899999999997</v>
          </cell>
          <cell r="Q28">
            <v>8756.5141376074534</v>
          </cell>
        </row>
        <row r="29">
          <cell r="C29">
            <v>47057.963369999998</v>
          </cell>
          <cell r="D29">
            <v>0</v>
          </cell>
          <cell r="E29">
            <v>36167.740969999999</v>
          </cell>
          <cell r="F29">
            <v>10890.222400000001</v>
          </cell>
          <cell r="G29">
            <v>12445.278</v>
          </cell>
          <cell r="H29">
            <v>0</v>
          </cell>
          <cell r="I29">
            <v>67.493290000000002</v>
          </cell>
          <cell r="J29">
            <v>0</v>
          </cell>
          <cell r="K29">
            <v>23268.007109999999</v>
          </cell>
          <cell r="L29">
            <v>6000.681866148163</v>
          </cell>
          <cell r="M29">
            <v>-21389.05389278397</v>
          </cell>
          <cell r="N29">
            <v>21162.87468229176</v>
          </cell>
          <cell r="O29">
            <v>17493.504454344049</v>
          </cell>
          <cell r="P29">
            <v>4084.454533769072</v>
          </cell>
          <cell r="Q29">
            <v>21577.958988113121</v>
          </cell>
        </row>
        <row r="30">
          <cell r="C30">
            <v>130178.906</v>
          </cell>
          <cell r="D30">
            <v>0</v>
          </cell>
          <cell r="E30">
            <v>113382.76196</v>
          </cell>
          <cell r="F30">
            <v>16796.14404000001</v>
          </cell>
          <cell r="G30">
            <v>9064.5400256265111</v>
          </cell>
          <cell r="H30">
            <v>0</v>
          </cell>
          <cell r="I30">
            <v>11062.743959249419</v>
          </cell>
          <cell r="J30">
            <v>0</v>
          </cell>
          <cell r="K30">
            <v>14797.940106377089</v>
          </cell>
          <cell r="L30">
            <v>22737.759275167609</v>
          </cell>
          <cell r="M30">
            <v>14699.12376</v>
          </cell>
          <cell r="N30">
            <v>14899.93888676073</v>
          </cell>
          <cell r="O30">
            <v>-37538.881815551249</v>
          </cell>
          <cell r="P30">
            <v>8879.5116016261381</v>
          </cell>
          <cell r="Q30">
            <v>-28659.370213925111</v>
          </cell>
        </row>
        <row r="31">
          <cell r="C31">
            <v>195099.23798000001</v>
          </cell>
          <cell r="D31">
            <v>20949.603149999981</v>
          </cell>
          <cell r="E31">
            <v>141572.69852999999</v>
          </cell>
          <cell r="F31">
            <v>74476.142599999963</v>
          </cell>
          <cell r="G31">
            <v>25528.42177000003</v>
          </cell>
          <cell r="H31">
            <v>12632.023999999999</v>
          </cell>
          <cell r="I31">
            <v>29767.165361877989</v>
          </cell>
          <cell r="J31">
            <v>12632.023999999999</v>
          </cell>
          <cell r="K31">
            <v>70237.399008121996</v>
          </cell>
          <cell r="L31">
            <v>49199.852019380909</v>
          </cell>
          <cell r="M31">
            <v>-3758.79071720402</v>
          </cell>
          <cell r="N31">
            <v>54312.588000000003</v>
          </cell>
          <cell r="O31">
            <v>-29516.250294054891</v>
          </cell>
          <cell r="P31">
            <v>36736.730367449432</v>
          </cell>
          <cell r="Q31">
            <v>7220.4800733945294</v>
          </cell>
        </row>
        <row r="32">
          <cell r="C32">
            <v>29027.151000000002</v>
          </cell>
          <cell r="D32">
            <v>830.05600000000004</v>
          </cell>
          <cell r="E32">
            <v>7653.098</v>
          </cell>
          <cell r="F32">
            <v>22204.109</v>
          </cell>
          <cell r="G32">
            <v>8171.7489999999998</v>
          </cell>
          <cell r="H32">
            <v>0</v>
          </cell>
          <cell r="I32">
            <v>10848.732</v>
          </cell>
          <cell r="J32">
            <v>0</v>
          </cell>
          <cell r="K32">
            <v>19527.126</v>
          </cell>
          <cell r="L32">
            <v>19362.07</v>
          </cell>
          <cell r="M32">
            <v>2566.6959999999999</v>
          </cell>
          <cell r="N32">
            <v>9325.5229999999992</v>
          </cell>
          <cell r="O32">
            <v>-11727.163</v>
          </cell>
          <cell r="P32">
            <v>1600.424</v>
          </cell>
          <cell r="Q32">
            <v>-10126.739</v>
          </cell>
        </row>
        <row r="33">
          <cell r="C33">
            <v>24558.940999999999</v>
          </cell>
          <cell r="D33">
            <v>2091.88</v>
          </cell>
          <cell r="E33">
            <v>13734.833000000001</v>
          </cell>
          <cell r="F33">
            <v>12915.987999999999</v>
          </cell>
          <cell r="G33">
            <v>10245.732</v>
          </cell>
          <cell r="H33">
            <v>0</v>
          </cell>
          <cell r="I33">
            <v>2526.1750000000002</v>
          </cell>
          <cell r="J33">
            <v>0</v>
          </cell>
          <cell r="K33">
            <v>20635.544999999998</v>
          </cell>
          <cell r="L33">
            <v>1499.7</v>
          </cell>
          <cell r="M33">
            <v>3462.8180000000002</v>
          </cell>
          <cell r="N33">
            <v>6363.7679467106627</v>
          </cell>
          <cell r="O33">
            <v>9309.2590532893373</v>
          </cell>
          <cell r="P33">
            <v>2188.3499518408439</v>
          </cell>
          <cell r="Q33">
            <v>11497.60900513018</v>
          </cell>
        </row>
        <row r="34">
          <cell r="C34">
            <v>71890.629730000015</v>
          </cell>
          <cell r="D34">
            <v>0</v>
          </cell>
          <cell r="E34">
            <v>54303.324116622643</v>
          </cell>
          <cell r="F34">
            <v>17587.30561337739</v>
          </cell>
          <cell r="G34">
            <v>5959.2447347131219</v>
          </cell>
          <cell r="H34">
            <v>0</v>
          </cell>
          <cell r="I34">
            <v>15904.85202306602</v>
          </cell>
          <cell r="J34">
            <v>0</v>
          </cell>
          <cell r="K34">
            <v>7641.6983250244893</v>
          </cell>
          <cell r="L34">
            <v>1976.1148154111049</v>
          </cell>
          <cell r="M34">
            <v>-10380.13213297636</v>
          </cell>
          <cell r="N34">
            <v>12292.860764392381</v>
          </cell>
          <cell r="O34">
            <v>3752.8548781973568</v>
          </cell>
          <cell r="P34">
            <v>9127.6877043687691</v>
          </cell>
          <cell r="Q34">
            <v>12880.54258256613</v>
          </cell>
        </row>
        <row r="35">
          <cell r="C35">
            <v>3575.259</v>
          </cell>
          <cell r="D35">
            <v>0</v>
          </cell>
          <cell r="E35">
            <v>3584.12995</v>
          </cell>
          <cell r="F35">
            <v>-8.8709499999997199</v>
          </cell>
          <cell r="G35">
            <v>3148.62509</v>
          </cell>
          <cell r="H35">
            <v>1339.9175600000001</v>
          </cell>
          <cell r="I35">
            <v>2026.307331376823</v>
          </cell>
          <cell r="J35">
            <v>0</v>
          </cell>
          <cell r="K35">
            <v>2453.3643686231781</v>
          </cell>
          <cell r="L35">
            <v>199.9973315006917</v>
          </cell>
          <cell r="M35">
            <v>212.30072000000001</v>
          </cell>
          <cell r="N35">
            <v>445.72597592706921</v>
          </cell>
          <cell r="O35">
            <v>1595.3403411954171</v>
          </cell>
          <cell r="P35">
            <v>141.83411229786319</v>
          </cell>
          <cell r="Q35">
            <v>1737.17445349328</v>
          </cell>
        </row>
        <row r="36">
          <cell r="C36">
            <v>31837.122897837959</v>
          </cell>
          <cell r="D36">
            <v>387.17026755053968</v>
          </cell>
          <cell r="E36">
            <v>15696.607961537669</v>
          </cell>
          <cell r="F36">
            <v>16527.68520385083</v>
          </cell>
          <cell r="G36">
            <v>5365.0215939248383</v>
          </cell>
          <cell r="H36">
            <v>0</v>
          </cell>
          <cell r="I36">
            <v>3693.0022877693741</v>
          </cell>
          <cell r="J36">
            <v>0</v>
          </cell>
          <cell r="K36">
            <v>18199.704510006301</v>
          </cell>
          <cell r="L36">
            <v>2558.1747488848732</v>
          </cell>
          <cell r="M36">
            <v>1269.4470020906001</v>
          </cell>
          <cell r="N36">
            <v>7406.4523951308374</v>
          </cell>
          <cell r="O36">
            <v>6965.630363899988</v>
          </cell>
          <cell r="P36">
            <v>1177.620518541604</v>
          </cell>
          <cell r="Q36">
            <v>8143.2508824415927</v>
          </cell>
        </row>
        <row r="37">
          <cell r="C37">
            <v>159999.533</v>
          </cell>
          <cell r="D37">
            <v>4287.8772281749862</v>
          </cell>
          <cell r="E37">
            <v>129211.9450147816</v>
          </cell>
          <cell r="F37">
            <v>35075.465213393363</v>
          </cell>
          <cell r="G37">
            <v>7602.3946137485946</v>
          </cell>
          <cell r="H37">
            <v>0</v>
          </cell>
          <cell r="I37">
            <v>7936.2084903525447</v>
          </cell>
          <cell r="J37">
            <v>0</v>
          </cell>
          <cell r="K37">
            <v>34741.651336789408</v>
          </cell>
          <cell r="L37">
            <v>14543.16593065415</v>
          </cell>
          <cell r="M37">
            <v>-6494.953631158095</v>
          </cell>
          <cell r="N37">
            <v>18093.122267464842</v>
          </cell>
          <cell r="O37">
            <v>8600.3167698285124</v>
          </cell>
          <cell r="P37">
            <v>28733.076896845028</v>
          </cell>
          <cell r="Q37">
            <v>37333.393666673539</v>
          </cell>
        </row>
        <row r="38">
          <cell r="C38">
            <v>168686.155</v>
          </cell>
          <cell r="D38">
            <v>651.154</v>
          </cell>
          <cell r="E38">
            <v>108963.458</v>
          </cell>
          <cell r="F38">
            <v>60373.851000000002</v>
          </cell>
          <cell r="G38">
            <v>30549.825000000001</v>
          </cell>
          <cell r="H38">
            <v>0</v>
          </cell>
          <cell r="I38">
            <v>30512.006000000001</v>
          </cell>
          <cell r="J38">
            <v>0</v>
          </cell>
          <cell r="K38">
            <v>60411.67</v>
          </cell>
          <cell r="L38">
            <v>18813.476999999999</v>
          </cell>
          <cell r="M38">
            <v>3880.22</v>
          </cell>
          <cell r="N38">
            <v>57617.14</v>
          </cell>
          <cell r="O38">
            <v>-19899.167000000001</v>
          </cell>
          <cell r="P38">
            <v>56960.764000000003</v>
          </cell>
          <cell r="Q38">
            <v>37061.597000000002</v>
          </cell>
        </row>
        <row r="39">
          <cell r="C39">
            <v>25288.628000000001</v>
          </cell>
          <cell r="D39">
            <v>0</v>
          </cell>
          <cell r="E39">
            <v>16918.139749999998</v>
          </cell>
          <cell r="F39">
            <v>8370.4882500000003</v>
          </cell>
          <cell r="G39">
            <v>3738.0949999999998</v>
          </cell>
          <cell r="H39">
            <v>0</v>
          </cell>
          <cell r="I39">
            <v>4890.4539999999997</v>
          </cell>
          <cell r="J39">
            <v>0</v>
          </cell>
          <cell r="K39">
            <v>7218.12925</v>
          </cell>
          <cell r="L39">
            <v>-2620.017331975524</v>
          </cell>
          <cell r="M39">
            <v>-2088.3246700000009</v>
          </cell>
          <cell r="N39">
            <v>15569.85206478195</v>
          </cell>
          <cell r="O39">
            <v>-3643.3808128064238</v>
          </cell>
          <cell r="P39">
            <v>1742.26783196774</v>
          </cell>
          <cell r="Q39">
            <v>-1901.1129808386841</v>
          </cell>
        </row>
        <row r="40">
          <cell r="C40">
            <v>1555.26018</v>
          </cell>
          <cell r="D40">
            <v>279.70299999999997</v>
          </cell>
          <cell r="E40">
            <v>299.6651</v>
          </cell>
          <cell r="F40">
            <v>1535.29808</v>
          </cell>
          <cell r="G40">
            <v>3205.3530387244368</v>
          </cell>
          <cell r="H40">
            <v>3239.623</v>
          </cell>
          <cell r="I40">
            <v>1049.393340711496</v>
          </cell>
          <cell r="J40">
            <v>2377.7020000000002</v>
          </cell>
          <cell r="K40">
            <v>4553.1787780129416</v>
          </cell>
          <cell r="L40">
            <v>-338.07600000000002</v>
          </cell>
          <cell r="M40">
            <v>597.15909999999997</v>
          </cell>
          <cell r="N40">
            <v>777.64081667445737</v>
          </cell>
          <cell r="O40">
            <v>3516.454861338485</v>
          </cell>
          <cell r="P40">
            <v>9.5559507425543551</v>
          </cell>
          <cell r="Q40">
            <v>3526.0108120810391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747176.33600000001</v>
          </cell>
          <cell r="E44">
            <v>309872.92200000002</v>
          </cell>
          <cell r="F44">
            <v>437303.41399999999</v>
          </cell>
          <cell r="G44">
            <v>158877.46240892759</v>
          </cell>
          <cell r="H44">
            <v>0</v>
          </cell>
          <cell r="I44">
            <v>189134.5802604105</v>
          </cell>
          <cell r="J44">
            <v>0</v>
          </cell>
          <cell r="K44">
            <v>407046.29614851711</v>
          </cell>
          <cell r="L44">
            <v>234920.86300000001</v>
          </cell>
          <cell r="M44">
            <v>157267.68799999999</v>
          </cell>
          <cell r="N44">
            <v>67529.316437023634</v>
          </cell>
          <cell r="O44">
            <v>-52671.571288506573</v>
          </cell>
          <cell r="P44">
            <v>32077.046028024772</v>
          </cell>
          <cell r="Q44">
            <v>-20594.525260481802</v>
          </cell>
        </row>
        <row r="45">
          <cell r="C45">
            <v>0</v>
          </cell>
          <cell r="D45">
            <v>392732.77917626558</v>
          </cell>
          <cell r="E45">
            <v>231293.989</v>
          </cell>
          <cell r="F45">
            <v>161438.79017626561</v>
          </cell>
          <cell r="G45">
            <v>138147.42236599859</v>
          </cell>
          <cell r="H45">
            <v>0</v>
          </cell>
          <cell r="I45">
            <v>163322.9431032656</v>
          </cell>
          <cell r="J45">
            <v>0</v>
          </cell>
          <cell r="K45">
            <v>136263.2694389986</v>
          </cell>
          <cell r="L45">
            <v>19168.848999999998</v>
          </cell>
          <cell r="M45">
            <v>32685.00960002849</v>
          </cell>
          <cell r="N45">
            <v>36177.295136983623</v>
          </cell>
          <cell r="O45">
            <v>48232.115701986477</v>
          </cell>
          <cell r="P45">
            <v>63538.541467223607</v>
          </cell>
          <cell r="Q45">
            <v>111770.6571692101</v>
          </cell>
        </row>
        <row r="46">
          <cell r="C46">
            <v>0</v>
          </cell>
          <cell r="D46">
            <v>157140.32800000001</v>
          </cell>
          <cell r="E46">
            <v>-284.959</v>
          </cell>
          <cell r="F46">
            <v>157425.28700000001</v>
          </cell>
          <cell r="G46">
            <v>111248.0251633096</v>
          </cell>
          <cell r="H46">
            <v>19720.936069463529</v>
          </cell>
          <cell r="I46">
            <v>106367.44021509129</v>
          </cell>
          <cell r="J46">
            <v>1398.0809934364199</v>
          </cell>
          <cell r="K46">
            <v>180628.7270242454</v>
          </cell>
          <cell r="L46">
            <v>15621.71648675755</v>
          </cell>
          <cell r="M46">
            <v>51278.222999999998</v>
          </cell>
          <cell r="N46">
            <v>9250.061446511947</v>
          </cell>
          <cell r="O46">
            <v>104478.72609097591</v>
          </cell>
          <cell r="P46">
            <v>15309.479142111901</v>
          </cell>
          <cell r="Q46">
            <v>119788.20523308781</v>
          </cell>
        </row>
        <row r="47">
          <cell r="C47">
            <v>0</v>
          </cell>
          <cell r="D47">
            <v>1736902.868259999</v>
          </cell>
          <cell r="E47">
            <v>933147.91980999825</v>
          </cell>
          <cell r="F47">
            <v>803754.94845000096</v>
          </cell>
          <cell r="G47">
            <v>433151.103</v>
          </cell>
          <cell r="H47">
            <v>0</v>
          </cell>
          <cell r="I47">
            <v>164625.10712974129</v>
          </cell>
          <cell r="J47">
            <v>0</v>
          </cell>
          <cell r="K47">
            <v>1072280.9443202601</v>
          </cell>
          <cell r="L47">
            <v>386731.67646999931</v>
          </cell>
          <cell r="M47">
            <v>470778.21318999928</v>
          </cell>
          <cell r="N47">
            <v>120608.80184920831</v>
          </cell>
          <cell r="O47">
            <v>94162.252811052749</v>
          </cell>
          <cell r="P47">
            <v>507277.7220920698</v>
          </cell>
          <cell r="Q47">
            <v>601439.97490312252</v>
          </cell>
        </row>
        <row r="48">
          <cell r="C48">
            <v>0</v>
          </cell>
          <cell r="D48">
            <v>641468.6866760049</v>
          </cell>
          <cell r="E48">
            <v>58550.338413700061</v>
          </cell>
          <cell r="F48">
            <v>582918.34826230479</v>
          </cell>
          <cell r="G48">
            <v>134711.84501880611</v>
          </cell>
          <cell r="H48">
            <v>0</v>
          </cell>
          <cell r="I48">
            <v>185114.83829463361</v>
          </cell>
          <cell r="J48">
            <v>0</v>
          </cell>
          <cell r="K48">
            <v>532515.35498647729</v>
          </cell>
          <cell r="L48">
            <v>-365801.837001557</v>
          </cell>
          <cell r="M48">
            <v>324504.79908405279</v>
          </cell>
          <cell r="N48">
            <v>49396.696212061121</v>
          </cell>
          <cell r="O48">
            <v>524415.69669192028</v>
          </cell>
          <cell r="P48">
            <v>10846.7937397074</v>
          </cell>
          <cell r="Q48">
            <v>535262.49043162772</v>
          </cell>
        </row>
      </sheetData>
      <sheetData sheetId="43">
        <row r="6">
          <cell r="C6">
            <v>1775.7729999999999</v>
          </cell>
          <cell r="D6">
            <v>0</v>
          </cell>
          <cell r="E6">
            <v>1084.761</v>
          </cell>
          <cell r="F6">
            <v>691.01199999999994</v>
          </cell>
          <cell r="G6">
            <v>259.346</v>
          </cell>
          <cell r="H6">
            <v>0</v>
          </cell>
          <cell r="I6">
            <v>466.37170388090419</v>
          </cell>
          <cell r="J6">
            <v>0</v>
          </cell>
          <cell r="K6">
            <v>483.98629611909581</v>
          </cell>
          <cell r="L6">
            <v>295.57982049324482</v>
          </cell>
          <cell r="M6">
            <v>-47.697313999999963</v>
          </cell>
          <cell r="N6">
            <v>205.4944650805075</v>
          </cell>
          <cell r="O6">
            <v>30.609324545343409</v>
          </cell>
          <cell r="P6">
            <v>91.018657512264937</v>
          </cell>
          <cell r="Q6">
            <v>121.62798205760831</v>
          </cell>
        </row>
        <row r="7">
          <cell r="C7">
            <v>786.09788690279549</v>
          </cell>
          <cell r="D7">
            <v>134.86812853811199</v>
          </cell>
          <cell r="E7">
            <v>276.87400000000002</v>
          </cell>
          <cell r="F7">
            <v>644.09201544090752</v>
          </cell>
          <cell r="G7">
            <v>165.215</v>
          </cell>
          <cell r="H7">
            <v>0</v>
          </cell>
          <cell r="I7">
            <v>325.84078127687781</v>
          </cell>
          <cell r="J7">
            <v>0</v>
          </cell>
          <cell r="K7">
            <v>483.46623416402969</v>
          </cell>
          <cell r="L7">
            <v>-4633.1188307801149</v>
          </cell>
          <cell r="M7">
            <v>137.91499999999999</v>
          </cell>
          <cell r="N7">
            <v>284.06556558954532</v>
          </cell>
          <cell r="O7">
            <v>4694.6044993545993</v>
          </cell>
          <cell r="P7">
            <v>35.096595952051949</v>
          </cell>
          <cell r="Q7">
            <v>4729.701095306651</v>
          </cell>
        </row>
        <row r="8">
          <cell r="C8">
            <v>135395.81200000001</v>
          </cell>
          <cell r="D8">
            <v>71.180999999999997</v>
          </cell>
          <cell r="E8">
            <v>39508.43223989362</v>
          </cell>
          <cell r="F8">
            <v>95958.560760106382</v>
          </cell>
          <cell r="G8">
            <v>36367.012999999999</v>
          </cell>
          <cell r="H8">
            <v>0</v>
          </cell>
          <cell r="I8">
            <v>38073.920817731028</v>
          </cell>
          <cell r="J8">
            <v>0</v>
          </cell>
          <cell r="K8">
            <v>94251.652942375367</v>
          </cell>
          <cell r="L8">
            <v>100862.0631968614</v>
          </cell>
          <cell r="M8">
            <v>19689.107</v>
          </cell>
          <cell r="N8">
            <v>17516.705274039559</v>
          </cell>
          <cell r="O8">
            <v>-43816.222528525643</v>
          </cell>
          <cell r="P8">
            <v>15803.50303375502</v>
          </cell>
          <cell r="Q8">
            <v>-28012.719494770619</v>
          </cell>
        </row>
        <row r="9">
          <cell r="C9">
            <v>124335.54741</v>
          </cell>
          <cell r="D9">
            <v>1156.636</v>
          </cell>
          <cell r="E9">
            <v>29562.65684</v>
          </cell>
          <cell r="F9">
            <v>95929.526569999958</v>
          </cell>
          <cell r="G9">
            <v>26495.758160000001</v>
          </cell>
          <cell r="H9">
            <v>0</v>
          </cell>
          <cell r="I9">
            <v>29031.978620000002</v>
          </cell>
          <cell r="J9">
            <v>0</v>
          </cell>
          <cell r="K9">
            <v>93393.306109999961</v>
          </cell>
          <cell r="L9">
            <v>32455.201523794829</v>
          </cell>
          <cell r="M9">
            <v>17114.320299999999</v>
          </cell>
          <cell r="N9">
            <v>46204.145810868751</v>
          </cell>
          <cell r="O9">
            <v>-2380.36152466362</v>
          </cell>
          <cell r="P9">
            <v>35977.861707488148</v>
          </cell>
          <cell r="Q9">
            <v>33597.500182824537</v>
          </cell>
        </row>
        <row r="10">
          <cell r="C10">
            <v>14561.352000000001</v>
          </cell>
          <cell r="D10">
            <v>0</v>
          </cell>
          <cell r="E10">
            <v>3994.1959999999999</v>
          </cell>
          <cell r="F10">
            <v>10567.156000000001</v>
          </cell>
          <cell r="G10">
            <v>4524.3606838685537</v>
          </cell>
          <cell r="H10">
            <v>3369.6909999999998</v>
          </cell>
          <cell r="I10">
            <v>4585.2989541169736</v>
          </cell>
          <cell r="J10">
            <v>2874.5206468400752</v>
          </cell>
          <cell r="K10">
            <v>11001.388082911501</v>
          </cell>
          <cell r="L10">
            <v>22629.47356194691</v>
          </cell>
          <cell r="M10">
            <v>2339.1390000000001</v>
          </cell>
          <cell r="N10">
            <v>3959.9864284627379</v>
          </cell>
          <cell r="O10">
            <v>-17927.210907498149</v>
          </cell>
          <cell r="P10">
            <v>5381.8500844148994</v>
          </cell>
          <cell r="Q10">
            <v>-12545.360823083251</v>
          </cell>
        </row>
        <row r="11">
          <cell r="C11">
            <v>102515.15389</v>
          </cell>
          <cell r="D11">
            <v>0</v>
          </cell>
          <cell r="E11">
            <v>13319.29326</v>
          </cell>
          <cell r="F11">
            <v>89195.860629999966</v>
          </cell>
          <cell r="G11">
            <v>48417.978999999999</v>
          </cell>
          <cell r="H11">
            <v>0</v>
          </cell>
          <cell r="I11">
            <v>32847.705999999998</v>
          </cell>
          <cell r="J11">
            <v>0</v>
          </cell>
          <cell r="K11">
            <v>104766.13363</v>
          </cell>
          <cell r="L11">
            <v>10073.521669999989</v>
          </cell>
          <cell r="M11">
            <v>20233.7317</v>
          </cell>
          <cell r="N11">
            <v>31895.7118409629</v>
          </cell>
          <cell r="O11">
            <v>42563.168419037072</v>
          </cell>
          <cell r="P11">
            <v>9292.3988998220193</v>
          </cell>
          <cell r="Q11">
            <v>51855.567318859103</v>
          </cell>
        </row>
        <row r="12">
          <cell r="C12">
            <v>4442.2371160363537</v>
          </cell>
          <cell r="D12">
            <v>98.839586062641857</v>
          </cell>
          <cell r="E12">
            <v>1055.1578301</v>
          </cell>
          <cell r="F12">
            <v>3485.9188719989961</v>
          </cell>
          <cell r="G12">
            <v>711.34657661294818</v>
          </cell>
          <cell r="H12">
            <v>0</v>
          </cell>
          <cell r="I12">
            <v>309.03716306928072</v>
          </cell>
          <cell r="J12">
            <v>0</v>
          </cell>
          <cell r="K12">
            <v>3888.2282855426629</v>
          </cell>
          <cell r="L12">
            <v>4297.3381290877523</v>
          </cell>
          <cell r="M12">
            <v>-22.148625951920231</v>
          </cell>
          <cell r="N12">
            <v>5130.1937525930889</v>
          </cell>
          <cell r="O12">
            <v>-5517.1549701862577</v>
          </cell>
          <cell r="P12">
            <v>33.377493167396352</v>
          </cell>
          <cell r="Q12">
            <v>-5483.7774770188607</v>
          </cell>
        </row>
        <row r="13">
          <cell r="C13">
            <v>77.138999999999996</v>
          </cell>
          <cell r="D13">
            <v>0</v>
          </cell>
          <cell r="E13">
            <v>0</v>
          </cell>
          <cell r="F13">
            <v>77.138999999999996</v>
          </cell>
          <cell r="G13">
            <v>110.86243</v>
          </cell>
          <cell r="H13">
            <v>0</v>
          </cell>
          <cell r="I13">
            <v>66.130970000000005</v>
          </cell>
          <cell r="J13">
            <v>0</v>
          </cell>
          <cell r="K13">
            <v>121.87045999999999</v>
          </cell>
          <cell r="L13">
            <v>297.98599999999999</v>
          </cell>
          <cell r="M13">
            <v>34.423999999999999</v>
          </cell>
          <cell r="N13">
            <v>0</v>
          </cell>
          <cell r="O13">
            <v>-210.53953999999999</v>
          </cell>
          <cell r="P13">
            <v>0</v>
          </cell>
          <cell r="Q13">
            <v>-210.53953999999999</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31567.7</v>
          </cell>
          <cell r="D15">
            <v>0</v>
          </cell>
          <cell r="E15">
            <v>17040.927</v>
          </cell>
          <cell r="F15">
            <v>14526.772999999999</v>
          </cell>
          <cell r="G15">
            <v>4699.4189999999999</v>
          </cell>
          <cell r="H15">
            <v>0</v>
          </cell>
          <cell r="I15">
            <v>5617.5720000000001</v>
          </cell>
          <cell r="J15">
            <v>0</v>
          </cell>
          <cell r="K15">
            <v>13608.62</v>
          </cell>
          <cell r="L15">
            <v>9150.8870000000006</v>
          </cell>
          <cell r="M15">
            <v>1968.6790000000001</v>
          </cell>
          <cell r="N15">
            <v>6134.3370000000004</v>
          </cell>
          <cell r="O15">
            <v>-3645.2829999999999</v>
          </cell>
          <cell r="P15">
            <v>1080.6183215843009</v>
          </cell>
          <cell r="Q15">
            <v>-2564.6646784156992</v>
          </cell>
        </row>
        <row r="16">
          <cell r="C16">
            <v>71948.005000000005</v>
          </cell>
          <cell r="D16">
            <v>0</v>
          </cell>
          <cell r="E16">
            <v>25658.10708999998</v>
          </cell>
          <cell r="F16">
            <v>46289.897910000007</v>
          </cell>
          <cell r="G16">
            <v>18870.47227464458</v>
          </cell>
          <cell r="H16">
            <v>0</v>
          </cell>
          <cell r="I16">
            <v>26513.722865560081</v>
          </cell>
          <cell r="J16">
            <v>0</v>
          </cell>
          <cell r="K16">
            <v>38646.647319084521</v>
          </cell>
          <cell r="L16">
            <v>12816.4151</v>
          </cell>
          <cell r="M16">
            <v>10781.584551000031</v>
          </cell>
          <cell r="N16">
            <v>24337.542625359769</v>
          </cell>
          <cell r="O16">
            <v>-9288.8949572752863</v>
          </cell>
          <cell r="P16">
            <v>8891.3942721065632</v>
          </cell>
          <cell r="Q16">
            <v>-397.50068516872273</v>
          </cell>
        </row>
        <row r="17">
          <cell r="C17">
            <v>178014.49400000001</v>
          </cell>
          <cell r="D17">
            <v>0</v>
          </cell>
          <cell r="E17">
            <v>54505.133000000002</v>
          </cell>
          <cell r="F17">
            <v>123509.361</v>
          </cell>
          <cell r="G17">
            <v>50784.01</v>
          </cell>
          <cell r="H17">
            <v>0</v>
          </cell>
          <cell r="I17">
            <v>51471.243000000002</v>
          </cell>
          <cell r="J17">
            <v>0</v>
          </cell>
          <cell r="K17">
            <v>122822.128</v>
          </cell>
          <cell r="L17">
            <v>172058.44349999999</v>
          </cell>
          <cell r="M17">
            <v>19139.977999999999</v>
          </cell>
          <cell r="N17">
            <v>16305.142</v>
          </cell>
          <cell r="O17">
            <v>-84681.435500000007</v>
          </cell>
          <cell r="P17">
            <v>19036.216</v>
          </cell>
          <cell r="Q17">
            <v>-65645.219500000007</v>
          </cell>
        </row>
        <row r="18">
          <cell r="C18">
            <v>77671.695000000007</v>
          </cell>
          <cell r="D18">
            <v>0</v>
          </cell>
          <cell r="E18">
            <v>13447.608</v>
          </cell>
          <cell r="F18">
            <v>64224.087</v>
          </cell>
          <cell r="G18">
            <v>24559.065999999999</v>
          </cell>
          <cell r="H18">
            <v>0</v>
          </cell>
          <cell r="I18">
            <v>25804.208999999999</v>
          </cell>
          <cell r="J18">
            <v>0</v>
          </cell>
          <cell r="K18">
            <v>62978.944000000003</v>
          </cell>
          <cell r="L18">
            <v>34421.64</v>
          </cell>
          <cell r="M18">
            <v>10137.540999999999</v>
          </cell>
          <cell r="N18">
            <v>17798.44524904335</v>
          </cell>
          <cell r="O18">
            <v>621.3177509566508</v>
          </cell>
          <cell r="P18">
            <v>4205.5602981709462</v>
          </cell>
          <cell r="Q18">
            <v>4826.8780491275966</v>
          </cell>
        </row>
        <row r="19">
          <cell r="C19">
            <v>161828.486</v>
          </cell>
          <cell r="D19">
            <v>0</v>
          </cell>
          <cell r="E19">
            <v>51698.305999999997</v>
          </cell>
          <cell r="F19">
            <v>110130.18</v>
          </cell>
          <cell r="G19">
            <v>61659.057000000001</v>
          </cell>
          <cell r="H19">
            <v>0</v>
          </cell>
          <cell r="I19">
            <v>64010.733999999997</v>
          </cell>
          <cell r="J19">
            <v>0</v>
          </cell>
          <cell r="K19">
            <v>107778.503</v>
          </cell>
          <cell r="L19">
            <v>76306.343999999997</v>
          </cell>
          <cell r="M19">
            <v>22136.401000000002</v>
          </cell>
          <cell r="N19">
            <v>36289.197999999997</v>
          </cell>
          <cell r="O19">
            <v>-26953.439999999999</v>
          </cell>
          <cell r="P19">
            <v>20289.149000000001</v>
          </cell>
          <cell r="Q19">
            <v>-6664.2910000000002</v>
          </cell>
        </row>
        <row r="20">
          <cell r="C20">
            <v>73620.803</v>
          </cell>
          <cell r="D20">
            <v>52.564999999999998</v>
          </cell>
          <cell r="E20">
            <v>30404.65</v>
          </cell>
          <cell r="F20">
            <v>43268.718000000001</v>
          </cell>
          <cell r="G20">
            <v>12464.882</v>
          </cell>
          <cell r="H20">
            <v>0</v>
          </cell>
          <cell r="I20">
            <v>15814.664000000001</v>
          </cell>
          <cell r="J20">
            <v>0</v>
          </cell>
          <cell r="K20">
            <v>39918.936000000002</v>
          </cell>
          <cell r="L20">
            <v>37116.381999999998</v>
          </cell>
          <cell r="M20">
            <v>3247.819</v>
          </cell>
          <cell r="N20">
            <v>10634.267</v>
          </cell>
          <cell r="O20">
            <v>-11079.531999999999</v>
          </cell>
          <cell r="P20">
            <v>4012.9270000000001</v>
          </cell>
          <cell r="Q20">
            <v>-7066.6049999999996</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71966.815000000002</v>
          </cell>
          <cell r="D22">
            <v>0</v>
          </cell>
          <cell r="E22">
            <v>10098.484</v>
          </cell>
          <cell r="F22">
            <v>61868.330999999998</v>
          </cell>
          <cell r="G22">
            <v>18828.188999999998</v>
          </cell>
          <cell r="H22">
            <v>25126.834999999999</v>
          </cell>
          <cell r="I22">
            <v>0</v>
          </cell>
          <cell r="J22">
            <v>0</v>
          </cell>
          <cell r="K22">
            <v>105823.355</v>
          </cell>
          <cell r="L22">
            <v>70331.663083841326</v>
          </cell>
          <cell r="M22">
            <v>9973.4449999999997</v>
          </cell>
          <cell r="N22">
            <v>26773.069</v>
          </cell>
          <cell r="O22">
            <v>-1254.822083841324</v>
          </cell>
          <cell r="P22">
            <v>13229.55</v>
          </cell>
          <cell r="Q22">
            <v>11974.727916158679</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29691.861000000001</v>
          </cell>
          <cell r="D24">
            <v>0</v>
          </cell>
          <cell r="E24">
            <v>11614.65</v>
          </cell>
          <cell r="F24">
            <v>18077.210999999999</v>
          </cell>
          <cell r="G24">
            <v>5401.5640924203099</v>
          </cell>
          <cell r="H24">
            <v>733</v>
          </cell>
          <cell r="I24">
            <v>6543.8490000000002</v>
          </cell>
          <cell r="J24">
            <v>1549.2270000000001</v>
          </cell>
          <cell r="K24">
            <v>16118.699092420309</v>
          </cell>
          <cell r="L24">
            <v>19956.02</v>
          </cell>
          <cell r="M24">
            <v>4517.3159999999998</v>
          </cell>
          <cell r="N24">
            <v>7810.7370000000001</v>
          </cell>
          <cell r="O24">
            <v>-16165.373907579689</v>
          </cell>
          <cell r="P24">
            <v>7507.6769999999997</v>
          </cell>
          <cell r="Q24">
            <v>-8657.6969075796897</v>
          </cell>
        </row>
        <row r="25">
          <cell r="C25">
            <v>26981.098999999998</v>
          </cell>
          <cell r="D25">
            <v>0</v>
          </cell>
          <cell r="E25">
            <v>1539.6780000000001</v>
          </cell>
          <cell r="F25">
            <v>25441.420999999998</v>
          </cell>
          <cell r="G25">
            <v>11299.925999999999</v>
          </cell>
          <cell r="H25">
            <v>357.91399999999999</v>
          </cell>
          <cell r="I25">
            <v>13078.795590351079</v>
          </cell>
          <cell r="J25">
            <v>320.02438019224451</v>
          </cell>
          <cell r="K25">
            <v>23700.441029456681</v>
          </cell>
          <cell r="L25">
            <v>3306.61</v>
          </cell>
          <cell r="M25">
            <v>4717.5948908624987</v>
          </cell>
          <cell r="N25">
            <v>8671.3714066844932</v>
          </cell>
          <cell r="O25">
            <v>7004.8647319096908</v>
          </cell>
          <cell r="P25">
            <v>641.11564283451742</v>
          </cell>
          <cell r="Q25">
            <v>7645.9803747442074</v>
          </cell>
        </row>
        <row r="26">
          <cell r="C26">
            <v>28938.543000000001</v>
          </cell>
          <cell r="D26">
            <v>170.625</v>
          </cell>
          <cell r="E26">
            <v>1946.9468942658791</v>
          </cell>
          <cell r="F26">
            <v>27162.221105734119</v>
          </cell>
          <cell r="G26">
            <v>8199.9128662357507</v>
          </cell>
          <cell r="H26">
            <v>0</v>
          </cell>
          <cell r="I26">
            <v>10408.834000000001</v>
          </cell>
          <cell r="J26">
            <v>0</v>
          </cell>
          <cell r="K26">
            <v>24953.29997196986</v>
          </cell>
          <cell r="L26">
            <v>9088.4411252487243</v>
          </cell>
          <cell r="M26">
            <v>4398.0869849943201</v>
          </cell>
          <cell r="N26">
            <v>6557.0217998279932</v>
          </cell>
          <cell r="O26">
            <v>4909.7500618988279</v>
          </cell>
          <cell r="P26">
            <v>1554.0613552953409</v>
          </cell>
          <cell r="Q26">
            <v>6463.8114171941688</v>
          </cell>
        </row>
        <row r="27">
          <cell r="C27">
            <v>141042.39499999999</v>
          </cell>
          <cell r="D27">
            <v>0</v>
          </cell>
          <cell r="E27">
            <v>47844.037371999999</v>
          </cell>
          <cell r="F27">
            <v>93198.357627999998</v>
          </cell>
          <cell r="G27">
            <v>31852.245383376991</v>
          </cell>
          <cell r="H27">
            <v>0</v>
          </cell>
          <cell r="I27">
            <v>38579.532039873993</v>
          </cell>
          <cell r="J27">
            <v>0</v>
          </cell>
          <cell r="K27">
            <v>86471.070971502995</v>
          </cell>
          <cell r="L27">
            <v>67930.205626154217</v>
          </cell>
          <cell r="M27">
            <v>12591.62213636978</v>
          </cell>
          <cell r="N27">
            <v>20853.27213448612</v>
          </cell>
          <cell r="O27">
            <v>-14904.028925507129</v>
          </cell>
          <cell r="P27">
            <v>15167.818397267351</v>
          </cell>
          <cell r="Q27">
            <v>263.78947176021342</v>
          </cell>
        </row>
        <row r="28">
          <cell r="C28">
            <v>10926.983</v>
          </cell>
          <cell r="D28">
            <v>0</v>
          </cell>
          <cell r="E28">
            <v>1004.915537870256</v>
          </cell>
          <cell r="F28">
            <v>9922.0674621297439</v>
          </cell>
          <cell r="G28">
            <v>3851.2489999999998</v>
          </cell>
          <cell r="H28">
            <v>0</v>
          </cell>
          <cell r="I28">
            <v>3788.488639493974</v>
          </cell>
          <cell r="J28">
            <v>0</v>
          </cell>
          <cell r="K28">
            <v>9984.8278226357706</v>
          </cell>
          <cell r="L28">
            <v>801.98413412800062</v>
          </cell>
          <cell r="M28">
            <v>1784.384045628557</v>
          </cell>
          <cell r="N28">
            <v>2286.2280000000001</v>
          </cell>
          <cell r="O28">
            <v>5112.2316428792119</v>
          </cell>
          <cell r="P28">
            <v>-297.21800000000002</v>
          </cell>
          <cell r="Q28">
            <v>4815.0136428792121</v>
          </cell>
        </row>
        <row r="29">
          <cell r="C29">
            <v>101833.24273</v>
          </cell>
          <cell r="D29">
            <v>0</v>
          </cell>
          <cell r="E29">
            <v>40787.222999999998</v>
          </cell>
          <cell r="F29">
            <v>61046.019730000007</v>
          </cell>
          <cell r="G29">
            <v>45246.463000000003</v>
          </cell>
          <cell r="H29">
            <v>0</v>
          </cell>
          <cell r="I29">
            <v>40951.008410000097</v>
          </cell>
          <cell r="J29">
            <v>0</v>
          </cell>
          <cell r="K29">
            <v>65341.474319999907</v>
          </cell>
          <cell r="L29">
            <v>38262.472074970683</v>
          </cell>
          <cell r="M29">
            <v>14.642778459765021</v>
          </cell>
          <cell r="N29">
            <v>14561.73836074361</v>
          </cell>
          <cell r="O29">
            <v>12502.62110582584</v>
          </cell>
          <cell r="P29">
            <v>8838.7431195570462</v>
          </cell>
          <cell r="Q29">
            <v>21341.36422538288</v>
          </cell>
        </row>
        <row r="30">
          <cell r="C30">
            <v>43312.171999999999</v>
          </cell>
          <cell r="D30">
            <v>0</v>
          </cell>
          <cell r="E30">
            <v>157972.592</v>
          </cell>
          <cell r="F30">
            <v>-114660.42</v>
          </cell>
          <cell r="G30">
            <v>7262.9306593467427</v>
          </cell>
          <cell r="H30">
            <v>0</v>
          </cell>
          <cell r="I30">
            <v>5510.8992196008558</v>
          </cell>
          <cell r="J30">
            <v>0</v>
          </cell>
          <cell r="K30">
            <v>-112908.3885602541</v>
          </cell>
          <cell r="L30">
            <v>16974.418973316129</v>
          </cell>
          <cell r="M30">
            <v>3306.7750000000001</v>
          </cell>
          <cell r="N30">
            <v>14390.872188961381</v>
          </cell>
          <cell r="O30">
            <v>-147580.45472253161</v>
          </cell>
          <cell r="P30">
            <v>2961.2455835728601</v>
          </cell>
          <cell r="Q30">
            <v>-144619.20913895869</v>
          </cell>
        </row>
        <row r="31">
          <cell r="C31">
            <v>221640.26217</v>
          </cell>
          <cell r="D31">
            <v>52.565000000029798</v>
          </cell>
          <cell r="E31">
            <v>42407.908639999972</v>
          </cell>
          <cell r="F31">
            <v>179284.91853</v>
          </cell>
          <cell r="G31">
            <v>60458.265110000088</v>
          </cell>
          <cell r="H31">
            <v>0</v>
          </cell>
          <cell r="I31">
            <v>66948.214988580628</v>
          </cell>
          <cell r="J31">
            <v>0</v>
          </cell>
          <cell r="K31">
            <v>172794.96865141951</v>
          </cell>
          <cell r="L31">
            <v>65959.881185016755</v>
          </cell>
          <cell r="M31">
            <v>30096.04937202877</v>
          </cell>
          <cell r="N31">
            <v>83768.040999999997</v>
          </cell>
          <cell r="O31">
            <v>-7029.0029056259991</v>
          </cell>
          <cell r="P31">
            <v>25019.28898712451</v>
          </cell>
          <cell r="Q31">
            <v>17990.286081498511</v>
          </cell>
        </row>
        <row r="32">
          <cell r="C32">
            <v>16661.756000000001</v>
          </cell>
          <cell r="D32">
            <v>0</v>
          </cell>
          <cell r="E32">
            <v>2749.6170000000002</v>
          </cell>
          <cell r="F32">
            <v>13912.138999999999</v>
          </cell>
          <cell r="G32">
            <v>7400.1930000000002</v>
          </cell>
          <cell r="H32">
            <v>0</v>
          </cell>
          <cell r="I32">
            <v>7532.3209999999999</v>
          </cell>
          <cell r="J32">
            <v>0</v>
          </cell>
          <cell r="K32">
            <v>13780.011</v>
          </cell>
          <cell r="L32">
            <v>3118.84</v>
          </cell>
          <cell r="M32">
            <v>2422.2539999999999</v>
          </cell>
          <cell r="N32">
            <v>4321.5209999999997</v>
          </cell>
          <cell r="O32">
            <v>3917.3960000000002</v>
          </cell>
          <cell r="P32">
            <v>883.80499999999995</v>
          </cell>
          <cell r="Q32">
            <v>4801.201</v>
          </cell>
        </row>
        <row r="33">
          <cell r="C33">
            <v>12688.496999999999</v>
          </cell>
          <cell r="D33">
            <v>0</v>
          </cell>
          <cell r="E33">
            <v>2623.4470000000001</v>
          </cell>
          <cell r="F33">
            <v>10065.049999999999</v>
          </cell>
          <cell r="G33">
            <v>4465.4629999999997</v>
          </cell>
          <cell r="H33">
            <v>0</v>
          </cell>
          <cell r="I33">
            <v>5326.6819999999998</v>
          </cell>
          <cell r="J33">
            <v>0</v>
          </cell>
          <cell r="K33">
            <v>9203.8310000000001</v>
          </cell>
          <cell r="L33">
            <v>1519.5029999999999</v>
          </cell>
          <cell r="M33">
            <v>1505.729</v>
          </cell>
          <cell r="N33">
            <v>3027.939289175149</v>
          </cell>
          <cell r="O33">
            <v>3150.6597108248511</v>
          </cell>
          <cell r="P33">
            <v>1196.784102066101</v>
          </cell>
          <cell r="Q33">
            <v>4347.4438128909524</v>
          </cell>
        </row>
        <row r="34">
          <cell r="C34">
            <v>131135.1008799983</v>
          </cell>
          <cell r="D34">
            <v>0</v>
          </cell>
          <cell r="E34">
            <v>16387.346138396089</v>
          </cell>
          <cell r="F34">
            <v>114747.7547416022</v>
          </cell>
          <cell r="G34">
            <v>30633.216456123409</v>
          </cell>
          <cell r="H34">
            <v>0</v>
          </cell>
          <cell r="I34">
            <v>80864.08008499186</v>
          </cell>
          <cell r="J34">
            <v>0</v>
          </cell>
          <cell r="K34">
            <v>64516.891112733727</v>
          </cell>
          <cell r="L34">
            <v>15259.252044699109</v>
          </cell>
          <cell r="M34">
            <v>12067.575902628239</v>
          </cell>
          <cell r="N34">
            <v>41062.49835330619</v>
          </cell>
          <cell r="O34">
            <v>-3872.435187899805</v>
          </cell>
          <cell r="P34">
            <v>30437.628791100069</v>
          </cell>
          <cell r="Q34">
            <v>26565.19360320026</v>
          </cell>
        </row>
        <row r="35">
          <cell r="C35">
            <v>371.00900000000001</v>
          </cell>
          <cell r="D35">
            <v>0</v>
          </cell>
          <cell r="E35">
            <v>172.04508000000001</v>
          </cell>
          <cell r="F35">
            <v>198.96392</v>
          </cell>
          <cell r="G35">
            <v>207.51571999999999</v>
          </cell>
          <cell r="H35">
            <v>451.43</v>
          </cell>
          <cell r="I35">
            <v>330.37048389849542</v>
          </cell>
          <cell r="J35">
            <v>430.05399999999997</v>
          </cell>
          <cell r="K35">
            <v>97.485156101504572</v>
          </cell>
          <cell r="L35">
            <v>0</v>
          </cell>
          <cell r="M35">
            <v>74.495699999999999</v>
          </cell>
          <cell r="N35">
            <v>46.253529773011131</v>
          </cell>
          <cell r="O35">
            <v>-23.264073671506559</v>
          </cell>
          <cell r="P35">
            <v>14.71829933706003</v>
          </cell>
          <cell r="Q35">
            <v>-8.5457743344465253</v>
          </cell>
        </row>
        <row r="36">
          <cell r="C36">
            <v>4264.2331705427296</v>
          </cell>
          <cell r="D36">
            <v>51.857207789621988</v>
          </cell>
          <cell r="E36">
            <v>0</v>
          </cell>
          <cell r="F36">
            <v>4316.090378332352</v>
          </cell>
          <cell r="G36">
            <v>2861.334373825403</v>
          </cell>
          <cell r="H36">
            <v>0</v>
          </cell>
          <cell r="I36">
            <v>1884.645421440335</v>
          </cell>
          <cell r="J36">
            <v>0</v>
          </cell>
          <cell r="K36">
            <v>5292.7793307174206</v>
          </cell>
          <cell r="L36">
            <v>2038.6024200815</v>
          </cell>
          <cell r="M36">
            <v>464.86900845401021</v>
          </cell>
          <cell r="N36">
            <v>2866.8968459321059</v>
          </cell>
          <cell r="O36">
            <v>-77.588943750195668</v>
          </cell>
          <cell r="P36">
            <v>455.83450351093722</v>
          </cell>
          <cell r="Q36">
            <v>378.24555976074151</v>
          </cell>
        </row>
        <row r="37">
          <cell r="C37">
            <v>89837.03</v>
          </cell>
          <cell r="D37">
            <v>0</v>
          </cell>
          <cell r="E37">
            <v>31216.169863712261</v>
          </cell>
          <cell r="F37">
            <v>58620.860136287731</v>
          </cell>
          <cell r="G37">
            <v>16833.67046763999</v>
          </cell>
          <cell r="H37">
            <v>0</v>
          </cell>
          <cell r="I37">
            <v>15013.72129560646</v>
          </cell>
          <cell r="J37">
            <v>0</v>
          </cell>
          <cell r="K37">
            <v>60440.809308321273</v>
          </cell>
          <cell r="L37">
            <v>61774.648468647472</v>
          </cell>
          <cell r="M37">
            <v>8862.9009084019563</v>
          </cell>
          <cell r="N37">
            <v>25996.99837794411</v>
          </cell>
          <cell r="O37">
            <v>-36193.738446672272</v>
          </cell>
          <cell r="P37">
            <v>16038.310935510581</v>
          </cell>
          <cell r="Q37">
            <v>-20155.427511161699</v>
          </cell>
        </row>
        <row r="38">
          <cell r="C38">
            <v>167462.20000000001</v>
          </cell>
          <cell r="D38">
            <v>0</v>
          </cell>
          <cell r="E38">
            <v>26400.164000000001</v>
          </cell>
          <cell r="F38">
            <v>141062.03599999999</v>
          </cell>
          <cell r="G38">
            <v>70998.786999999997</v>
          </cell>
          <cell r="H38">
            <v>0</v>
          </cell>
          <cell r="I38">
            <v>55245.273000000001</v>
          </cell>
          <cell r="J38">
            <v>0</v>
          </cell>
          <cell r="K38">
            <v>156815.54999999999</v>
          </cell>
          <cell r="L38">
            <v>20804.875</v>
          </cell>
          <cell r="M38">
            <v>34752.892999999996</v>
          </cell>
          <cell r="N38">
            <v>91907.239000000001</v>
          </cell>
          <cell r="O38">
            <v>9350.5429999999997</v>
          </cell>
          <cell r="P38">
            <v>81643.762000000002</v>
          </cell>
          <cell r="Q38">
            <v>90994.304999999993</v>
          </cell>
        </row>
        <row r="39">
          <cell r="C39">
            <v>3429.0910600000002</v>
          </cell>
          <cell r="D39">
            <v>0</v>
          </cell>
          <cell r="E39">
            <v>15.071</v>
          </cell>
          <cell r="F39">
            <v>3414.0200599999998</v>
          </cell>
          <cell r="G39">
            <v>2068.4250000000002</v>
          </cell>
          <cell r="H39">
            <v>0</v>
          </cell>
          <cell r="I39">
            <v>1602.625</v>
          </cell>
          <cell r="J39">
            <v>0</v>
          </cell>
          <cell r="K39">
            <v>3879.82006</v>
          </cell>
          <cell r="L39">
            <v>3471.0375811192962</v>
          </cell>
          <cell r="M39">
            <v>297.77471000000003</v>
          </cell>
          <cell r="N39">
            <v>2351.859571211166</v>
          </cell>
          <cell r="O39">
            <v>-2240.8518023304619</v>
          </cell>
          <cell r="P39">
            <v>263.17329536451462</v>
          </cell>
          <cell r="Q39">
            <v>-1977.678506965947</v>
          </cell>
        </row>
        <row r="40">
          <cell r="C40">
            <v>745.53700000000003</v>
          </cell>
          <cell r="D40">
            <v>0</v>
          </cell>
          <cell r="E40">
            <v>120.60299999999999</v>
          </cell>
          <cell r="F40">
            <v>624.93399999999997</v>
          </cell>
          <cell r="G40">
            <v>178.416764045007</v>
          </cell>
          <cell r="H40">
            <v>0</v>
          </cell>
          <cell r="I40">
            <v>236.89238516356011</v>
          </cell>
          <cell r="J40">
            <v>0</v>
          </cell>
          <cell r="K40">
            <v>566.45837888144695</v>
          </cell>
          <cell r="L40">
            <v>-152</v>
          </cell>
          <cell r="M40">
            <v>100.080625</v>
          </cell>
          <cell r="N40">
            <v>315.95184462558268</v>
          </cell>
          <cell r="O40">
            <v>302.42590925586421</v>
          </cell>
          <cell r="P40">
            <v>3.882538312704316</v>
          </cell>
          <cell r="Q40">
            <v>306.30844756856851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648392.98100000003</v>
          </cell>
          <cell r="E44">
            <v>236521.245</v>
          </cell>
          <cell r="F44">
            <v>411871.73599999998</v>
          </cell>
          <cell r="G44">
            <v>-74061.637075033272</v>
          </cell>
          <cell r="H44">
            <v>0</v>
          </cell>
          <cell r="I44">
            <v>133694.48345573561</v>
          </cell>
          <cell r="J44">
            <v>0</v>
          </cell>
          <cell r="K44">
            <v>204115.6154692311</v>
          </cell>
          <cell r="L44">
            <v>469679.58500000002</v>
          </cell>
          <cell r="M44">
            <v>126705.692</v>
          </cell>
          <cell r="N44">
            <v>12177.167706846811</v>
          </cell>
          <cell r="O44">
            <v>-404446.82923761569</v>
          </cell>
          <cell r="P44">
            <v>5784.2665916479982</v>
          </cell>
          <cell r="Q44">
            <v>-398662.5626459677</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251937.519</v>
          </cell>
          <cell r="E46">
            <v>40359.665000000001</v>
          </cell>
          <cell r="F46">
            <v>211577.85399999999</v>
          </cell>
          <cell r="G46">
            <v>180071.98905469771</v>
          </cell>
          <cell r="H46">
            <v>405.90015496952839</v>
          </cell>
          <cell r="I46">
            <v>297216.36705843988</v>
          </cell>
          <cell r="J46">
            <v>503.61370677453351</v>
          </cell>
          <cell r="K46">
            <v>94335.762444452703</v>
          </cell>
          <cell r="L46">
            <v>158160.8517544975</v>
          </cell>
          <cell r="M46">
            <v>43235.96</v>
          </cell>
          <cell r="N46">
            <v>51271.533843483063</v>
          </cell>
          <cell r="O46">
            <v>-158332.58315352781</v>
          </cell>
          <cell r="P46">
            <v>72984.565918993088</v>
          </cell>
          <cell r="Q46">
            <v>-85348.017234534738</v>
          </cell>
        </row>
        <row r="47">
          <cell r="C47">
            <v>0</v>
          </cell>
          <cell r="D47">
            <v>117039.77903999999</v>
          </cell>
          <cell r="E47">
            <v>10989.90113</v>
          </cell>
          <cell r="F47">
            <v>106049.87791</v>
          </cell>
          <cell r="G47">
            <v>27359.232</v>
          </cell>
          <cell r="H47">
            <v>0</v>
          </cell>
          <cell r="I47">
            <v>29116.112540282611</v>
          </cell>
          <cell r="J47">
            <v>3852.336667082533</v>
          </cell>
          <cell r="K47">
            <v>100440.66070263489</v>
          </cell>
          <cell r="L47">
            <v>-223518.16406000001</v>
          </cell>
          <cell r="M47">
            <v>56405.483049999981</v>
          </cell>
          <cell r="N47">
            <v>114084.4210834726</v>
          </cell>
          <cell r="O47">
            <v>153468.92062916231</v>
          </cell>
          <cell r="P47">
            <v>479836.33338611398</v>
          </cell>
          <cell r="Q47">
            <v>633305.25401527632</v>
          </cell>
        </row>
        <row r="48">
          <cell r="C48">
            <v>0</v>
          </cell>
          <cell r="D48">
            <v>0</v>
          </cell>
          <cell r="E48">
            <v>0</v>
          </cell>
          <cell r="F48">
            <v>0</v>
          </cell>
          <cell r="G48">
            <v>0</v>
          </cell>
          <cell r="H48">
            <v>0</v>
          </cell>
          <cell r="I48">
            <v>111.2806186467169</v>
          </cell>
          <cell r="J48">
            <v>0</v>
          </cell>
          <cell r="K48">
            <v>-111.2806186467169</v>
          </cell>
          <cell r="L48">
            <v>52.822935617225269</v>
          </cell>
          <cell r="M48">
            <v>489.05495348270398</v>
          </cell>
          <cell r="N48">
            <v>562.13650217910231</v>
          </cell>
          <cell r="O48">
            <v>-1215.295009925748</v>
          </cell>
          <cell r="P48">
            <v>431.90211483587922</v>
          </cell>
          <cell r="Q48">
            <v>-783.39289508986917</v>
          </cell>
        </row>
      </sheetData>
      <sheetData sheetId="44">
        <row r="6">
          <cell r="C6">
            <v>18129.991000000002</v>
          </cell>
          <cell r="D6">
            <v>0</v>
          </cell>
          <cell r="E6">
            <v>14781.456</v>
          </cell>
          <cell r="F6">
            <v>3348.5349999999999</v>
          </cell>
          <cell r="G6">
            <v>1937.0909999999999</v>
          </cell>
          <cell r="H6">
            <v>0</v>
          </cell>
          <cell r="I6">
            <v>3500.8031435938819</v>
          </cell>
          <cell r="J6">
            <v>0</v>
          </cell>
          <cell r="K6">
            <v>1784.822856406118</v>
          </cell>
          <cell r="L6">
            <v>4522.3644976632922</v>
          </cell>
          <cell r="M6">
            <v>-324.62770250000341</v>
          </cell>
          <cell r="N6">
            <v>2177.4153052888391</v>
          </cell>
          <cell r="O6">
            <v>-4590.32924404601</v>
          </cell>
          <cell r="P6">
            <v>964.43190261306847</v>
          </cell>
          <cell r="Q6">
            <v>-3625.8973414329421</v>
          </cell>
        </row>
        <row r="7">
          <cell r="C7">
            <v>-15004.871999999999</v>
          </cell>
          <cell r="D7">
            <v>0</v>
          </cell>
          <cell r="E7">
            <v>-16497.941999999999</v>
          </cell>
          <cell r="F7">
            <v>1493.07</v>
          </cell>
          <cell r="G7">
            <v>16185.821</v>
          </cell>
          <cell r="H7">
            <v>0</v>
          </cell>
          <cell r="I7">
            <v>-175.56345837724999</v>
          </cell>
          <cell r="J7">
            <v>0</v>
          </cell>
          <cell r="K7">
            <v>17854.454458377251</v>
          </cell>
          <cell r="L7">
            <v>-19933.230188891881</v>
          </cell>
          <cell r="M7">
            <v>-3642.002</v>
          </cell>
          <cell r="N7">
            <v>-4628.1484745421594</v>
          </cell>
          <cell r="O7">
            <v>46057.835121811288</v>
          </cell>
          <cell r="P7">
            <v>-571.81255449924629</v>
          </cell>
          <cell r="Q7">
            <v>45486.022567312037</v>
          </cell>
        </row>
        <row r="8">
          <cell r="C8">
            <v>2187268.11</v>
          </cell>
          <cell r="D8">
            <v>42224.273999999998</v>
          </cell>
          <cell r="E8">
            <v>1664310.1145011799</v>
          </cell>
          <cell r="F8">
            <v>565182.26949882007</v>
          </cell>
          <cell r="G8">
            <v>260002.64199999999</v>
          </cell>
          <cell r="H8">
            <v>0</v>
          </cell>
          <cell r="I8">
            <v>233225.5147298919</v>
          </cell>
          <cell r="J8">
            <v>0</v>
          </cell>
          <cell r="K8">
            <v>591959.39676892816</v>
          </cell>
          <cell r="L8">
            <v>294949.20465026313</v>
          </cell>
          <cell r="M8">
            <v>-39399.634208093521</v>
          </cell>
          <cell r="N8">
            <v>327819.44000177062</v>
          </cell>
          <cell r="O8">
            <v>8590.3863249880069</v>
          </cell>
          <cell r="P8">
            <v>259072.5668622923</v>
          </cell>
          <cell r="Q8">
            <v>267662.95318728028</v>
          </cell>
        </row>
        <row r="9">
          <cell r="C9">
            <v>1596754.9991599999</v>
          </cell>
          <cell r="D9">
            <v>26256.427319999999</v>
          </cell>
          <cell r="E9">
            <v>1317010.7315562731</v>
          </cell>
          <cell r="F9">
            <v>306000.69492372719</v>
          </cell>
          <cell r="G9">
            <v>116395.64509000009</v>
          </cell>
          <cell r="H9">
            <v>0</v>
          </cell>
          <cell r="I9">
            <v>144740.83658999999</v>
          </cell>
          <cell r="J9">
            <v>0</v>
          </cell>
          <cell r="K9">
            <v>277655.50342372741</v>
          </cell>
          <cell r="L9">
            <v>135201.791065572</v>
          </cell>
          <cell r="M9">
            <v>-46510.385860000017</v>
          </cell>
          <cell r="N9">
            <v>186278.38413750331</v>
          </cell>
          <cell r="O9">
            <v>2685.7140806520579</v>
          </cell>
          <cell r="P9">
            <v>110407.43216662759</v>
          </cell>
          <cell r="Q9">
            <v>113093.1462472796</v>
          </cell>
        </row>
        <row r="10">
          <cell r="C10">
            <v>66272.021999999997</v>
          </cell>
          <cell r="D10">
            <v>7628.6329999999998</v>
          </cell>
          <cell r="E10">
            <v>33533.294000000002</v>
          </cell>
          <cell r="F10">
            <v>40367.360999999997</v>
          </cell>
          <cell r="G10">
            <v>13097.62205974419</v>
          </cell>
          <cell r="H10">
            <v>0</v>
          </cell>
          <cell r="I10">
            <v>16689.049500000001</v>
          </cell>
          <cell r="J10">
            <v>8634.4429160395612</v>
          </cell>
          <cell r="K10">
            <v>28141.49064370463</v>
          </cell>
          <cell r="L10">
            <v>11106.583132006739</v>
          </cell>
          <cell r="M10">
            <v>4441.9650000000001</v>
          </cell>
          <cell r="N10">
            <v>18022.79813761689</v>
          </cell>
          <cell r="O10">
            <v>-5429.8556259189991</v>
          </cell>
          <cell r="P10">
            <v>13640.798575839701</v>
          </cell>
          <cell r="Q10">
            <v>8210.9429499207017</v>
          </cell>
        </row>
        <row r="11">
          <cell r="C11">
            <v>693124.8430899994</v>
          </cell>
          <cell r="D11">
            <v>25808.183819999998</v>
          </cell>
          <cell r="E11">
            <v>475859.96205999999</v>
          </cell>
          <cell r="F11">
            <v>243073.06484999941</v>
          </cell>
          <cell r="G11">
            <v>113660.128</v>
          </cell>
          <cell r="H11">
            <v>0</v>
          </cell>
          <cell r="I11">
            <v>110830.198</v>
          </cell>
          <cell r="J11">
            <v>0</v>
          </cell>
          <cell r="K11">
            <v>245902.99484999941</v>
          </cell>
          <cell r="L11">
            <v>72284.038850000026</v>
          </cell>
          <cell r="M11">
            <v>60598.211320000017</v>
          </cell>
          <cell r="N11">
            <v>196101.52098807061</v>
          </cell>
          <cell r="O11">
            <v>-83080.776308071159</v>
          </cell>
          <cell r="P11">
            <v>56452.531672711732</v>
          </cell>
          <cell r="Q11">
            <v>-26628.244635359439</v>
          </cell>
        </row>
        <row r="12">
          <cell r="C12">
            <v>25729.068166369791</v>
          </cell>
          <cell r="D12">
            <v>572.47066757448488</v>
          </cell>
          <cell r="E12">
            <v>32647.714314044999</v>
          </cell>
          <cell r="F12">
            <v>-6346.1754801007246</v>
          </cell>
          <cell r="G12">
            <v>13555.991822933231</v>
          </cell>
          <cell r="H12">
            <v>0</v>
          </cell>
          <cell r="I12">
            <v>13355.105308938841</v>
          </cell>
          <cell r="J12">
            <v>0</v>
          </cell>
          <cell r="K12">
            <v>-6145.2889661063364</v>
          </cell>
          <cell r="L12">
            <v>-138.5649652311169</v>
          </cell>
          <cell r="M12">
            <v>-378.85375495199122</v>
          </cell>
          <cell r="N12">
            <v>29713.655826847549</v>
          </cell>
          <cell r="O12">
            <v>-35341.526072770772</v>
          </cell>
          <cell r="P12">
            <v>335.13011303930728</v>
          </cell>
          <cell r="Q12">
            <v>-35006.395959731468</v>
          </cell>
        </row>
        <row r="13">
          <cell r="C13">
            <v>5255.7129999999997</v>
          </cell>
          <cell r="D13">
            <v>0</v>
          </cell>
          <cell r="E13">
            <v>0</v>
          </cell>
          <cell r="F13">
            <v>5255.7129999999997</v>
          </cell>
          <cell r="G13">
            <v>9431.47235</v>
          </cell>
          <cell r="H13">
            <v>0</v>
          </cell>
          <cell r="I13">
            <v>10715.538119999999</v>
          </cell>
          <cell r="J13">
            <v>0</v>
          </cell>
          <cell r="K13">
            <v>3971.64723</v>
          </cell>
          <cell r="L13">
            <v>8340.94</v>
          </cell>
          <cell r="M13">
            <v>4173.8559999999998</v>
          </cell>
          <cell r="N13">
            <v>4706.7976100000014</v>
          </cell>
          <cell r="O13">
            <v>-13249.946379999999</v>
          </cell>
          <cell r="P13">
            <v>0</v>
          </cell>
          <cell r="Q13">
            <v>-13249.946379999999</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342015.48800000001</v>
          </cell>
          <cell r="D15">
            <v>4328.9409999999998</v>
          </cell>
          <cell r="E15">
            <v>313979.80699999997</v>
          </cell>
          <cell r="F15">
            <v>32364.621999999999</v>
          </cell>
          <cell r="G15">
            <v>22501.830999999998</v>
          </cell>
          <cell r="H15">
            <v>0</v>
          </cell>
          <cell r="I15">
            <v>26719.141</v>
          </cell>
          <cell r="J15">
            <v>0</v>
          </cell>
          <cell r="K15">
            <v>28147.312000000002</v>
          </cell>
          <cell r="L15">
            <v>23475.285</v>
          </cell>
          <cell r="M15">
            <v>-4173.1639999999998</v>
          </cell>
          <cell r="N15">
            <v>15589.425999999999</v>
          </cell>
          <cell r="O15">
            <v>-6744.2349999999997</v>
          </cell>
          <cell r="P15">
            <v>3195.60374989817</v>
          </cell>
          <cell r="Q15">
            <v>-3548.6312501018301</v>
          </cell>
        </row>
        <row r="16">
          <cell r="C16">
            <v>570467.36499999999</v>
          </cell>
          <cell r="D16">
            <v>64743.017</v>
          </cell>
          <cell r="E16">
            <v>519359.17974599992</v>
          </cell>
          <cell r="F16">
            <v>115851.20225400011</v>
          </cell>
          <cell r="G16">
            <v>50864.34577568552</v>
          </cell>
          <cell r="H16">
            <v>0</v>
          </cell>
          <cell r="I16">
            <v>53577.210730634542</v>
          </cell>
          <cell r="J16">
            <v>0</v>
          </cell>
          <cell r="K16">
            <v>113138.337299051</v>
          </cell>
          <cell r="L16">
            <v>143963.77669999999</v>
          </cell>
          <cell r="M16">
            <v>11305.917299999979</v>
          </cell>
          <cell r="N16">
            <v>63138.655514270627</v>
          </cell>
          <cell r="O16">
            <v>-105270.0122152196</v>
          </cell>
          <cell r="P16">
            <v>23066.85965094623</v>
          </cell>
          <cell r="Q16">
            <v>-82203.152564273332</v>
          </cell>
        </row>
        <row r="17">
          <cell r="C17">
            <v>3240113.4539999999</v>
          </cell>
          <cell r="D17">
            <v>34122.284</v>
          </cell>
          <cell r="E17">
            <v>2811458.0159999998</v>
          </cell>
          <cell r="F17">
            <v>462777.72200000001</v>
          </cell>
          <cell r="G17">
            <v>102303.515</v>
          </cell>
          <cell r="H17">
            <v>0</v>
          </cell>
          <cell r="I17">
            <v>102719.277</v>
          </cell>
          <cell r="J17">
            <v>0</v>
          </cell>
          <cell r="K17">
            <v>462361.96</v>
          </cell>
          <cell r="L17">
            <v>220843.74040000001</v>
          </cell>
          <cell r="M17">
            <v>-142993.549</v>
          </cell>
          <cell r="N17">
            <v>299901.86300000001</v>
          </cell>
          <cell r="O17">
            <v>84609.905600000027</v>
          </cell>
          <cell r="P17">
            <v>339487.478</v>
          </cell>
          <cell r="Q17">
            <v>424097.3836</v>
          </cell>
        </row>
        <row r="18">
          <cell r="C18">
            <v>969366.41</v>
          </cell>
          <cell r="D18">
            <v>5567.8149999999996</v>
          </cell>
          <cell r="E18">
            <v>740959.81400000001</v>
          </cell>
          <cell r="F18">
            <v>233974.41099999999</v>
          </cell>
          <cell r="G18">
            <v>68908.63</v>
          </cell>
          <cell r="H18">
            <v>0</v>
          </cell>
          <cell r="I18">
            <v>84709.97</v>
          </cell>
          <cell r="J18">
            <v>0</v>
          </cell>
          <cell r="K18">
            <v>218173.071</v>
          </cell>
          <cell r="L18">
            <v>103590.753</v>
          </cell>
          <cell r="M18">
            <v>-8083.6469999999999</v>
          </cell>
          <cell r="N18">
            <v>223405.88067610751</v>
          </cell>
          <cell r="O18">
            <v>-100739.9156761075</v>
          </cell>
          <cell r="P18">
            <v>52788.144638636513</v>
          </cell>
          <cell r="Q18">
            <v>-47951.771037470957</v>
          </cell>
        </row>
        <row r="19">
          <cell r="C19">
            <v>1678996.9480000001</v>
          </cell>
          <cell r="D19">
            <v>76933.100000000006</v>
          </cell>
          <cell r="E19">
            <v>1539330.145</v>
          </cell>
          <cell r="F19">
            <v>216599.90299999999</v>
          </cell>
          <cell r="G19">
            <v>108413.723</v>
          </cell>
          <cell r="H19">
            <v>0</v>
          </cell>
          <cell r="I19">
            <v>111568.27099999999</v>
          </cell>
          <cell r="J19">
            <v>0</v>
          </cell>
          <cell r="K19">
            <v>213445.35500000001</v>
          </cell>
          <cell r="L19">
            <v>128553.876</v>
          </cell>
          <cell r="M19">
            <v>-79953.259000000005</v>
          </cell>
          <cell r="N19">
            <v>125980.52899999999</v>
          </cell>
          <cell r="O19">
            <v>38864.209000000003</v>
          </cell>
          <cell r="P19">
            <v>212730.402</v>
          </cell>
          <cell r="Q19">
            <v>251594.611</v>
          </cell>
        </row>
        <row r="20">
          <cell r="C20">
            <v>384669.61700000003</v>
          </cell>
          <cell r="D20">
            <v>8252.0490000000009</v>
          </cell>
          <cell r="E20">
            <v>301919.42599999998</v>
          </cell>
          <cell r="F20">
            <v>91002.240000000005</v>
          </cell>
          <cell r="G20">
            <v>46786.650999999998</v>
          </cell>
          <cell r="H20">
            <v>0</v>
          </cell>
          <cell r="I20">
            <v>30367.227999999999</v>
          </cell>
          <cell r="J20">
            <v>0</v>
          </cell>
          <cell r="K20">
            <v>107421.663</v>
          </cell>
          <cell r="L20">
            <v>40921.491000000002</v>
          </cell>
          <cell r="M20">
            <v>-15644.369000000001</v>
          </cell>
          <cell r="N20">
            <v>22365.861000000001</v>
          </cell>
          <cell r="O20">
            <v>59778.68</v>
          </cell>
          <cell r="P20">
            <v>8439.9390000000003</v>
          </cell>
          <cell r="Q20">
            <v>68218.619000000006</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1200552.577</v>
          </cell>
          <cell r="D22">
            <v>0</v>
          </cell>
          <cell r="E22">
            <v>868526.701</v>
          </cell>
          <cell r="F22">
            <v>332025.87599999999</v>
          </cell>
          <cell r="G22">
            <v>95536.785000000003</v>
          </cell>
          <cell r="H22">
            <v>186973.69500000001</v>
          </cell>
          <cell r="I22">
            <v>0</v>
          </cell>
          <cell r="J22">
            <v>0</v>
          </cell>
          <cell r="K22">
            <v>614536.35600000003</v>
          </cell>
          <cell r="L22">
            <v>172114.39515487361</v>
          </cell>
          <cell r="M22">
            <v>-32206.982</v>
          </cell>
          <cell r="N22">
            <v>151825.101</v>
          </cell>
          <cell r="O22">
            <v>322803.84184512642</v>
          </cell>
          <cell r="P22">
            <v>57277.34</v>
          </cell>
          <cell r="Q22">
            <v>380081.18184512638</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572333.78099999996</v>
          </cell>
          <cell r="D24">
            <v>33084.758999999998</v>
          </cell>
          <cell r="E24">
            <v>544262.96100000001</v>
          </cell>
          <cell r="F24">
            <v>61155.578999999998</v>
          </cell>
          <cell r="G24">
            <v>15720.8748359403</v>
          </cell>
          <cell r="H24">
            <v>36306</v>
          </cell>
          <cell r="I24">
            <v>19830.934000000001</v>
          </cell>
          <cell r="J24">
            <v>6792.8860000000004</v>
          </cell>
          <cell r="K24">
            <v>86558.633835940302</v>
          </cell>
          <cell r="L24">
            <v>72153.353000000003</v>
          </cell>
          <cell r="M24">
            <v>-24606.084999999999</v>
          </cell>
          <cell r="N24">
            <v>159261.179</v>
          </cell>
          <cell r="O24">
            <v>-120249.8131640597</v>
          </cell>
          <cell r="P24">
            <v>153081.91399999999</v>
          </cell>
          <cell r="Q24">
            <v>32832.100835940299</v>
          </cell>
        </row>
        <row r="25">
          <cell r="C25">
            <v>120000.69899999999</v>
          </cell>
          <cell r="D25">
            <v>0</v>
          </cell>
          <cell r="E25">
            <v>51935.317000000003</v>
          </cell>
          <cell r="F25">
            <v>68065.381999999998</v>
          </cell>
          <cell r="G25">
            <v>45962.667999999998</v>
          </cell>
          <cell r="H25">
            <v>21495.424999999999</v>
          </cell>
          <cell r="I25">
            <v>50377.320882604028</v>
          </cell>
          <cell r="J25">
            <v>21709.884598643479</v>
          </cell>
          <cell r="K25">
            <v>63436.269518752502</v>
          </cell>
          <cell r="L25">
            <v>15605.125539152999</v>
          </cell>
          <cell r="M25">
            <v>11229.21308071187</v>
          </cell>
          <cell r="N25">
            <v>23175.82951770529</v>
          </cell>
          <cell r="O25">
            <v>13426.10138118233</v>
          </cell>
          <cell r="P25">
            <v>2940.3758428387191</v>
          </cell>
          <cell r="Q25">
            <v>16366.47722402105</v>
          </cell>
        </row>
        <row r="26">
          <cell r="C26">
            <v>809762.61199999996</v>
          </cell>
          <cell r="D26">
            <v>5169.4849999999997</v>
          </cell>
          <cell r="E26">
            <v>609991.56158269336</v>
          </cell>
          <cell r="F26">
            <v>204940.5354173067</v>
          </cell>
          <cell r="G26">
            <v>45526.403610479203</v>
          </cell>
          <cell r="H26">
            <v>0</v>
          </cell>
          <cell r="I26">
            <v>77817.481</v>
          </cell>
          <cell r="J26">
            <v>0</v>
          </cell>
          <cell r="K26">
            <v>172649.45802778591</v>
          </cell>
          <cell r="L26">
            <v>72228.841868191928</v>
          </cell>
          <cell r="M26">
            <v>-375.78861101332308</v>
          </cell>
          <cell r="N26">
            <v>50455.70785658573</v>
          </cell>
          <cell r="O26">
            <v>50340.69691402153</v>
          </cell>
          <cell r="P26">
            <v>10723.469492234201</v>
          </cell>
          <cell r="Q26">
            <v>61064.166406255739</v>
          </cell>
        </row>
        <row r="27">
          <cell r="C27">
            <v>2417364.1660000002</v>
          </cell>
          <cell r="D27">
            <v>207380.016</v>
          </cell>
          <cell r="E27">
            <v>2380256.7348205168</v>
          </cell>
          <cell r="F27">
            <v>244487.4471794834</v>
          </cell>
          <cell r="G27">
            <v>85655.094773584366</v>
          </cell>
          <cell r="H27">
            <v>0</v>
          </cell>
          <cell r="I27">
            <v>90573.014450323637</v>
          </cell>
          <cell r="J27">
            <v>0</v>
          </cell>
          <cell r="K27">
            <v>239569.52750274411</v>
          </cell>
          <cell r="L27">
            <v>493780.97465972923</v>
          </cell>
          <cell r="M27">
            <v>-72029.179939825059</v>
          </cell>
          <cell r="N27">
            <v>265345.64047760068</v>
          </cell>
          <cell r="O27">
            <v>-447527.90769476083</v>
          </cell>
          <cell r="P27">
            <v>282267.20980502077</v>
          </cell>
          <cell r="Q27">
            <v>-165260.69788974011</v>
          </cell>
        </row>
        <row r="28">
          <cell r="C28">
            <v>315318.62027999997</v>
          </cell>
          <cell r="D28">
            <v>7198.7110000000002</v>
          </cell>
          <cell r="E28">
            <v>292214.64140212978</v>
          </cell>
          <cell r="F28">
            <v>30302.689877870202</v>
          </cell>
          <cell r="G28">
            <v>11953.103999999999</v>
          </cell>
          <cell r="H28">
            <v>0</v>
          </cell>
          <cell r="I28">
            <v>8231.2507175514402</v>
          </cell>
          <cell r="J28">
            <v>0</v>
          </cell>
          <cell r="K28">
            <v>34024.543160318761</v>
          </cell>
          <cell r="L28">
            <v>1119.972490134001</v>
          </cell>
          <cell r="M28">
            <v>-32326.74610063693</v>
          </cell>
          <cell r="N28">
            <v>7790.6049999999996</v>
          </cell>
          <cell r="O28">
            <v>57440.71177082169</v>
          </cell>
          <cell r="P28">
            <v>-1012.806</v>
          </cell>
          <cell r="Q28">
            <v>56427.905770821693</v>
          </cell>
        </row>
        <row r="29">
          <cell r="C29">
            <v>601081.11247999966</v>
          </cell>
          <cell r="D29">
            <v>100903.07526</v>
          </cell>
          <cell r="E29">
            <v>526511.14835999999</v>
          </cell>
          <cell r="F29">
            <v>175473.03937999959</v>
          </cell>
          <cell r="G29">
            <v>52253.110999999997</v>
          </cell>
          <cell r="H29">
            <v>0</v>
          </cell>
          <cell r="I29">
            <v>90899.892990000037</v>
          </cell>
          <cell r="J29">
            <v>0</v>
          </cell>
          <cell r="K29">
            <v>136826.25738999961</v>
          </cell>
          <cell r="L29">
            <v>57296.66853623763</v>
          </cell>
          <cell r="M29">
            <v>-44324.866117947102</v>
          </cell>
          <cell r="N29">
            <v>120015.4069526699</v>
          </cell>
          <cell r="O29">
            <v>3839.048019039154</v>
          </cell>
          <cell r="P29">
            <v>52171.583706851197</v>
          </cell>
          <cell r="Q29">
            <v>56010.631725890351</v>
          </cell>
        </row>
        <row r="30">
          <cell r="C30">
            <v>284085.36800000002</v>
          </cell>
          <cell r="D30">
            <v>0</v>
          </cell>
          <cell r="E30">
            <v>71645.124710000004</v>
          </cell>
          <cell r="F30">
            <v>212440.24329000001</v>
          </cell>
          <cell r="G30">
            <v>13423.333133237649</v>
          </cell>
          <cell r="H30">
            <v>0</v>
          </cell>
          <cell r="I30">
            <v>11185.88960185114</v>
          </cell>
          <cell r="J30">
            <v>0</v>
          </cell>
          <cell r="K30">
            <v>214677.68682138651</v>
          </cell>
          <cell r="L30">
            <v>209945.73032733041</v>
          </cell>
          <cell r="M30">
            <v>992.6000699999928</v>
          </cell>
          <cell r="N30">
            <v>29965.80805368688</v>
          </cell>
          <cell r="O30">
            <v>-26226.451629630788</v>
          </cell>
          <cell r="P30">
            <v>20077.541753354639</v>
          </cell>
          <cell r="Q30">
            <v>-6148.9098762761541</v>
          </cell>
        </row>
        <row r="31">
          <cell r="C31">
            <v>961771.20990000013</v>
          </cell>
          <cell r="D31">
            <v>84119.286119999771</v>
          </cell>
          <cell r="E31">
            <v>667429.04309999954</v>
          </cell>
          <cell r="F31">
            <v>378461.4529200003</v>
          </cell>
          <cell r="G31">
            <v>117824.388600001</v>
          </cell>
          <cell r="H31">
            <v>0</v>
          </cell>
          <cell r="I31">
            <v>135060.902955717</v>
          </cell>
          <cell r="J31">
            <v>0</v>
          </cell>
          <cell r="K31">
            <v>361224.93856428418</v>
          </cell>
          <cell r="L31">
            <v>39827.425852328</v>
          </cell>
          <cell r="M31">
            <v>12457.858624884009</v>
          </cell>
          <cell r="N31">
            <v>284628.84600000002</v>
          </cell>
          <cell r="O31">
            <v>24310.808087072252</v>
          </cell>
          <cell r="P31">
            <v>118034.65589234191</v>
          </cell>
          <cell r="Q31">
            <v>142345.46397941411</v>
          </cell>
        </row>
        <row r="32">
          <cell r="C32">
            <v>149125.66800000001</v>
          </cell>
          <cell r="D32">
            <v>13389.83</v>
          </cell>
          <cell r="E32">
            <v>80046.067999999999</v>
          </cell>
          <cell r="F32">
            <v>82469.429999999993</v>
          </cell>
          <cell r="G32">
            <v>33456.381999999998</v>
          </cell>
          <cell r="H32">
            <v>0</v>
          </cell>
          <cell r="I32">
            <v>40017.614999999998</v>
          </cell>
          <cell r="J32">
            <v>0</v>
          </cell>
          <cell r="K32">
            <v>75908.197</v>
          </cell>
          <cell r="L32">
            <v>30245.415000000001</v>
          </cell>
          <cell r="M32">
            <v>-308.36399999999998</v>
          </cell>
          <cell r="N32">
            <v>58693.807999999997</v>
          </cell>
          <cell r="O32">
            <v>-12722.662</v>
          </cell>
          <cell r="P32">
            <v>8711.2520000000004</v>
          </cell>
          <cell r="Q32">
            <v>-4011.41</v>
          </cell>
        </row>
        <row r="33">
          <cell r="C33">
            <v>74119.702999999994</v>
          </cell>
          <cell r="D33">
            <v>14167.303</v>
          </cell>
          <cell r="E33">
            <v>64355.133999999998</v>
          </cell>
          <cell r="F33">
            <v>23931.871999999999</v>
          </cell>
          <cell r="G33">
            <v>34283.461000000003</v>
          </cell>
          <cell r="H33">
            <v>0</v>
          </cell>
          <cell r="I33">
            <v>29057.940999999999</v>
          </cell>
          <cell r="J33">
            <v>0</v>
          </cell>
          <cell r="K33">
            <v>29157.392</v>
          </cell>
          <cell r="L33">
            <v>134389.323</v>
          </cell>
          <cell r="M33">
            <v>4305.2740000000003</v>
          </cell>
          <cell r="N33">
            <v>22063.90164034002</v>
          </cell>
          <cell r="O33">
            <v>-131601.10664034</v>
          </cell>
          <cell r="P33">
            <v>43612.281042796967</v>
          </cell>
          <cell r="Q33">
            <v>-87988.825597543037</v>
          </cell>
        </row>
        <row r="34">
          <cell r="C34">
            <v>635508.54602000257</v>
          </cell>
          <cell r="D34">
            <v>0</v>
          </cell>
          <cell r="E34">
            <v>454406.69126222888</v>
          </cell>
          <cell r="F34">
            <v>181101.8547577736</v>
          </cell>
          <cell r="G34">
            <v>97225.660150036128</v>
          </cell>
          <cell r="H34">
            <v>0</v>
          </cell>
          <cell r="I34">
            <v>79724.692379432439</v>
          </cell>
          <cell r="J34">
            <v>0</v>
          </cell>
          <cell r="K34">
            <v>198602.82252837729</v>
          </cell>
          <cell r="L34">
            <v>63220.509592092203</v>
          </cell>
          <cell r="M34">
            <v>5803.612328831181</v>
          </cell>
          <cell r="N34">
            <v>108668.0990296751</v>
          </cell>
          <cell r="O34">
            <v>20910.601577778802</v>
          </cell>
          <cell r="P34">
            <v>80688.17262157613</v>
          </cell>
          <cell r="Q34">
            <v>101598.7741993549</v>
          </cell>
        </row>
        <row r="35">
          <cell r="C35">
            <v>7993.8459999999995</v>
          </cell>
          <cell r="D35">
            <v>0</v>
          </cell>
          <cell r="E35">
            <v>6360.6413499999999</v>
          </cell>
          <cell r="F35">
            <v>1633.2046499999999</v>
          </cell>
          <cell r="G35">
            <v>1957.02333</v>
          </cell>
          <cell r="H35">
            <v>0</v>
          </cell>
          <cell r="I35">
            <v>2004.9186418927011</v>
          </cell>
          <cell r="J35">
            <v>0</v>
          </cell>
          <cell r="K35">
            <v>1585.309338107299</v>
          </cell>
          <cell r="L35">
            <v>0</v>
          </cell>
          <cell r="M35">
            <v>1713.69597</v>
          </cell>
          <cell r="N35">
            <v>996.58928479326903</v>
          </cell>
          <cell r="O35">
            <v>-1124.9759166859701</v>
          </cell>
          <cell r="P35">
            <v>317.12389263430259</v>
          </cell>
          <cell r="Q35">
            <v>-807.85202405166694</v>
          </cell>
        </row>
        <row r="36">
          <cell r="C36">
            <v>54835.217527138382</v>
          </cell>
          <cell r="D36">
            <v>666.84938552082451</v>
          </cell>
          <cell r="E36">
            <v>51019.732277887437</v>
          </cell>
          <cell r="F36">
            <v>4482.3346347717643</v>
          </cell>
          <cell r="G36">
            <v>6624.67179568959</v>
          </cell>
          <cell r="H36">
            <v>0</v>
          </cell>
          <cell r="I36">
            <v>6709.3839862753111</v>
          </cell>
          <cell r="J36">
            <v>0</v>
          </cell>
          <cell r="K36">
            <v>4397.6224441860431</v>
          </cell>
          <cell r="L36">
            <v>24576.530111241551</v>
          </cell>
          <cell r="M36">
            <v>5977.9079099833534</v>
          </cell>
          <cell r="N36">
            <v>24017.32062536048</v>
          </cell>
          <cell r="O36">
            <v>-50174.136202399342</v>
          </cell>
          <cell r="P36">
            <v>3818.7364287132968</v>
          </cell>
          <cell r="Q36">
            <v>-46355.399773686047</v>
          </cell>
        </row>
        <row r="37">
          <cell r="C37">
            <v>698559.34499999997</v>
          </cell>
          <cell r="D37">
            <v>15349.69637236509</v>
          </cell>
          <cell r="E37">
            <v>602846.7011384957</v>
          </cell>
          <cell r="F37">
            <v>111062.3402338694</v>
          </cell>
          <cell r="G37">
            <v>22431.159904262979</v>
          </cell>
          <cell r="H37">
            <v>0</v>
          </cell>
          <cell r="I37">
            <v>27690.946790775659</v>
          </cell>
          <cell r="J37">
            <v>0</v>
          </cell>
          <cell r="K37">
            <v>105802.5533473567</v>
          </cell>
          <cell r="L37">
            <v>70847.565346646908</v>
          </cell>
          <cell r="M37">
            <v>-28459.102843399411</v>
          </cell>
          <cell r="N37">
            <v>57428.536158124203</v>
          </cell>
          <cell r="O37">
            <v>5985.5546859850438</v>
          </cell>
          <cell r="P37">
            <v>130581.7499283941</v>
          </cell>
          <cell r="Q37">
            <v>136567.30461437919</v>
          </cell>
        </row>
        <row r="38">
          <cell r="C38">
            <v>1069496.4669999999</v>
          </cell>
          <cell r="D38">
            <v>15272.491</v>
          </cell>
          <cell r="E38">
            <v>930237.97600000002</v>
          </cell>
          <cell r="F38">
            <v>154530.98199999999</v>
          </cell>
          <cell r="G38">
            <v>96796.649000000005</v>
          </cell>
          <cell r="H38">
            <v>0</v>
          </cell>
          <cell r="I38">
            <v>96851.99</v>
          </cell>
          <cell r="J38">
            <v>0</v>
          </cell>
          <cell r="K38">
            <v>154475.641</v>
          </cell>
          <cell r="L38">
            <v>104088.41099999999</v>
          </cell>
          <cell r="M38">
            <v>-39614.730000000003</v>
          </cell>
          <cell r="N38">
            <v>131953.98300000001</v>
          </cell>
          <cell r="O38">
            <v>-41952.023000000001</v>
          </cell>
          <cell r="P38">
            <v>131009.758</v>
          </cell>
          <cell r="Q38">
            <v>89057.735000000001</v>
          </cell>
        </row>
        <row r="39">
          <cell r="C39">
            <v>123948.07716</v>
          </cell>
          <cell r="D39">
            <v>0</v>
          </cell>
          <cell r="E39">
            <v>44333.862999999998</v>
          </cell>
          <cell r="F39">
            <v>79614.214160000003</v>
          </cell>
          <cell r="G39">
            <v>36240.769</v>
          </cell>
          <cell r="H39">
            <v>0</v>
          </cell>
          <cell r="I39">
            <v>64339.523000000001</v>
          </cell>
          <cell r="J39">
            <v>0</v>
          </cell>
          <cell r="K39">
            <v>51515.460160000002</v>
          </cell>
          <cell r="L39">
            <v>25568.39748783924</v>
          </cell>
          <cell r="M39">
            <v>-2333.8857499999999</v>
          </cell>
          <cell r="N39">
            <v>68085.041294402661</v>
          </cell>
          <cell r="O39">
            <v>-39804.092872241898</v>
          </cell>
          <cell r="P39">
            <v>7618.7221812948037</v>
          </cell>
          <cell r="Q39">
            <v>-32185.3706909471</v>
          </cell>
        </row>
        <row r="40">
          <cell r="C40">
            <v>11282.611000000001</v>
          </cell>
          <cell r="D40">
            <v>209.81700000000001</v>
          </cell>
          <cell r="E40">
            <v>10058.246691969</v>
          </cell>
          <cell r="F40">
            <v>1434.1813080310001</v>
          </cell>
          <cell r="G40">
            <v>1661.119561738037</v>
          </cell>
          <cell r="H40">
            <v>0</v>
          </cell>
          <cell r="I40">
            <v>1709.2762127673921</v>
          </cell>
          <cell r="J40">
            <v>0</v>
          </cell>
          <cell r="K40">
            <v>1386.024657001645</v>
          </cell>
          <cell r="L40">
            <v>49.543999999999997</v>
          </cell>
          <cell r="M40">
            <v>345.08414531085037</v>
          </cell>
          <cell r="N40">
            <v>4870.3871515789224</v>
          </cell>
          <cell r="O40">
            <v>-3878.990639888128</v>
          </cell>
          <cell r="P40">
            <v>59.849198652777567</v>
          </cell>
          <cell r="Q40">
            <v>-3819.1414412353511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1845426.1780000001</v>
          </cell>
          <cell r="E44">
            <v>673175.85100000002</v>
          </cell>
          <cell r="F44">
            <v>1172250.327</v>
          </cell>
          <cell r="G44">
            <v>630186.010094136</v>
          </cell>
          <cell r="H44">
            <v>0</v>
          </cell>
          <cell r="I44">
            <v>380515.0682970935</v>
          </cell>
          <cell r="J44">
            <v>0</v>
          </cell>
          <cell r="K44">
            <v>1421921.2687970421</v>
          </cell>
          <cell r="L44">
            <v>876709.97900000005</v>
          </cell>
          <cell r="M44">
            <v>360623.89500000002</v>
          </cell>
          <cell r="N44">
            <v>175702.9849442468</v>
          </cell>
          <cell r="O44">
            <v>8884.4098527956012</v>
          </cell>
          <cell r="P44">
            <v>83460.532886838657</v>
          </cell>
          <cell r="Q44">
            <v>92344.942739634265</v>
          </cell>
        </row>
        <row r="45">
          <cell r="C45">
            <v>0</v>
          </cell>
          <cell r="D45">
            <v>1972984.5096341581</v>
          </cell>
          <cell r="E45">
            <v>429608.61800000002</v>
          </cell>
          <cell r="F45">
            <v>1543375.8916341581</v>
          </cell>
          <cell r="G45">
            <v>658423.65698821202</v>
          </cell>
          <cell r="H45">
            <v>0</v>
          </cell>
          <cell r="I45">
            <v>463126.99383438838</v>
          </cell>
          <cell r="J45">
            <v>0</v>
          </cell>
          <cell r="K45">
            <v>1738672.554787982</v>
          </cell>
          <cell r="L45">
            <v>1066423.0649999999</v>
          </cell>
          <cell r="M45">
            <v>545502.67456634366</v>
          </cell>
          <cell r="N45">
            <v>178762.86912974939</v>
          </cell>
          <cell r="O45">
            <v>-52016.053908111331</v>
          </cell>
          <cell r="P45">
            <v>313962.99612761708</v>
          </cell>
          <cell r="Q45">
            <v>261946.9422195057</v>
          </cell>
        </row>
        <row r="46">
          <cell r="C46">
            <v>0</v>
          </cell>
          <cell r="D46">
            <v>1851071.963</v>
          </cell>
          <cell r="E46">
            <v>295970.88099999999</v>
          </cell>
          <cell r="F46">
            <v>1555101.0819999999</v>
          </cell>
          <cell r="G46">
            <v>180071.98905469771</v>
          </cell>
          <cell r="H46">
            <v>405.90015496952839</v>
          </cell>
          <cell r="I46">
            <v>297216.36705843988</v>
          </cell>
          <cell r="J46">
            <v>503.61370677453351</v>
          </cell>
          <cell r="K46">
            <v>1437858.990444453</v>
          </cell>
          <cell r="L46">
            <v>591544.8467544975</v>
          </cell>
          <cell r="M46">
            <v>595193.32499999995</v>
          </cell>
          <cell r="N46">
            <v>51271.533843483063</v>
          </cell>
          <cell r="O46">
            <v>199849.2848464722</v>
          </cell>
          <cell r="P46">
            <v>72984.565918993088</v>
          </cell>
          <cell r="Q46">
            <v>272833.85076546518</v>
          </cell>
        </row>
        <row r="47">
          <cell r="C47">
            <v>0</v>
          </cell>
          <cell r="D47">
            <v>4967713.4607299976</v>
          </cell>
          <cell r="E47">
            <v>212616.96575999999</v>
          </cell>
          <cell r="F47">
            <v>4755096.4949699976</v>
          </cell>
          <cell r="G47">
            <v>1237246.5319999999</v>
          </cell>
          <cell r="H47">
            <v>0</v>
          </cell>
          <cell r="I47">
            <v>1315346.3052246179</v>
          </cell>
          <cell r="J47">
            <v>0</v>
          </cell>
          <cell r="K47">
            <v>4676996.7217453793</v>
          </cell>
          <cell r="L47">
            <v>2526594.5470399992</v>
          </cell>
          <cell r="M47">
            <v>1539268.163389999</v>
          </cell>
          <cell r="N47">
            <v>238995.76961360351</v>
          </cell>
          <cell r="O47">
            <v>372138.24170177808</v>
          </cell>
          <cell r="P47">
            <v>1005210.463418808</v>
          </cell>
          <cell r="Q47">
            <v>1377348.7051205861</v>
          </cell>
        </row>
        <row r="48">
          <cell r="C48">
            <v>0</v>
          </cell>
          <cell r="D48">
            <v>2855094.010950828</v>
          </cell>
          <cell r="E48">
            <v>524446.96933023911</v>
          </cell>
          <cell r="F48">
            <v>2330647.0416205879</v>
          </cell>
          <cell r="G48">
            <v>457681.73463611002</v>
          </cell>
          <cell r="H48">
            <v>0</v>
          </cell>
          <cell r="I48">
            <v>631203.59171225247</v>
          </cell>
          <cell r="J48">
            <v>0</v>
          </cell>
          <cell r="K48">
            <v>2157125.184544445</v>
          </cell>
          <cell r="L48">
            <v>1389621.611262098</v>
          </cell>
          <cell r="M48">
            <v>436261.07394092309</v>
          </cell>
          <cell r="N48">
            <v>189563.37963235969</v>
          </cell>
          <cell r="O48">
            <v>141679.1197090644</v>
          </cell>
          <cell r="P48">
            <v>25001.409134028341</v>
          </cell>
          <cell r="Q48">
            <v>166680.52884309279</v>
          </cell>
        </row>
      </sheetData>
      <sheetData sheetId="45">
        <row r="6">
          <cell r="C6">
            <v>28341.392</v>
          </cell>
          <cell r="D6">
            <v>0</v>
          </cell>
          <cell r="E6">
            <v>97.2</v>
          </cell>
          <cell r="F6">
            <v>28244.191999999999</v>
          </cell>
          <cell r="G6">
            <v>10087.228999999999</v>
          </cell>
          <cell r="H6">
            <v>0</v>
          </cell>
          <cell r="I6">
            <v>14401.235614885891</v>
          </cell>
          <cell r="J6">
            <v>0</v>
          </cell>
          <cell r="K6">
            <v>23930.18538511411</v>
          </cell>
          <cell r="L6">
            <v>546.35760297840091</v>
          </cell>
          <cell r="M6">
            <v>5598.8409480000018</v>
          </cell>
          <cell r="N6">
            <v>3329.111637847438</v>
          </cell>
          <cell r="O6">
            <v>14455.875196288271</v>
          </cell>
          <cell r="P6">
            <v>1474.5471215812031</v>
          </cell>
          <cell r="Q6">
            <v>15930.422317869479</v>
          </cell>
        </row>
        <row r="7">
          <cell r="C7">
            <v>22119.23080879161</v>
          </cell>
          <cell r="D7">
            <v>0</v>
          </cell>
          <cell r="E7">
            <v>231.166</v>
          </cell>
          <cell r="F7">
            <v>21888.064808791609</v>
          </cell>
          <cell r="G7">
            <v>6548.415</v>
          </cell>
          <cell r="H7">
            <v>0</v>
          </cell>
          <cell r="I7">
            <v>8784.3402473657497</v>
          </cell>
          <cell r="J7">
            <v>0</v>
          </cell>
          <cell r="K7">
            <v>19652.139561425862</v>
          </cell>
          <cell r="L7">
            <v>337.87760450109278</v>
          </cell>
          <cell r="M7">
            <v>4184.201</v>
          </cell>
          <cell r="N7">
            <v>6822.5230126881543</v>
          </cell>
          <cell r="O7">
            <v>8307.537944236612</v>
          </cell>
          <cell r="P7">
            <v>842.92980788730222</v>
          </cell>
          <cell r="Q7">
            <v>9150.4677521239155</v>
          </cell>
        </row>
        <row r="8">
          <cell r="C8">
            <v>320991.70199999999</v>
          </cell>
          <cell r="D8">
            <v>367.61700000000002</v>
          </cell>
          <cell r="E8">
            <v>220099.355938917</v>
          </cell>
          <cell r="F8">
            <v>101259.96306108301</v>
          </cell>
          <cell r="G8">
            <v>25302.363000000001</v>
          </cell>
          <cell r="H8">
            <v>0</v>
          </cell>
          <cell r="I8">
            <v>32453.508189436569</v>
          </cell>
          <cell r="J8">
            <v>0</v>
          </cell>
          <cell r="K8">
            <v>94108.817871646417</v>
          </cell>
          <cell r="L8">
            <v>127872.62727328519</v>
          </cell>
          <cell r="M8">
            <v>10692.81547</v>
          </cell>
          <cell r="N8">
            <v>50326.971733997743</v>
          </cell>
          <cell r="O8">
            <v>-94783.596605636529</v>
          </cell>
          <cell r="P8">
            <v>37652.23205889255</v>
          </cell>
          <cell r="Q8">
            <v>-57131.364546743971</v>
          </cell>
        </row>
        <row r="9">
          <cell r="C9">
            <v>545335.08756999997</v>
          </cell>
          <cell r="D9">
            <v>1013.4702</v>
          </cell>
          <cell r="E9">
            <v>398590.62813159672</v>
          </cell>
          <cell r="F9">
            <v>147757.92963840329</v>
          </cell>
          <cell r="G9">
            <v>53405.751920000017</v>
          </cell>
          <cell r="H9">
            <v>0</v>
          </cell>
          <cell r="I9">
            <v>60654.856269999997</v>
          </cell>
          <cell r="J9">
            <v>0</v>
          </cell>
          <cell r="K9">
            <v>140508.82528840331</v>
          </cell>
          <cell r="L9">
            <v>41376.802320000003</v>
          </cell>
          <cell r="M9">
            <v>-9905.7325100000053</v>
          </cell>
          <cell r="N9">
            <v>67585.411879183972</v>
          </cell>
          <cell r="O9">
            <v>41452.34359921937</v>
          </cell>
          <cell r="P9">
            <v>52626.848940921664</v>
          </cell>
          <cell r="Q9">
            <v>94079.192540141012</v>
          </cell>
        </row>
        <row r="10">
          <cell r="C10">
            <v>31473.164000000001</v>
          </cell>
          <cell r="D10">
            <v>1016.466</v>
          </cell>
          <cell r="E10">
            <v>11178.406000000001</v>
          </cell>
          <cell r="F10">
            <v>21311.223999999998</v>
          </cell>
          <cell r="G10">
            <v>7040.0364192394309</v>
          </cell>
          <cell r="H10">
            <v>123.738</v>
          </cell>
          <cell r="I10">
            <v>5614.2708545284422</v>
          </cell>
          <cell r="J10">
            <v>770.98510330940894</v>
          </cell>
          <cell r="K10">
            <v>22089.74246140158</v>
          </cell>
          <cell r="L10">
            <v>3074.0005230065958</v>
          </cell>
          <cell r="M10">
            <v>1184.654</v>
          </cell>
          <cell r="N10">
            <v>8559.1847721820086</v>
          </cell>
          <cell r="O10">
            <v>9271.9031662129782</v>
          </cell>
          <cell r="P10">
            <v>6409.1717609440711</v>
          </cell>
          <cell r="Q10">
            <v>15681.074927157049</v>
          </cell>
        </row>
        <row r="11">
          <cell r="C11">
            <v>104892.24666999999</v>
          </cell>
          <cell r="D11">
            <v>5.2226100000000004</v>
          </cell>
          <cell r="E11">
            <v>27410.167870000001</v>
          </cell>
          <cell r="F11">
            <v>77487.30141</v>
          </cell>
          <cell r="G11">
            <v>26617.28803</v>
          </cell>
          <cell r="H11">
            <v>0</v>
          </cell>
          <cell r="I11">
            <v>28354.134030000001</v>
          </cell>
          <cell r="J11">
            <v>0</v>
          </cell>
          <cell r="K11">
            <v>75750.455409999995</v>
          </cell>
          <cell r="L11">
            <v>36996.48109000003</v>
          </cell>
          <cell r="M11">
            <v>16519.684829999998</v>
          </cell>
          <cell r="N11">
            <v>22953.258872074341</v>
          </cell>
          <cell r="O11">
            <v>-718.96938207437847</v>
          </cell>
          <cell r="P11">
            <v>10651.380435201139</v>
          </cell>
          <cell r="Q11">
            <v>9932.4110531267597</v>
          </cell>
        </row>
        <row r="12">
          <cell r="C12">
            <v>7546.460533968102</v>
          </cell>
          <cell r="D12">
            <v>167.9084245014368</v>
          </cell>
          <cell r="E12">
            <v>0</v>
          </cell>
          <cell r="F12">
            <v>7714.3689584695394</v>
          </cell>
          <cell r="G12">
            <v>3358.9829683236489</v>
          </cell>
          <cell r="H12">
            <v>0</v>
          </cell>
          <cell r="I12">
            <v>2251.7467496492382</v>
          </cell>
          <cell r="J12">
            <v>0</v>
          </cell>
          <cell r="K12">
            <v>8821.6051771439506</v>
          </cell>
          <cell r="L12">
            <v>387.87452636645361</v>
          </cell>
          <cell r="M12">
            <v>-56.484659157041463</v>
          </cell>
          <cell r="N12">
            <v>8715.1594285217398</v>
          </cell>
          <cell r="O12">
            <v>-224.9441185872015</v>
          </cell>
          <cell r="P12">
            <v>62.970936446472066</v>
          </cell>
          <cell r="Q12">
            <v>-161.97318214072939</v>
          </cell>
        </row>
        <row r="13">
          <cell r="C13">
            <v>1906.606</v>
          </cell>
          <cell r="D13">
            <v>0</v>
          </cell>
          <cell r="E13">
            <v>0</v>
          </cell>
          <cell r="F13">
            <v>1906.606</v>
          </cell>
          <cell r="G13">
            <v>1091.5734600000001</v>
          </cell>
          <cell r="H13">
            <v>0</v>
          </cell>
          <cell r="I13">
            <v>592.59119999999996</v>
          </cell>
          <cell r="J13">
            <v>0</v>
          </cell>
          <cell r="K13">
            <v>2405.58826</v>
          </cell>
          <cell r="L13">
            <v>7662</v>
          </cell>
          <cell r="M13">
            <v>1486.595</v>
          </cell>
          <cell r="N13">
            <v>0</v>
          </cell>
          <cell r="O13">
            <v>-6743.0067399999998</v>
          </cell>
          <cell r="P13">
            <v>0</v>
          </cell>
          <cell r="Q13">
            <v>-6743.0067399999998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93215.75</v>
          </cell>
          <cell r="D15">
            <v>9215</v>
          </cell>
          <cell r="E15">
            <v>51281.635999999999</v>
          </cell>
          <cell r="F15">
            <v>51149.114000000001</v>
          </cell>
          <cell r="G15">
            <v>-4273.3019999999997</v>
          </cell>
          <cell r="H15">
            <v>0</v>
          </cell>
          <cell r="I15">
            <v>5793.18</v>
          </cell>
          <cell r="J15">
            <v>0</v>
          </cell>
          <cell r="K15">
            <v>41082.631999999998</v>
          </cell>
          <cell r="L15">
            <v>-15492.445</v>
          </cell>
          <cell r="M15">
            <v>5625.7359999999999</v>
          </cell>
          <cell r="N15">
            <v>8842.875</v>
          </cell>
          <cell r="O15">
            <v>42106.466</v>
          </cell>
          <cell r="P15">
            <v>12936.911498751</v>
          </cell>
          <cell r="Q15">
            <v>55043.377498750997</v>
          </cell>
        </row>
        <row r="16">
          <cell r="C16">
            <v>144734.66399999999</v>
          </cell>
          <cell r="D16">
            <v>9479.0400000000009</v>
          </cell>
          <cell r="E16">
            <v>119656.212011</v>
          </cell>
          <cell r="F16">
            <v>34557.491988999987</v>
          </cell>
          <cell r="G16">
            <v>13102.867103229561</v>
          </cell>
          <cell r="H16">
            <v>0</v>
          </cell>
          <cell r="I16">
            <v>16238.87905901989</v>
          </cell>
          <cell r="J16">
            <v>0</v>
          </cell>
          <cell r="K16">
            <v>31421.480033209671</v>
          </cell>
          <cell r="L16">
            <v>26362.825379999998</v>
          </cell>
          <cell r="M16">
            <v>7126.369811999999</v>
          </cell>
          <cell r="N16">
            <v>17662.201508527989</v>
          </cell>
          <cell r="O16">
            <v>-19729.916667318321</v>
          </cell>
          <cell r="P16">
            <v>6452.6480648904944</v>
          </cell>
          <cell r="Q16">
            <v>-13277.26860242783</v>
          </cell>
        </row>
        <row r="17">
          <cell r="C17">
            <v>293773.962</v>
          </cell>
          <cell r="D17">
            <v>677.9</v>
          </cell>
          <cell r="E17">
            <v>181862.44</v>
          </cell>
          <cell r="F17">
            <v>112589.42200000001</v>
          </cell>
          <cell r="G17">
            <v>24896.316999999999</v>
          </cell>
          <cell r="H17">
            <v>0</v>
          </cell>
          <cell r="I17">
            <v>30598.276999999998</v>
          </cell>
          <cell r="J17">
            <v>0</v>
          </cell>
          <cell r="K17">
            <v>106887.462</v>
          </cell>
          <cell r="L17">
            <v>-24416.347949999999</v>
          </cell>
          <cell r="M17">
            <v>-8516.6489999999994</v>
          </cell>
          <cell r="N17">
            <v>26970.16</v>
          </cell>
          <cell r="O17">
            <v>112850.29895</v>
          </cell>
          <cell r="P17">
            <v>27960.703000000001</v>
          </cell>
          <cell r="Q17">
            <v>140811.00195000001</v>
          </cell>
        </row>
        <row r="18">
          <cell r="C18">
            <v>292798.93</v>
          </cell>
          <cell r="D18">
            <v>166.39699999999999</v>
          </cell>
          <cell r="E18">
            <v>181255.87599999999</v>
          </cell>
          <cell r="F18">
            <v>111709.451</v>
          </cell>
          <cell r="G18">
            <v>42029.203000000001</v>
          </cell>
          <cell r="H18">
            <v>0</v>
          </cell>
          <cell r="I18">
            <v>43373.398000000001</v>
          </cell>
          <cell r="J18">
            <v>0</v>
          </cell>
          <cell r="K18">
            <v>110365.25599999999</v>
          </cell>
          <cell r="L18">
            <v>71205.123000000007</v>
          </cell>
          <cell r="M18">
            <v>7735.9920000000002</v>
          </cell>
          <cell r="N18">
            <v>67132.915439499324</v>
          </cell>
          <cell r="O18">
            <v>-35708.774439499321</v>
          </cell>
          <cell r="P18">
            <v>15862.70710291399</v>
          </cell>
          <cell r="Q18">
            <v>-19846.067336585329</v>
          </cell>
        </row>
        <row r="19">
          <cell r="C19">
            <v>252590.47</v>
          </cell>
          <cell r="D19">
            <v>387.69099999999997</v>
          </cell>
          <cell r="E19">
            <v>201175.19500000001</v>
          </cell>
          <cell r="F19">
            <v>51802.966</v>
          </cell>
          <cell r="G19">
            <v>12785.436000000011</v>
          </cell>
          <cell r="H19">
            <v>0</v>
          </cell>
          <cell r="I19">
            <v>15193.86</v>
          </cell>
          <cell r="J19">
            <v>0</v>
          </cell>
          <cell r="K19">
            <v>49394.542000000023</v>
          </cell>
          <cell r="L19">
            <v>15113.02</v>
          </cell>
          <cell r="M19">
            <v>-13611.138999999999</v>
          </cell>
          <cell r="N19">
            <v>44003.302000000003</v>
          </cell>
          <cell r="O19">
            <v>3889.3590000000149</v>
          </cell>
          <cell r="P19">
            <v>31304.022000000001</v>
          </cell>
          <cell r="Q19">
            <v>35193.381000000023</v>
          </cell>
        </row>
        <row r="20">
          <cell r="C20">
            <v>37707.040000000001</v>
          </cell>
          <cell r="D20">
            <v>1122.557</v>
          </cell>
          <cell r="E20">
            <v>8990.8140000000003</v>
          </cell>
          <cell r="F20">
            <v>29838.782999999999</v>
          </cell>
          <cell r="G20">
            <v>9085.2459999999992</v>
          </cell>
          <cell r="H20">
            <v>0</v>
          </cell>
          <cell r="I20">
            <v>6494.11</v>
          </cell>
          <cell r="J20">
            <v>0</v>
          </cell>
          <cell r="K20">
            <v>32429.919000000002</v>
          </cell>
          <cell r="L20">
            <v>9750.7880000000005</v>
          </cell>
          <cell r="M20">
            <v>4787.76</v>
          </cell>
          <cell r="N20">
            <v>7333.5559999999996</v>
          </cell>
          <cell r="O20">
            <v>10557.815000000001</v>
          </cell>
          <cell r="P20">
            <v>2767.377</v>
          </cell>
          <cell r="Q20">
            <v>13325.191999999999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407197.47200000001</v>
          </cell>
          <cell r="D22">
            <v>0</v>
          </cell>
          <cell r="E22">
            <v>277227.18</v>
          </cell>
          <cell r="F22">
            <v>129970.292</v>
          </cell>
          <cell r="G22">
            <v>51887.938000000002</v>
          </cell>
          <cell r="H22">
            <v>62215.506000000001</v>
          </cell>
          <cell r="I22">
            <v>0</v>
          </cell>
          <cell r="J22">
            <v>0</v>
          </cell>
          <cell r="K22">
            <v>244073.736</v>
          </cell>
          <cell r="L22">
            <v>38936.061446000997</v>
          </cell>
          <cell r="M22">
            <v>-5077.424</v>
          </cell>
          <cell r="N22">
            <v>73517.608999999997</v>
          </cell>
          <cell r="O22">
            <v>136697.48955399901</v>
          </cell>
          <cell r="P22">
            <v>28483.505000000001</v>
          </cell>
          <cell r="Q22">
            <v>165180.99455399899</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60791.733</v>
          </cell>
          <cell r="D24">
            <v>567.11099999999999</v>
          </cell>
          <cell r="E24">
            <v>30728.263999999999</v>
          </cell>
          <cell r="F24">
            <v>30630.58</v>
          </cell>
          <cell r="G24">
            <v>4960.7384256404002</v>
          </cell>
          <cell r="H24">
            <v>6821</v>
          </cell>
          <cell r="I24">
            <v>9609.6550000000007</v>
          </cell>
          <cell r="J24">
            <v>44.881</v>
          </cell>
          <cell r="K24">
            <v>32757.782425640409</v>
          </cell>
          <cell r="L24">
            <v>4094.4769999999999</v>
          </cell>
          <cell r="M24">
            <v>1823.059</v>
          </cell>
          <cell r="N24">
            <v>16141.040999999999</v>
          </cell>
          <cell r="O24">
            <v>10699.205425640401</v>
          </cell>
          <cell r="P24">
            <v>15514.77</v>
          </cell>
          <cell r="Q24">
            <v>26213.975425640401</v>
          </cell>
        </row>
        <row r="25">
          <cell r="C25">
            <v>28699.75</v>
          </cell>
          <cell r="D25">
            <v>0</v>
          </cell>
          <cell r="E25">
            <v>1344.1320000000001</v>
          </cell>
          <cell r="F25">
            <v>27355.617999999999</v>
          </cell>
          <cell r="G25">
            <v>6028.8389999999999</v>
          </cell>
          <cell r="H25">
            <v>0</v>
          </cell>
          <cell r="I25">
            <v>6169.3995712322749</v>
          </cell>
          <cell r="J25">
            <v>60.89110956164356</v>
          </cell>
          <cell r="K25">
            <v>27154.166319206081</v>
          </cell>
          <cell r="L25">
            <v>9549.0103500000023</v>
          </cell>
          <cell r="M25">
            <v>5151.1057480077661</v>
          </cell>
          <cell r="N25">
            <v>10047.17740408309</v>
          </cell>
          <cell r="O25">
            <v>2406.872817115227</v>
          </cell>
          <cell r="P25">
            <v>726.51286794980206</v>
          </cell>
          <cell r="Q25">
            <v>3133.3856850650291</v>
          </cell>
        </row>
        <row r="26">
          <cell r="C26">
            <v>289329.94900000002</v>
          </cell>
          <cell r="D26">
            <v>1307.2560000000001</v>
          </cell>
          <cell r="E26">
            <v>46843.423076348292</v>
          </cell>
          <cell r="F26">
            <v>243793.7819236517</v>
          </cell>
          <cell r="G26">
            <v>92860.026955799913</v>
          </cell>
          <cell r="H26">
            <v>0</v>
          </cell>
          <cell r="I26">
            <v>99069.112999999998</v>
          </cell>
          <cell r="J26">
            <v>0</v>
          </cell>
          <cell r="K26">
            <v>237584.69587945161</v>
          </cell>
          <cell r="L26">
            <v>75440.285542878293</v>
          </cell>
          <cell r="M26">
            <v>42718.567453182157</v>
          </cell>
          <cell r="N26">
            <v>66921.207060845336</v>
          </cell>
          <cell r="O26">
            <v>52504.635822545832</v>
          </cell>
          <cell r="P26">
            <v>14729.34421280638</v>
          </cell>
          <cell r="Q26">
            <v>67233.980035352215</v>
          </cell>
        </row>
        <row r="27">
          <cell r="C27">
            <v>272434.05200000003</v>
          </cell>
          <cell r="D27">
            <v>16478</v>
          </cell>
          <cell r="E27">
            <v>166258.19712</v>
          </cell>
          <cell r="F27">
            <v>122653.85488</v>
          </cell>
          <cell r="G27">
            <v>43934.042207480699</v>
          </cell>
          <cell r="H27">
            <v>0</v>
          </cell>
          <cell r="I27">
            <v>43499.284950021472</v>
          </cell>
          <cell r="J27">
            <v>0</v>
          </cell>
          <cell r="K27">
            <v>123088.6121374592</v>
          </cell>
          <cell r="L27">
            <v>-6165.912378961958</v>
          </cell>
          <cell r="M27">
            <v>7784.8687605653558</v>
          </cell>
          <cell r="N27">
            <v>21028.112054163928</v>
          </cell>
          <cell r="O27">
            <v>100441.5437016919</v>
          </cell>
          <cell r="P27">
            <v>31069.846523696979</v>
          </cell>
          <cell r="Q27">
            <v>131511.3902253889</v>
          </cell>
        </row>
        <row r="28">
          <cell r="C28">
            <v>82791.941129999992</v>
          </cell>
          <cell r="D28">
            <v>117.848</v>
          </cell>
          <cell r="E28">
            <v>71714.281620000009</v>
          </cell>
          <cell r="F28">
            <v>11195.50750999999</v>
          </cell>
          <cell r="G28">
            <v>3643.6959999999999</v>
          </cell>
          <cell r="H28">
            <v>0</v>
          </cell>
          <cell r="I28">
            <v>3350.287905226357</v>
          </cell>
          <cell r="J28">
            <v>0</v>
          </cell>
          <cell r="K28">
            <v>11488.915604773631</v>
          </cell>
          <cell r="L28">
            <v>4354.0829999999996</v>
          </cell>
          <cell r="M28">
            <v>-5168.0628345053419</v>
          </cell>
          <cell r="N28">
            <v>2630.6179999999999</v>
          </cell>
          <cell r="O28">
            <v>9672.2774392789743</v>
          </cell>
          <cell r="P28">
            <v>-341.99</v>
          </cell>
          <cell r="Q28">
            <v>9330.2874392789745</v>
          </cell>
        </row>
        <row r="29">
          <cell r="C29">
            <v>612923.85913000023</v>
          </cell>
          <cell r="D29">
            <v>72039.501969999998</v>
          </cell>
          <cell r="E29">
            <v>548918.77868083469</v>
          </cell>
          <cell r="F29">
            <v>136044.58241916561</v>
          </cell>
          <cell r="G29">
            <v>40.582999999999998</v>
          </cell>
          <cell r="H29">
            <v>0</v>
          </cell>
          <cell r="I29">
            <v>34097.788530000122</v>
          </cell>
          <cell r="J29">
            <v>0</v>
          </cell>
          <cell r="K29">
            <v>101987.37688916551</v>
          </cell>
          <cell r="L29">
            <v>-5236.429916723996</v>
          </cell>
          <cell r="M29">
            <v>-118922.378536744</v>
          </cell>
          <cell r="N29">
            <v>239271.8870901927</v>
          </cell>
          <cell r="O29">
            <v>-13125.701747559249</v>
          </cell>
          <cell r="P29">
            <v>53199.489650560397</v>
          </cell>
          <cell r="Q29">
            <v>40073.787903001154</v>
          </cell>
        </row>
        <row r="30">
          <cell r="C30">
            <v>26026.531999999999</v>
          </cell>
          <cell r="D30">
            <v>0</v>
          </cell>
          <cell r="E30">
            <v>12271.942999999999</v>
          </cell>
          <cell r="F30">
            <v>13754.589</v>
          </cell>
          <cell r="G30">
            <v>2872.0526309200991</v>
          </cell>
          <cell r="H30">
            <v>0</v>
          </cell>
          <cell r="I30">
            <v>3001.1573663306308</v>
          </cell>
          <cell r="J30">
            <v>0</v>
          </cell>
          <cell r="K30">
            <v>13625.48426458947</v>
          </cell>
          <cell r="L30">
            <v>-3501.296121584744</v>
          </cell>
          <cell r="M30">
            <v>-4767.1680023749996</v>
          </cell>
          <cell r="N30">
            <v>2740.9616430886031</v>
          </cell>
          <cell r="O30">
            <v>19152.98674546061</v>
          </cell>
          <cell r="P30">
            <v>1274.144441600288</v>
          </cell>
          <cell r="Q30">
            <v>20427.131187060899</v>
          </cell>
        </row>
        <row r="31">
          <cell r="C31">
            <v>296600.63900999998</v>
          </cell>
          <cell r="D31">
            <v>795.79215000009538</v>
          </cell>
          <cell r="E31">
            <v>212584.01647</v>
          </cell>
          <cell r="F31">
            <v>84812.414690000063</v>
          </cell>
          <cell r="G31">
            <v>32816.280839999803</v>
          </cell>
          <cell r="H31">
            <v>0</v>
          </cell>
          <cell r="I31">
            <v>30847.79325148962</v>
          </cell>
          <cell r="J31">
            <v>0</v>
          </cell>
          <cell r="K31">
            <v>86780.902278510228</v>
          </cell>
          <cell r="L31">
            <v>3651.3994270318599</v>
          </cell>
          <cell r="M31">
            <v>1338.523673242837</v>
          </cell>
          <cell r="N31">
            <v>57339.654000000002</v>
          </cell>
          <cell r="O31">
            <v>24451.325178235529</v>
          </cell>
          <cell r="P31">
            <v>33562.868722071173</v>
          </cell>
          <cell r="Q31">
            <v>58014.193900306687</v>
          </cell>
        </row>
        <row r="32">
          <cell r="C32">
            <v>298521.25099999999</v>
          </cell>
          <cell r="D32">
            <v>2515.1729999999998</v>
          </cell>
          <cell r="E32">
            <v>147074.17499999999</v>
          </cell>
          <cell r="F32">
            <v>153962.24900000001</v>
          </cell>
          <cell r="G32">
            <v>55848.305</v>
          </cell>
          <cell r="H32">
            <v>0</v>
          </cell>
          <cell r="I32">
            <v>88752.976999999999</v>
          </cell>
          <cell r="J32">
            <v>0</v>
          </cell>
          <cell r="K32">
            <v>121057.577</v>
          </cell>
          <cell r="L32">
            <v>17669.537</v>
          </cell>
          <cell r="M32">
            <v>45198.383999999998</v>
          </cell>
          <cell r="N32">
            <v>16343.227999999999</v>
          </cell>
          <cell r="O32">
            <v>41846.428</v>
          </cell>
          <cell r="P32">
            <v>16136.333000000001</v>
          </cell>
          <cell r="Q32">
            <v>57982.760999999999</v>
          </cell>
        </row>
        <row r="33">
          <cell r="C33">
            <v>41331.468999999997</v>
          </cell>
          <cell r="D33">
            <v>453.53399999999999</v>
          </cell>
          <cell r="E33">
            <v>11673.911</v>
          </cell>
          <cell r="F33">
            <v>30111.092000000001</v>
          </cell>
          <cell r="G33">
            <v>16611.946</v>
          </cell>
          <cell r="H33">
            <v>0</v>
          </cell>
          <cell r="I33">
            <v>18319.433000000001</v>
          </cell>
          <cell r="J33">
            <v>0</v>
          </cell>
          <cell r="K33">
            <v>28403.605</v>
          </cell>
          <cell r="L33">
            <v>10574.699000000001</v>
          </cell>
          <cell r="M33">
            <v>4965.0050000000001</v>
          </cell>
          <cell r="N33">
            <v>10294.912255855499</v>
          </cell>
          <cell r="O33">
            <v>2568.988744144503</v>
          </cell>
          <cell r="P33">
            <v>3854.0325193781168</v>
          </cell>
          <cell r="Q33">
            <v>6423.0212635226208</v>
          </cell>
        </row>
        <row r="34">
          <cell r="C34">
            <v>223279.94669000001</v>
          </cell>
          <cell r="D34">
            <v>0</v>
          </cell>
          <cell r="E34">
            <v>162035.44478325901</v>
          </cell>
          <cell r="F34">
            <v>61244.501906741018</v>
          </cell>
          <cell r="G34">
            <v>24831.751795811699</v>
          </cell>
          <cell r="H34">
            <v>0</v>
          </cell>
          <cell r="I34">
            <v>48757.964663502127</v>
          </cell>
          <cell r="J34">
            <v>0</v>
          </cell>
          <cell r="K34">
            <v>37318.289039050593</v>
          </cell>
          <cell r="L34">
            <v>-2120.7521249410729</v>
          </cell>
          <cell r="M34">
            <v>-4535.7273784914914</v>
          </cell>
          <cell r="N34">
            <v>38179.513887270063</v>
          </cell>
          <cell r="O34">
            <v>5795.2546552130952</v>
          </cell>
          <cell r="P34">
            <v>28349.030070937832</v>
          </cell>
          <cell r="Q34">
            <v>34144.284726150923</v>
          </cell>
        </row>
        <row r="35">
          <cell r="C35">
            <v>46453.531000000003</v>
          </cell>
          <cell r="D35">
            <v>0</v>
          </cell>
          <cell r="E35">
            <v>44645.975400000003</v>
          </cell>
          <cell r="F35">
            <v>1807.555600000002</v>
          </cell>
          <cell r="G35">
            <v>468.17649999999998</v>
          </cell>
          <cell r="H35">
            <v>0</v>
          </cell>
          <cell r="I35">
            <v>22318.36433911222</v>
          </cell>
          <cell r="J35">
            <v>0</v>
          </cell>
          <cell r="K35">
            <v>-20042.632239112219</v>
          </cell>
          <cell r="L35">
            <v>0</v>
          </cell>
          <cell r="M35">
            <v>326.17736000000002</v>
          </cell>
          <cell r="N35">
            <v>5791.3413937936702</v>
          </cell>
          <cell r="O35">
            <v>-26160.150992905881</v>
          </cell>
          <cell r="P35">
            <v>1842.858190829327</v>
          </cell>
          <cell r="Q35">
            <v>-24317.292802076561</v>
          </cell>
        </row>
        <row r="36">
          <cell r="C36">
            <v>34911.159669408858</v>
          </cell>
          <cell r="D36">
            <v>424.55353371841721</v>
          </cell>
          <cell r="E36">
            <v>0</v>
          </cell>
          <cell r="F36">
            <v>35335.71320312727</v>
          </cell>
          <cell r="G36">
            <v>18273.13994880973</v>
          </cell>
          <cell r="H36">
            <v>0</v>
          </cell>
          <cell r="I36">
            <v>18018.750491651179</v>
          </cell>
          <cell r="J36">
            <v>0</v>
          </cell>
          <cell r="K36">
            <v>35590.102660285833</v>
          </cell>
          <cell r="L36">
            <v>6594.2468179227844</v>
          </cell>
          <cell r="M36">
            <v>3805.8697848908118</v>
          </cell>
          <cell r="N36">
            <v>18334.575322317469</v>
          </cell>
          <cell r="O36">
            <v>6855.4107351547664</v>
          </cell>
          <cell r="P36">
            <v>2915.1840782102508</v>
          </cell>
          <cell r="Q36">
            <v>9770.5948133650181</v>
          </cell>
        </row>
        <row r="37">
          <cell r="C37">
            <v>46953.548000000003</v>
          </cell>
          <cell r="D37">
            <v>0</v>
          </cell>
          <cell r="E37">
            <v>16598.68103851458</v>
          </cell>
          <cell r="F37">
            <v>30354.866961485419</v>
          </cell>
          <cell r="G37">
            <v>5559.5930630000012</v>
          </cell>
          <cell r="H37">
            <v>0</v>
          </cell>
          <cell r="I37">
            <v>6008.597181984147</v>
          </cell>
          <cell r="J37">
            <v>0</v>
          </cell>
          <cell r="K37">
            <v>29905.862842501279</v>
          </cell>
          <cell r="L37">
            <v>5335.7223146019614</v>
          </cell>
          <cell r="M37">
            <v>5203.151894794064</v>
          </cell>
          <cell r="N37">
            <v>14363.7513129444</v>
          </cell>
          <cell r="O37">
            <v>5003.237320160847</v>
          </cell>
          <cell r="P37">
            <v>8844.6266289650284</v>
          </cell>
          <cell r="Q37">
            <v>13847.863949125869</v>
          </cell>
        </row>
        <row r="38">
          <cell r="C38">
            <v>245819.57699999999</v>
          </cell>
          <cell r="D38">
            <v>0</v>
          </cell>
          <cell r="E38">
            <v>76332.558999999994</v>
          </cell>
          <cell r="F38">
            <v>169487.01800000001</v>
          </cell>
          <cell r="G38">
            <v>78491.823000000004</v>
          </cell>
          <cell r="H38">
            <v>0</v>
          </cell>
          <cell r="I38">
            <v>76648.040999999997</v>
          </cell>
          <cell r="J38">
            <v>0</v>
          </cell>
          <cell r="K38">
            <v>171330.8</v>
          </cell>
          <cell r="L38">
            <v>30238.255000000001</v>
          </cell>
          <cell r="M38">
            <v>19803.667000000001</v>
          </cell>
          <cell r="N38">
            <v>104026.908</v>
          </cell>
          <cell r="O38">
            <v>17261.97</v>
          </cell>
          <cell r="P38">
            <v>104428.068</v>
          </cell>
          <cell r="Q38">
            <v>121690.038</v>
          </cell>
        </row>
        <row r="39">
          <cell r="C39">
            <v>22116.599979999999</v>
          </cell>
          <cell r="D39">
            <v>0</v>
          </cell>
          <cell r="E39">
            <v>0</v>
          </cell>
          <cell r="F39">
            <v>22116.599979999999</v>
          </cell>
          <cell r="G39">
            <v>6264.2979999999998</v>
          </cell>
          <cell r="H39">
            <v>0</v>
          </cell>
          <cell r="I39">
            <v>9260.3670000000002</v>
          </cell>
          <cell r="J39">
            <v>0</v>
          </cell>
          <cell r="K39">
            <v>19120.53098</v>
          </cell>
          <cell r="L39">
            <v>500.79129423924161</v>
          </cell>
          <cell r="M39">
            <v>2400.3890000000001</v>
          </cell>
          <cell r="N39">
            <v>8015.7611878342168</v>
          </cell>
          <cell r="O39">
            <v>8203.5894979265413</v>
          </cell>
          <cell r="P39">
            <v>896.96439042528959</v>
          </cell>
          <cell r="Q39">
            <v>9100.5538883518311</v>
          </cell>
        </row>
        <row r="40">
          <cell r="C40">
            <v>11148.72343</v>
          </cell>
          <cell r="D40">
            <v>699.98699999999997</v>
          </cell>
          <cell r="E40">
            <v>4608.26</v>
          </cell>
          <cell r="F40">
            <v>7240.4504299999999</v>
          </cell>
          <cell r="G40">
            <v>1717.7900971218639</v>
          </cell>
          <cell r="H40">
            <v>0</v>
          </cell>
          <cell r="I40">
            <v>2713.3697208323979</v>
          </cell>
          <cell r="J40">
            <v>0</v>
          </cell>
          <cell r="K40">
            <v>6244.8708062894657</v>
          </cell>
          <cell r="L40">
            <v>-1372.2909999999999</v>
          </cell>
          <cell r="M40">
            <v>1806.1668</v>
          </cell>
          <cell r="N40">
            <v>5021.3764263784115</v>
          </cell>
          <cell r="O40">
            <v>789.61857991105603</v>
          </cell>
          <cell r="P40">
            <v>61.704613185682582</v>
          </cell>
          <cell r="Q40">
            <v>851.32319309673858</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91340.402000000002</v>
          </cell>
          <cell r="E44">
            <v>-6825.9269999999997</v>
          </cell>
          <cell r="F44">
            <v>98166.328999999998</v>
          </cell>
          <cell r="G44">
            <v>47167.371535032973</v>
          </cell>
          <cell r="H44">
            <v>0</v>
          </cell>
          <cell r="I44">
            <v>33578.128373979227</v>
          </cell>
          <cell r="J44">
            <v>0</v>
          </cell>
          <cell r="K44">
            <v>111755.5721610537</v>
          </cell>
          <cell r="L44">
            <v>41317.864999999998</v>
          </cell>
          <cell r="M44">
            <v>21897.434000000001</v>
          </cell>
          <cell r="N44">
            <v>14238.71721931701</v>
          </cell>
          <cell r="O44">
            <v>34301.555941736719</v>
          </cell>
          <cell r="P44">
            <v>6763.5215595585451</v>
          </cell>
          <cell r="Q44">
            <v>41065.077501295273</v>
          </cell>
        </row>
        <row r="45">
          <cell r="C45">
            <v>0</v>
          </cell>
          <cell r="D45">
            <v>44405.556335813562</v>
          </cell>
          <cell r="E45">
            <v>0</v>
          </cell>
          <cell r="F45">
            <v>44405.556335813562</v>
          </cell>
          <cell r="G45">
            <v>11048.393482280349</v>
          </cell>
          <cell r="H45">
            <v>0</v>
          </cell>
          <cell r="I45">
            <v>14706.69422128105</v>
          </cell>
          <cell r="J45">
            <v>0</v>
          </cell>
          <cell r="K45">
            <v>40747.255596812858</v>
          </cell>
          <cell r="L45">
            <v>10843.28</v>
          </cell>
          <cell r="M45">
            <v>10374.739223529061</v>
          </cell>
          <cell r="N45">
            <v>4488.607813749767</v>
          </cell>
          <cell r="O45">
            <v>15040.62855953404</v>
          </cell>
          <cell r="P45">
            <v>7883.3863234978926</v>
          </cell>
          <cell r="Q45">
            <v>22924.01488303193</v>
          </cell>
        </row>
        <row r="46">
          <cell r="C46">
            <v>0</v>
          </cell>
          <cell r="D46">
            <v>35655.889000000003</v>
          </cell>
          <cell r="E46">
            <v>0</v>
          </cell>
          <cell r="F46">
            <v>35655.889000000003</v>
          </cell>
          <cell r="G46">
            <v>30080.839702360441</v>
          </cell>
          <cell r="H46">
            <v>0</v>
          </cell>
          <cell r="I46">
            <v>19884.925239351709</v>
          </cell>
          <cell r="J46">
            <v>0</v>
          </cell>
          <cell r="K46">
            <v>45851.803463008728</v>
          </cell>
          <cell r="L46">
            <v>-17217.099918555541</v>
          </cell>
          <cell r="M46">
            <v>13033.946</v>
          </cell>
          <cell r="N46">
            <v>2444.9951353324832</v>
          </cell>
          <cell r="O46">
            <v>47589.962246231793</v>
          </cell>
          <cell r="P46">
            <v>4489.3117208294871</v>
          </cell>
          <cell r="Q46">
            <v>52079.273967061279</v>
          </cell>
        </row>
        <row r="47">
          <cell r="C47">
            <v>0</v>
          </cell>
          <cell r="D47">
            <v>189261.38725999999</v>
          </cell>
          <cell r="E47">
            <v>0</v>
          </cell>
          <cell r="F47">
            <v>189261.38725999999</v>
          </cell>
          <cell r="G47">
            <v>29668.037</v>
          </cell>
          <cell r="H47">
            <v>0</v>
          </cell>
          <cell r="I47">
            <v>22257.260873223251</v>
          </cell>
          <cell r="J47">
            <v>0</v>
          </cell>
          <cell r="K47">
            <v>196672.16338677681</v>
          </cell>
          <cell r="L47">
            <v>26871.34677</v>
          </cell>
          <cell r="M47">
            <v>38358.238329999956</v>
          </cell>
          <cell r="N47">
            <v>13142.121860052481</v>
          </cell>
          <cell r="O47">
            <v>118300.4564267243</v>
          </cell>
          <cell r="P47">
            <v>55275.448710276527</v>
          </cell>
          <cell r="Q47">
            <v>173575.9051370009</v>
          </cell>
        </row>
        <row r="48">
          <cell r="C48">
            <v>0</v>
          </cell>
          <cell r="D48">
            <v>198314.50761046191</v>
          </cell>
          <cell r="E48">
            <v>903.79245778170866</v>
          </cell>
          <cell r="F48">
            <v>197410.7151526802</v>
          </cell>
          <cell r="G48">
            <v>0</v>
          </cell>
          <cell r="H48">
            <v>0</v>
          </cell>
          <cell r="I48">
            <v>102401.4250518686</v>
          </cell>
          <cell r="J48">
            <v>0</v>
          </cell>
          <cell r="K48">
            <v>95009.290100811631</v>
          </cell>
          <cell r="L48">
            <v>1178273.5642849971</v>
          </cell>
          <cell r="M48">
            <v>101511.18090729001</v>
          </cell>
          <cell r="N48">
            <v>77363.193192480278</v>
          </cell>
          <cell r="O48">
            <v>-1262138.6482839561</v>
          </cell>
          <cell r="P48">
            <v>51059.934660309191</v>
          </cell>
          <cell r="Q48">
            <v>-1211078.7136236459</v>
          </cell>
        </row>
      </sheetData>
      <sheetData sheetId="46">
        <row r="6">
          <cell r="C6">
            <v>1369.859767142857</v>
          </cell>
          <cell r="D6">
            <v>0</v>
          </cell>
          <cell r="E6">
            <v>539.03399999999999</v>
          </cell>
          <cell r="F6">
            <v>830.82576714285722</v>
          </cell>
          <cell r="G6">
            <v>124.288</v>
          </cell>
          <cell r="H6">
            <v>0</v>
          </cell>
          <cell r="I6">
            <v>163.71412802506279</v>
          </cell>
          <cell r="J6">
            <v>0</v>
          </cell>
          <cell r="K6">
            <v>791.39963911779444</v>
          </cell>
          <cell r="L6">
            <v>1399.12891614405</v>
          </cell>
          <cell r="M6">
            <v>81.90008425000002</v>
          </cell>
          <cell r="N6">
            <v>180.0839570766511</v>
          </cell>
          <cell r="O6">
            <v>-869.7133183529063</v>
          </cell>
          <cell r="P6">
            <v>79.763705587844157</v>
          </cell>
          <cell r="Q6">
            <v>-789.94961276506217</v>
          </cell>
        </row>
        <row r="7">
          <cell r="C7">
            <v>2534.6808505522181</v>
          </cell>
          <cell r="D7">
            <v>0</v>
          </cell>
          <cell r="E7">
            <v>1714.472</v>
          </cell>
          <cell r="F7">
            <v>820.208850552218</v>
          </cell>
          <cell r="G7">
            <v>465.41399999999999</v>
          </cell>
          <cell r="H7">
            <v>0</v>
          </cell>
          <cell r="I7">
            <v>136.7544263483102</v>
          </cell>
          <cell r="J7">
            <v>0</v>
          </cell>
          <cell r="K7">
            <v>1148.868424203908</v>
          </cell>
          <cell r="L7">
            <v>893.53706999998917</v>
          </cell>
          <cell r="M7">
            <v>-94.320999999999998</v>
          </cell>
          <cell r="N7">
            <v>781.80469363627265</v>
          </cell>
          <cell r="O7">
            <v>-432.15233943235398</v>
          </cell>
          <cell r="P7">
            <v>96.59278213066969</v>
          </cell>
          <cell r="Q7">
            <v>-335.55955730168432</v>
          </cell>
        </row>
        <row r="8">
          <cell r="C8">
            <v>282923.95799999998</v>
          </cell>
          <cell r="D8">
            <v>1123.79</v>
          </cell>
          <cell r="E8">
            <v>108036.700455336</v>
          </cell>
          <cell r="F8">
            <v>176011.047544664</v>
          </cell>
          <cell r="G8">
            <v>32022.207999999999</v>
          </cell>
          <cell r="H8">
            <v>0</v>
          </cell>
          <cell r="I8">
            <v>36340.915092972289</v>
          </cell>
          <cell r="J8">
            <v>0</v>
          </cell>
          <cell r="K8">
            <v>171692.34045169171</v>
          </cell>
          <cell r="L8">
            <v>102361.19353114199</v>
          </cell>
          <cell r="M8">
            <v>14836.92801525</v>
          </cell>
          <cell r="N8">
            <v>44052.7710648711</v>
          </cell>
          <cell r="O8">
            <v>10441.447840428609</v>
          </cell>
          <cell r="P8">
            <v>31752.77431896788</v>
          </cell>
          <cell r="Q8">
            <v>42194.222159396493</v>
          </cell>
        </row>
        <row r="9">
          <cell r="C9">
            <v>705389.88364999963</v>
          </cell>
          <cell r="D9">
            <v>2151.04295</v>
          </cell>
          <cell r="E9">
            <v>607385.1495599997</v>
          </cell>
          <cell r="F9">
            <v>100155.77704</v>
          </cell>
          <cell r="G9">
            <v>5044.3354499999959</v>
          </cell>
          <cell r="H9">
            <v>0</v>
          </cell>
          <cell r="I9">
            <v>4629.3461000000007</v>
          </cell>
          <cell r="J9">
            <v>0</v>
          </cell>
          <cell r="K9">
            <v>100570.76639</v>
          </cell>
          <cell r="L9">
            <v>12585.636979562851</v>
          </cell>
          <cell r="M9">
            <v>-53563.756620000007</v>
          </cell>
          <cell r="N9">
            <v>49616.960148633349</v>
          </cell>
          <cell r="O9">
            <v>91931.925881803763</v>
          </cell>
          <cell r="P9">
            <v>38635.323719231361</v>
          </cell>
          <cell r="Q9">
            <v>130567.2496010351</v>
          </cell>
        </row>
        <row r="10">
          <cell r="C10">
            <v>27741.048999999999</v>
          </cell>
          <cell r="D10">
            <v>483.05399999999997</v>
          </cell>
          <cell r="E10">
            <v>17258.792000000001</v>
          </cell>
          <cell r="F10">
            <v>10965.311</v>
          </cell>
          <cell r="G10">
            <v>3557.5836568670138</v>
          </cell>
          <cell r="H10">
            <v>44.12</v>
          </cell>
          <cell r="I10">
            <v>2896.2392670889349</v>
          </cell>
          <cell r="J10">
            <v>897.39523307950651</v>
          </cell>
          <cell r="K10">
            <v>10773.380156698569</v>
          </cell>
          <cell r="L10">
            <v>5451.8613944011777</v>
          </cell>
          <cell r="M10">
            <v>-1753.8720000000001</v>
          </cell>
          <cell r="N10">
            <v>7544.229241303954</v>
          </cell>
          <cell r="O10">
            <v>-468.83847900655871</v>
          </cell>
          <cell r="P10">
            <v>5276.886853422171</v>
          </cell>
          <cell r="Q10">
            <v>4808.0483744156127</v>
          </cell>
        </row>
        <row r="11">
          <cell r="C11">
            <v>41805.950429999968</v>
          </cell>
          <cell r="D11">
            <v>85007.009239999999</v>
          </cell>
          <cell r="E11">
            <v>69260.183479999992</v>
          </cell>
          <cell r="F11">
            <v>57552.776189999968</v>
          </cell>
          <cell r="G11">
            <v>22901.129990000001</v>
          </cell>
          <cell r="H11">
            <v>0</v>
          </cell>
          <cell r="I11">
            <v>14012.690989999999</v>
          </cell>
          <cell r="J11">
            <v>0</v>
          </cell>
          <cell r="K11">
            <v>66441.215189999974</v>
          </cell>
          <cell r="L11">
            <v>17055.17516000001</v>
          </cell>
          <cell r="M11">
            <v>1793.3769699999989</v>
          </cell>
          <cell r="N11">
            <v>24923.402868461639</v>
          </cell>
          <cell r="O11">
            <v>22669.260191538331</v>
          </cell>
          <cell r="P11">
            <v>10568.507110436811</v>
          </cell>
          <cell r="Q11">
            <v>33237.767301975138</v>
          </cell>
        </row>
        <row r="12">
          <cell r="C12">
            <v>2513.034075206107</v>
          </cell>
          <cell r="D12">
            <v>55.914900818331937</v>
          </cell>
          <cell r="E12">
            <v>1465.8059699999999</v>
          </cell>
          <cell r="F12">
            <v>1103.14300602444</v>
          </cell>
          <cell r="G12">
            <v>456.76369852439552</v>
          </cell>
          <cell r="H12">
            <v>0</v>
          </cell>
          <cell r="I12">
            <v>1301.868162019</v>
          </cell>
          <cell r="J12">
            <v>0</v>
          </cell>
          <cell r="K12">
            <v>258.03854252983541</v>
          </cell>
          <cell r="L12">
            <v>275.60519509069059</v>
          </cell>
          <cell r="M12">
            <v>-23.159211546845679</v>
          </cell>
          <cell r="N12">
            <v>2902.2205199571381</v>
          </cell>
          <cell r="O12">
            <v>-2896.6279609711469</v>
          </cell>
          <cell r="P12">
            <v>20.727567103841778</v>
          </cell>
          <cell r="Q12">
            <v>-2875.900393867305</v>
          </cell>
        </row>
        <row r="13">
          <cell r="C13">
            <v>22.681999999999999</v>
          </cell>
          <cell r="D13">
            <v>0</v>
          </cell>
          <cell r="E13">
            <v>0</v>
          </cell>
          <cell r="F13">
            <v>22.681999999999999</v>
          </cell>
          <cell r="G13">
            <v>243.30188999999999</v>
          </cell>
          <cell r="H13">
            <v>0</v>
          </cell>
          <cell r="I13">
            <v>52.784109999999998</v>
          </cell>
          <cell r="J13">
            <v>0</v>
          </cell>
          <cell r="K13">
            <v>213.19978</v>
          </cell>
          <cell r="L13">
            <v>0</v>
          </cell>
          <cell r="M13">
            <v>11.000999999999999</v>
          </cell>
          <cell r="N13">
            <v>0</v>
          </cell>
          <cell r="O13">
            <v>202.19878</v>
          </cell>
          <cell r="P13">
            <v>0</v>
          </cell>
          <cell r="Q13">
            <v>202.19878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129193.63099999999</v>
          </cell>
          <cell r="D15">
            <v>0</v>
          </cell>
          <cell r="E15">
            <v>99736.33</v>
          </cell>
          <cell r="F15">
            <v>29457.300999999999</v>
          </cell>
          <cell r="G15">
            <v>20117.737000000001</v>
          </cell>
          <cell r="H15">
            <v>0</v>
          </cell>
          <cell r="I15">
            <v>17990.797999999999</v>
          </cell>
          <cell r="J15">
            <v>0</v>
          </cell>
          <cell r="K15">
            <v>31584.240000000002</v>
          </cell>
          <cell r="L15">
            <v>18659.217000000001</v>
          </cell>
          <cell r="M15">
            <v>-1671.6420000000001</v>
          </cell>
          <cell r="N15">
            <v>10275.152</v>
          </cell>
          <cell r="O15">
            <v>4321.5129999999999</v>
          </cell>
          <cell r="P15">
            <v>4370.9531873952192</v>
          </cell>
          <cell r="Q15">
            <v>8692.4661873952191</v>
          </cell>
        </row>
        <row r="16">
          <cell r="C16">
            <v>167132.345</v>
          </cell>
          <cell r="D16">
            <v>897.55200000000002</v>
          </cell>
          <cell r="E16">
            <v>107483.154801</v>
          </cell>
          <cell r="F16">
            <v>60546.742199000008</v>
          </cell>
          <cell r="G16">
            <v>17271.27038634679</v>
          </cell>
          <cell r="H16">
            <v>0</v>
          </cell>
          <cell r="I16">
            <v>20783.995468797071</v>
          </cell>
          <cell r="J16">
            <v>0</v>
          </cell>
          <cell r="K16">
            <v>57034.01711654973</v>
          </cell>
          <cell r="L16">
            <v>20628.295529999999</v>
          </cell>
          <cell r="M16">
            <v>1991.9553029999961</v>
          </cell>
          <cell r="N16">
            <v>31833.272932099691</v>
          </cell>
          <cell r="O16">
            <v>2580.4933514500449</v>
          </cell>
          <cell r="P16">
            <v>11629.858649572339</v>
          </cell>
          <cell r="Q16">
            <v>14210.352001022389</v>
          </cell>
        </row>
        <row r="17">
          <cell r="C17">
            <v>678909.84600000002</v>
          </cell>
          <cell r="D17">
            <v>2624.143</v>
          </cell>
          <cell r="E17">
            <v>448576.685</v>
          </cell>
          <cell r="F17">
            <v>232957.304</v>
          </cell>
          <cell r="G17">
            <v>116147.69</v>
          </cell>
          <cell r="H17">
            <v>0</v>
          </cell>
          <cell r="I17">
            <v>127167.526</v>
          </cell>
          <cell r="J17">
            <v>0</v>
          </cell>
          <cell r="K17">
            <v>221937.46799999999</v>
          </cell>
          <cell r="L17">
            <v>37434.226149999973</v>
          </cell>
          <cell r="M17">
            <v>20877.883000000002</v>
          </cell>
          <cell r="N17">
            <v>63955.31</v>
          </cell>
          <cell r="O17">
            <v>99670.048850000021</v>
          </cell>
          <cell r="P17">
            <v>72774.311000000002</v>
          </cell>
          <cell r="Q17">
            <v>172444.35985000001</v>
          </cell>
        </row>
        <row r="18">
          <cell r="C18">
            <v>575285.04799999995</v>
          </cell>
          <cell r="D18">
            <v>166.51499999999999</v>
          </cell>
          <cell r="E18">
            <v>379387.37400000001</v>
          </cell>
          <cell r="F18">
            <v>196064.18900000001</v>
          </cell>
          <cell r="G18">
            <v>30961.266</v>
          </cell>
          <cell r="H18">
            <v>0</v>
          </cell>
          <cell r="I18">
            <v>33493.834000000003</v>
          </cell>
          <cell r="J18">
            <v>0</v>
          </cell>
          <cell r="K18">
            <v>193531.62100000001</v>
          </cell>
          <cell r="L18">
            <v>50646.784</v>
          </cell>
          <cell r="M18">
            <v>-57353.565999999999</v>
          </cell>
          <cell r="N18">
            <v>131864.55036846979</v>
          </cell>
          <cell r="O18">
            <v>68373.852631530186</v>
          </cell>
          <cell r="P18">
            <v>31158.020265596329</v>
          </cell>
          <cell r="Q18">
            <v>99531.872897126508</v>
          </cell>
        </row>
        <row r="19">
          <cell r="C19">
            <v>243256.80799999999</v>
          </cell>
          <cell r="D19">
            <v>3053.4389999999999</v>
          </cell>
          <cell r="E19">
            <v>102144.49099999999</v>
          </cell>
          <cell r="F19">
            <v>144165.75599999999</v>
          </cell>
          <cell r="G19">
            <v>26520.348000000002</v>
          </cell>
          <cell r="H19">
            <v>0</v>
          </cell>
          <cell r="I19">
            <v>22251.541000000001</v>
          </cell>
          <cell r="J19">
            <v>0</v>
          </cell>
          <cell r="K19">
            <v>148434.56299999999</v>
          </cell>
          <cell r="L19">
            <v>14086.438</v>
          </cell>
          <cell r="M19">
            <v>6401.6390000000001</v>
          </cell>
          <cell r="N19">
            <v>70415.812000000005</v>
          </cell>
          <cell r="O19">
            <v>57530.673999999999</v>
          </cell>
          <cell r="P19">
            <v>31557.491999999998</v>
          </cell>
          <cell r="Q19">
            <v>89088.165999999997</v>
          </cell>
        </row>
        <row r="20">
          <cell r="C20">
            <v>174377.11799999999</v>
          </cell>
          <cell r="D20">
            <v>1974.9</v>
          </cell>
          <cell r="E20">
            <v>48169.027999999998</v>
          </cell>
          <cell r="F20">
            <v>128182.99</v>
          </cell>
          <cell r="G20">
            <v>17489.507000000001</v>
          </cell>
          <cell r="H20">
            <v>0</v>
          </cell>
          <cell r="I20">
            <v>22100.953000000001</v>
          </cell>
          <cell r="J20">
            <v>0</v>
          </cell>
          <cell r="K20">
            <v>123571.54399999999</v>
          </cell>
          <cell r="L20">
            <v>79075.706000000006</v>
          </cell>
          <cell r="M20">
            <v>17418.524000000001</v>
          </cell>
          <cell r="N20">
            <v>31517.141</v>
          </cell>
          <cell r="O20">
            <v>-4439.8270000000002</v>
          </cell>
          <cell r="P20">
            <v>11893.25</v>
          </cell>
          <cell r="Q20">
            <v>7453.4229999999998</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122765.417</v>
          </cell>
          <cell r="D22">
            <v>0</v>
          </cell>
          <cell r="E22">
            <v>43229.817999999999</v>
          </cell>
          <cell r="F22">
            <v>79535.599000000002</v>
          </cell>
          <cell r="G22">
            <v>20278.942999999999</v>
          </cell>
          <cell r="H22">
            <v>46189.785000000003</v>
          </cell>
          <cell r="I22">
            <v>0</v>
          </cell>
          <cell r="J22">
            <v>0</v>
          </cell>
          <cell r="K22">
            <v>146004.32699999999</v>
          </cell>
          <cell r="L22">
            <v>26100.009456809519</v>
          </cell>
          <cell r="M22">
            <v>2027.2370000000001</v>
          </cell>
          <cell r="N22">
            <v>32617.052</v>
          </cell>
          <cell r="O22">
            <v>85260.028543190478</v>
          </cell>
          <cell r="P22">
            <v>12766.518</v>
          </cell>
          <cell r="Q22">
            <v>98026.546543190474</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113097.224</v>
          </cell>
          <cell r="D24">
            <v>1879.9459999999999</v>
          </cell>
          <cell r="E24">
            <v>12686.28</v>
          </cell>
          <cell r="F24">
            <v>102290.89</v>
          </cell>
          <cell r="G24">
            <v>16447.8350194784</v>
          </cell>
          <cell r="H24">
            <v>0</v>
          </cell>
          <cell r="I24">
            <v>18808.728999999999</v>
          </cell>
          <cell r="J24">
            <v>1078.088</v>
          </cell>
          <cell r="K24">
            <v>98851.908019478389</v>
          </cell>
          <cell r="L24">
            <v>44437.716999999997</v>
          </cell>
          <cell r="M24">
            <v>18611.366000000002</v>
          </cell>
          <cell r="N24">
            <v>30245.859</v>
          </cell>
          <cell r="O24">
            <v>5556.9660194783964</v>
          </cell>
          <cell r="P24">
            <v>29072.326000000001</v>
          </cell>
          <cell r="Q24">
            <v>34629.292019478387</v>
          </cell>
        </row>
        <row r="25">
          <cell r="C25">
            <v>7159.7690000000002</v>
          </cell>
          <cell r="D25">
            <v>0</v>
          </cell>
          <cell r="E25">
            <v>2516.7620000000002</v>
          </cell>
          <cell r="F25">
            <v>4643.0069999999996</v>
          </cell>
          <cell r="G25">
            <v>1621.357</v>
          </cell>
          <cell r="H25">
            <v>635.23599999999999</v>
          </cell>
          <cell r="I25">
            <v>1112.1124733887709</v>
          </cell>
          <cell r="J25">
            <v>477.7354575705391</v>
          </cell>
          <cell r="K25">
            <v>5309.7520690406909</v>
          </cell>
          <cell r="L25">
            <v>824.30857650000041</v>
          </cell>
          <cell r="M25">
            <v>1090.5875474996581</v>
          </cell>
          <cell r="N25">
            <v>2134.020207247941</v>
          </cell>
          <cell r="O25">
            <v>1260.835737793092</v>
          </cell>
          <cell r="P25">
            <v>195.09086676812231</v>
          </cell>
          <cell r="Q25">
            <v>1455.9266045612151</v>
          </cell>
        </row>
        <row r="26">
          <cell r="C26">
            <v>42253.957999999999</v>
          </cell>
          <cell r="D26">
            <v>63.875</v>
          </cell>
          <cell r="E26">
            <v>22864.093437472558</v>
          </cell>
          <cell r="F26">
            <v>19453.73956252744</v>
          </cell>
          <cell r="G26">
            <v>3912.27318546794</v>
          </cell>
          <cell r="H26">
            <v>0</v>
          </cell>
          <cell r="I26">
            <v>4773.8999999999996</v>
          </cell>
          <cell r="J26">
            <v>0</v>
          </cell>
          <cell r="K26">
            <v>18592.112747995379</v>
          </cell>
          <cell r="L26">
            <v>6877.5999000635256</v>
          </cell>
          <cell r="M26">
            <v>1138.5986037738251</v>
          </cell>
          <cell r="N26">
            <v>5937.6355247334077</v>
          </cell>
          <cell r="O26">
            <v>4638.2787194246221</v>
          </cell>
          <cell r="P26">
            <v>1152.518230066383</v>
          </cell>
          <cell r="Q26">
            <v>5790.7969494910049</v>
          </cell>
        </row>
        <row r="27">
          <cell r="C27">
            <v>553132.13800000004</v>
          </cell>
          <cell r="D27">
            <v>4700.5910000000003</v>
          </cell>
          <cell r="E27">
            <v>190908.90044999999</v>
          </cell>
          <cell r="F27">
            <v>366923.82854999998</v>
          </cell>
          <cell r="G27">
            <v>40922.289916919988</v>
          </cell>
          <cell r="H27">
            <v>0</v>
          </cell>
          <cell r="I27">
            <v>65146.332560632422</v>
          </cell>
          <cell r="J27">
            <v>0</v>
          </cell>
          <cell r="K27">
            <v>342699.78590628761</v>
          </cell>
          <cell r="L27">
            <v>79735.909267450697</v>
          </cell>
          <cell r="M27">
            <v>4044.6526640302541</v>
          </cell>
          <cell r="N27">
            <v>82581.24404538302</v>
          </cell>
          <cell r="O27">
            <v>176337.9799294236</v>
          </cell>
          <cell r="P27">
            <v>59989.803634297306</v>
          </cell>
          <cell r="Q27">
            <v>236327.78356372091</v>
          </cell>
        </row>
        <row r="28">
          <cell r="C28">
            <v>82791.879780000032</v>
          </cell>
          <cell r="D28">
            <v>33.75</v>
          </cell>
          <cell r="E28">
            <v>71715.812439999994</v>
          </cell>
          <cell r="F28">
            <v>11109.817340000031</v>
          </cell>
          <cell r="G28">
            <v>696.04300000000001</v>
          </cell>
          <cell r="H28">
            <v>0</v>
          </cell>
          <cell r="I28">
            <v>557.95854349045646</v>
          </cell>
          <cell r="J28">
            <v>0</v>
          </cell>
          <cell r="K28">
            <v>11247.901796509581</v>
          </cell>
          <cell r="L28">
            <v>-1868.6993407130001</v>
          </cell>
          <cell r="M28">
            <v>-7522.8115389803379</v>
          </cell>
          <cell r="N28">
            <v>2575.4340000000002</v>
          </cell>
          <cell r="O28">
            <v>18063.978676202911</v>
          </cell>
          <cell r="P28">
            <v>-334.815</v>
          </cell>
          <cell r="Q28">
            <v>17729.163676202919</v>
          </cell>
        </row>
        <row r="29">
          <cell r="C29">
            <v>28677.363430000001</v>
          </cell>
          <cell r="D29">
            <v>0</v>
          </cell>
          <cell r="E29">
            <v>36622.352403999997</v>
          </cell>
          <cell r="F29">
            <v>-7944.9889739999999</v>
          </cell>
          <cell r="G29">
            <v>13376.258</v>
          </cell>
          <cell r="H29">
            <v>0</v>
          </cell>
          <cell r="I29">
            <v>289.73580999999911</v>
          </cell>
          <cell r="J29">
            <v>0</v>
          </cell>
          <cell r="K29">
            <v>5141.5332160000016</v>
          </cell>
          <cell r="L29">
            <v>1669.7553579174159</v>
          </cell>
          <cell r="M29">
            <v>-12695.095615088931</v>
          </cell>
          <cell r="N29">
            <v>7031.7563611858286</v>
          </cell>
          <cell r="O29">
            <v>9135.1171119856808</v>
          </cell>
          <cell r="P29">
            <v>2489.0874719172298</v>
          </cell>
          <cell r="Q29">
            <v>11624.204583902911</v>
          </cell>
        </row>
        <row r="30">
          <cell r="C30">
            <v>136981.49</v>
          </cell>
          <cell r="D30">
            <v>0</v>
          </cell>
          <cell r="E30">
            <v>55164.072</v>
          </cell>
          <cell r="F30">
            <v>81817.418000000005</v>
          </cell>
          <cell r="G30">
            <v>11624.302219776609</v>
          </cell>
          <cell r="H30">
            <v>0</v>
          </cell>
          <cell r="I30">
            <v>7596.906522562469</v>
          </cell>
          <cell r="J30">
            <v>0</v>
          </cell>
          <cell r="K30">
            <v>85844.813697214122</v>
          </cell>
          <cell r="L30">
            <v>45634.421875306747</v>
          </cell>
          <cell r="M30">
            <v>12169.163</v>
          </cell>
          <cell r="N30">
            <v>45434.582695004312</v>
          </cell>
          <cell r="O30">
            <v>-17393.353873096941</v>
          </cell>
          <cell r="P30">
            <v>9054.9196170875603</v>
          </cell>
          <cell r="Q30">
            <v>-8338.4342560093828</v>
          </cell>
        </row>
        <row r="31">
          <cell r="C31">
            <v>162210.83684</v>
          </cell>
          <cell r="D31">
            <v>6724.1551499998868</v>
          </cell>
          <cell r="E31">
            <v>90600.952969999955</v>
          </cell>
          <cell r="F31">
            <v>78334.039019999909</v>
          </cell>
          <cell r="G31">
            <v>12419.55156</v>
          </cell>
          <cell r="H31">
            <v>0</v>
          </cell>
          <cell r="I31">
            <v>13588.600623316899</v>
          </cell>
          <cell r="J31">
            <v>0</v>
          </cell>
          <cell r="K31">
            <v>77164.989956683014</v>
          </cell>
          <cell r="L31">
            <v>9605.3288916690944</v>
          </cell>
          <cell r="M31">
            <v>4047.299327981636</v>
          </cell>
          <cell r="N31">
            <v>47199.298000000003</v>
          </cell>
          <cell r="O31">
            <v>16313.06373703228</v>
          </cell>
          <cell r="P31">
            <v>19065.26899670179</v>
          </cell>
          <cell r="Q31">
            <v>35378.332733734067</v>
          </cell>
        </row>
        <row r="32">
          <cell r="C32">
            <v>5470.0910000000003</v>
          </cell>
          <cell r="D32">
            <v>297.47899999999998</v>
          </cell>
          <cell r="E32">
            <v>1797.93</v>
          </cell>
          <cell r="F32">
            <v>3969.64</v>
          </cell>
          <cell r="G32">
            <v>1163.299</v>
          </cell>
          <cell r="H32">
            <v>0</v>
          </cell>
          <cell r="I32">
            <v>1725.3130000000001</v>
          </cell>
          <cell r="J32">
            <v>0</v>
          </cell>
          <cell r="K32">
            <v>3407.6260000000002</v>
          </cell>
          <cell r="L32">
            <v>264.57400000000001</v>
          </cell>
          <cell r="M32">
            <v>340.02499999999998</v>
          </cell>
          <cell r="N32">
            <v>3.3570000000000002</v>
          </cell>
          <cell r="O32">
            <v>2799.67</v>
          </cell>
          <cell r="P32">
            <v>309.26900000000001</v>
          </cell>
          <cell r="Q32">
            <v>3108.9389999999999</v>
          </cell>
        </row>
        <row r="33">
          <cell r="C33">
            <v>48472.607000000004</v>
          </cell>
          <cell r="D33">
            <v>479.99299999999999</v>
          </cell>
          <cell r="E33">
            <v>41021.665999999997</v>
          </cell>
          <cell r="F33">
            <v>7930.9340000000002</v>
          </cell>
          <cell r="G33">
            <v>3435.5340000000001</v>
          </cell>
          <cell r="H33">
            <v>0</v>
          </cell>
          <cell r="I33">
            <v>4377.8010000000004</v>
          </cell>
          <cell r="J33">
            <v>0</v>
          </cell>
          <cell r="K33">
            <v>6988.6670000000004</v>
          </cell>
          <cell r="L33">
            <v>1896.6679999999999</v>
          </cell>
          <cell r="M33">
            <v>65.849000000000004</v>
          </cell>
          <cell r="N33">
            <v>11777.964744182769</v>
          </cell>
          <cell r="O33">
            <v>-6751.8147441827732</v>
          </cell>
          <cell r="P33">
            <v>5837.304689438286</v>
          </cell>
          <cell r="Q33">
            <v>-914.51005474448675</v>
          </cell>
        </row>
        <row r="34">
          <cell r="C34">
            <v>84637.900209999949</v>
          </cell>
          <cell r="D34">
            <v>0</v>
          </cell>
          <cell r="E34">
            <v>58646.209771004083</v>
          </cell>
          <cell r="F34">
            <v>25991.69043899588</v>
          </cell>
          <cell r="G34">
            <v>6442.6855346765806</v>
          </cell>
          <cell r="H34">
            <v>0</v>
          </cell>
          <cell r="I34">
            <v>6237.3482131455276</v>
          </cell>
          <cell r="J34">
            <v>0</v>
          </cell>
          <cell r="K34">
            <v>26197.027760526929</v>
          </cell>
          <cell r="L34">
            <v>7010.4677676755919</v>
          </cell>
          <cell r="M34">
            <v>1948.592787821296</v>
          </cell>
          <cell r="N34">
            <v>14472.56654420276</v>
          </cell>
          <cell r="O34">
            <v>2765.4006608272789</v>
          </cell>
          <cell r="P34">
            <v>10746.161550842869</v>
          </cell>
          <cell r="Q34">
            <v>13511.562211670151</v>
          </cell>
        </row>
        <row r="35">
          <cell r="C35">
            <v>3333.1280000000002</v>
          </cell>
          <cell r="D35">
            <v>0</v>
          </cell>
          <cell r="E35">
            <v>2240.9041200000001</v>
          </cell>
          <cell r="F35">
            <v>1092.22388</v>
          </cell>
          <cell r="G35">
            <v>0</v>
          </cell>
          <cell r="H35">
            <v>0</v>
          </cell>
          <cell r="I35">
            <v>791.91785736564543</v>
          </cell>
          <cell r="J35">
            <v>0</v>
          </cell>
          <cell r="K35">
            <v>300.30602263435441</v>
          </cell>
          <cell r="L35">
            <v>0</v>
          </cell>
          <cell r="M35">
            <v>163.75871000000001</v>
          </cell>
          <cell r="N35">
            <v>415.5396100505838</v>
          </cell>
          <cell r="O35">
            <v>-278.99229741622941</v>
          </cell>
          <cell r="P35">
            <v>132.22853254971241</v>
          </cell>
          <cell r="Q35">
            <v>-146.76376486651711</v>
          </cell>
        </row>
        <row r="36">
          <cell r="C36">
            <v>12123.79435475573</v>
          </cell>
          <cell r="D36">
            <v>147.43708843041421</v>
          </cell>
          <cell r="E36">
            <v>9604.0986882746292</v>
          </cell>
          <cell r="F36">
            <v>2667.1327549115181</v>
          </cell>
          <cell r="G36">
            <v>2095.439345269192</v>
          </cell>
          <cell r="H36">
            <v>0</v>
          </cell>
          <cell r="I36">
            <v>2044.664358934034</v>
          </cell>
          <cell r="J36">
            <v>0</v>
          </cell>
          <cell r="K36">
            <v>2717.9077412466759</v>
          </cell>
          <cell r="L36">
            <v>-369.98636917730897</v>
          </cell>
          <cell r="M36">
            <v>1321.685760368096</v>
          </cell>
          <cell r="N36">
            <v>4686.3773317602918</v>
          </cell>
          <cell r="O36">
            <v>-2920.168981704403</v>
          </cell>
          <cell r="P36">
            <v>745.13057116755886</v>
          </cell>
          <cell r="Q36">
            <v>-2175.0384105368439</v>
          </cell>
        </row>
        <row r="37">
          <cell r="C37">
            <v>219141.05600000001</v>
          </cell>
          <cell r="D37">
            <v>0</v>
          </cell>
          <cell r="E37">
            <v>61504.616177247233</v>
          </cell>
          <cell r="F37">
            <v>157636.43982275281</v>
          </cell>
          <cell r="G37">
            <v>16436.938416903111</v>
          </cell>
          <cell r="H37">
            <v>0</v>
          </cell>
          <cell r="I37">
            <v>13755.216021245529</v>
          </cell>
          <cell r="J37">
            <v>0</v>
          </cell>
          <cell r="K37">
            <v>160318.16221841029</v>
          </cell>
          <cell r="L37">
            <v>43332.732610832842</v>
          </cell>
          <cell r="M37">
            <v>20841.497647871402</v>
          </cell>
          <cell r="N37">
            <v>64712.550256855691</v>
          </cell>
          <cell r="O37">
            <v>31431.381702850409</v>
          </cell>
          <cell r="P37">
            <v>33723.23641196813</v>
          </cell>
          <cell r="Q37">
            <v>65154.618114818542</v>
          </cell>
        </row>
        <row r="38">
          <cell r="C38">
            <v>80562.888000000006</v>
          </cell>
          <cell r="D38">
            <v>0</v>
          </cell>
          <cell r="E38">
            <v>28281.674999999999</v>
          </cell>
          <cell r="F38">
            <v>52281.213000000003</v>
          </cell>
          <cell r="G38">
            <v>14440.655000000001</v>
          </cell>
          <cell r="H38">
            <v>0</v>
          </cell>
          <cell r="I38">
            <v>19119.294000000002</v>
          </cell>
          <cell r="J38">
            <v>0</v>
          </cell>
          <cell r="K38">
            <v>47602.574000000001</v>
          </cell>
          <cell r="L38">
            <v>2239.9920000000002</v>
          </cell>
          <cell r="M38">
            <v>6813.7790000000005</v>
          </cell>
          <cell r="N38">
            <v>57214.144999999997</v>
          </cell>
          <cell r="O38">
            <v>-18665.342000000001</v>
          </cell>
          <cell r="P38">
            <v>56960.764000000003</v>
          </cell>
          <cell r="Q38">
            <v>38295.421999999999</v>
          </cell>
        </row>
        <row r="39">
          <cell r="C39">
            <v>4407.7875100000001</v>
          </cell>
          <cell r="D39">
            <v>0</v>
          </cell>
          <cell r="E39">
            <v>1630.886</v>
          </cell>
          <cell r="F39">
            <v>2776.9015100000001</v>
          </cell>
          <cell r="G39">
            <v>1930.81</v>
          </cell>
          <cell r="H39">
            <v>0</v>
          </cell>
          <cell r="I39">
            <v>1859.855</v>
          </cell>
          <cell r="J39">
            <v>0</v>
          </cell>
          <cell r="K39">
            <v>2847.8565100000001</v>
          </cell>
          <cell r="L39">
            <v>772.47804827298319</v>
          </cell>
          <cell r="M39">
            <v>217.40419</v>
          </cell>
          <cell r="N39">
            <v>2553.443693360804</v>
          </cell>
          <cell r="O39">
            <v>-695.46942163378742</v>
          </cell>
          <cell r="P39">
            <v>285.73057657665868</v>
          </cell>
          <cell r="Q39">
            <v>-409.73884505712869</v>
          </cell>
        </row>
        <row r="40">
          <cell r="C40">
            <v>312.858</v>
          </cell>
          <cell r="D40">
            <v>0</v>
          </cell>
          <cell r="E40">
            <v>165.72430250944831</v>
          </cell>
          <cell r="F40">
            <v>147.13369749055181</v>
          </cell>
          <cell r="G40">
            <v>234.96282165395661</v>
          </cell>
          <cell r="H40">
            <v>0</v>
          </cell>
          <cell r="I40">
            <v>21.39734834942735</v>
          </cell>
          <cell r="J40">
            <v>0</v>
          </cell>
          <cell r="K40">
            <v>360.69917079508087</v>
          </cell>
          <cell r="L40">
            <v>-1.56</v>
          </cell>
          <cell r="M40">
            <v>9.1758168099017201</v>
          </cell>
          <cell r="N40">
            <v>132.58639370798571</v>
          </cell>
          <cell r="O40">
            <v>220.49696027719361</v>
          </cell>
          <cell r="P40">
            <v>1.6292728213838441</v>
          </cell>
          <cell r="Q40">
            <v>222.12623309857739</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274221.462</v>
          </cell>
          <cell r="E44">
            <v>19473.153999999999</v>
          </cell>
          <cell r="F44">
            <v>254748.30799999999</v>
          </cell>
          <cell r="G44">
            <v>88639.134297940705</v>
          </cell>
          <cell r="H44">
            <v>0</v>
          </cell>
          <cell r="I44">
            <v>104214.5307915119</v>
          </cell>
          <cell r="J44">
            <v>0</v>
          </cell>
          <cell r="K44">
            <v>239172.91150642879</v>
          </cell>
          <cell r="L44">
            <v>139227.04300000001</v>
          </cell>
          <cell r="M44">
            <v>85718.728000000003</v>
          </cell>
          <cell r="N44">
            <v>22779.93186593907</v>
          </cell>
          <cell r="O44">
            <v>-8552.7913595102909</v>
          </cell>
          <cell r="P44">
            <v>10820.6770264059</v>
          </cell>
          <cell r="Q44">
            <v>2267.885666895605</v>
          </cell>
        </row>
        <row r="45">
          <cell r="C45">
            <v>0</v>
          </cell>
          <cell r="D45">
            <v>190046.88938197351</v>
          </cell>
          <cell r="E45">
            <v>9436.5319999999992</v>
          </cell>
          <cell r="F45">
            <v>180610.35738197339</v>
          </cell>
          <cell r="G45">
            <v>99692.879892523139</v>
          </cell>
          <cell r="H45">
            <v>0</v>
          </cell>
          <cell r="I45">
            <v>69198.335609092028</v>
          </cell>
          <cell r="J45">
            <v>0</v>
          </cell>
          <cell r="K45">
            <v>211104.9016654045</v>
          </cell>
          <cell r="L45">
            <v>78034.485000000001</v>
          </cell>
          <cell r="M45">
            <v>54866.815888649231</v>
          </cell>
          <cell r="N45">
            <v>15630.38504876295</v>
          </cell>
          <cell r="O45">
            <v>62573.215727992363</v>
          </cell>
          <cell r="P45">
            <v>27451.799942727888</v>
          </cell>
          <cell r="Q45">
            <v>90025.015670720255</v>
          </cell>
        </row>
        <row r="46">
          <cell r="C46">
            <v>0</v>
          </cell>
          <cell r="D46">
            <v>90961.819000000003</v>
          </cell>
          <cell r="E46">
            <v>12.978</v>
          </cell>
          <cell r="F46">
            <v>90948.841</v>
          </cell>
          <cell r="G46">
            <v>34052.626236766257</v>
          </cell>
          <cell r="H46">
            <v>4.3389233014806319</v>
          </cell>
          <cell r="I46">
            <v>31664.161404707262</v>
          </cell>
          <cell r="J46">
            <v>0</v>
          </cell>
          <cell r="K46">
            <v>93341.644755360467</v>
          </cell>
          <cell r="L46">
            <v>50550.035462753927</v>
          </cell>
          <cell r="M46">
            <v>28050.453000000001</v>
          </cell>
          <cell r="N46">
            <v>5190.1357543093554</v>
          </cell>
          <cell r="O46">
            <v>9551.0205382971781</v>
          </cell>
          <cell r="P46">
            <v>9416.990425381995</v>
          </cell>
          <cell r="Q46">
            <v>18968.010963679171</v>
          </cell>
        </row>
        <row r="47">
          <cell r="C47">
            <v>0</v>
          </cell>
          <cell r="D47">
            <v>837009.49155999941</v>
          </cell>
          <cell r="E47">
            <v>109814.63836</v>
          </cell>
          <cell r="F47">
            <v>727194.85319999943</v>
          </cell>
          <cell r="G47">
            <v>162917.13399999999</v>
          </cell>
          <cell r="H47">
            <v>0</v>
          </cell>
          <cell r="I47">
            <v>155047.6376163708</v>
          </cell>
          <cell r="J47">
            <v>0</v>
          </cell>
          <cell r="K47">
            <v>735064.3495836287</v>
          </cell>
          <cell r="L47">
            <v>368784.3306499999</v>
          </cell>
          <cell r="M47">
            <v>264360.88254000072</v>
          </cell>
          <cell r="N47">
            <v>58121.103809677777</v>
          </cell>
          <cell r="O47">
            <v>43798.032583950277</v>
          </cell>
          <cell r="P47">
            <v>244455.96584992201</v>
          </cell>
          <cell r="Q47">
            <v>288253.9984338723</v>
          </cell>
        </row>
        <row r="48">
          <cell r="C48">
            <v>0</v>
          </cell>
          <cell r="D48">
            <v>196194.35311871191</v>
          </cell>
          <cell r="E48">
            <v>3936.69900392608</v>
          </cell>
          <cell r="F48">
            <v>192257.65411478581</v>
          </cell>
          <cell r="G48">
            <v>28150.006990962651</v>
          </cell>
          <cell r="H48">
            <v>0</v>
          </cell>
          <cell r="I48">
            <v>29010.547789977889</v>
          </cell>
          <cell r="J48">
            <v>0</v>
          </cell>
          <cell r="K48">
            <v>191397.11331577061</v>
          </cell>
          <cell r="L48">
            <v>-103529.5815813669</v>
          </cell>
          <cell r="M48">
            <v>42210.124768581591</v>
          </cell>
          <cell r="N48">
            <v>26875.937283038838</v>
          </cell>
          <cell r="O48">
            <v>225840.6328455171</v>
          </cell>
          <cell r="P48">
            <v>12359.0295983756</v>
          </cell>
          <cell r="Q48">
            <v>238199.66244389271</v>
          </cell>
        </row>
      </sheetData>
      <sheetData sheetId="47">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515318.35044529202</v>
          </cell>
          <cell r="D7">
            <v>88.578569152556156</v>
          </cell>
          <cell r="E7">
            <v>24133.407999999999</v>
          </cell>
          <cell r="F7">
            <v>491273.52101444447</v>
          </cell>
          <cell r="G7">
            <v>207802.128</v>
          </cell>
          <cell r="H7">
            <v>0</v>
          </cell>
          <cell r="I7">
            <v>193804.08781227941</v>
          </cell>
          <cell r="J7">
            <v>0</v>
          </cell>
          <cell r="K7">
            <v>505271.56120216509</v>
          </cell>
          <cell r="L7">
            <v>323395.51973965461</v>
          </cell>
          <cell r="M7">
            <v>47292.54</v>
          </cell>
          <cell r="N7">
            <v>158973.6856032979</v>
          </cell>
          <cell r="O7">
            <v>-24390.184140787362</v>
          </cell>
          <cell r="P7">
            <v>19641.36397936508</v>
          </cell>
          <cell r="Q7">
            <v>-4748.8201614222826</v>
          </cell>
        </row>
        <row r="8">
          <cell r="C8">
            <v>2934166.199</v>
          </cell>
          <cell r="D8">
            <v>0</v>
          </cell>
          <cell r="E8">
            <v>48301.383899904999</v>
          </cell>
          <cell r="F8">
            <v>2885864.8151000948</v>
          </cell>
          <cell r="G8">
            <v>895682.53700000001</v>
          </cell>
          <cell r="H8">
            <v>0</v>
          </cell>
          <cell r="I8">
            <v>1056944.715153988</v>
          </cell>
          <cell r="J8">
            <v>0</v>
          </cell>
          <cell r="K8">
            <v>2724602.6369461068</v>
          </cell>
          <cell r="L8">
            <v>2244575.8262809692</v>
          </cell>
          <cell r="M8">
            <v>262027.79399999999</v>
          </cell>
          <cell r="N8">
            <v>468692.14549953962</v>
          </cell>
          <cell r="O8">
            <v>-250693.12883440181</v>
          </cell>
          <cell r="P8">
            <v>326316.69063058973</v>
          </cell>
          <cell r="Q8">
            <v>75623.561796187932</v>
          </cell>
        </row>
        <row r="9">
          <cell r="C9">
            <v>1322037.1737900011</v>
          </cell>
          <cell r="D9">
            <v>0</v>
          </cell>
          <cell r="E9">
            <v>49992.25124839507</v>
          </cell>
          <cell r="F9">
            <v>1272044.922541606</v>
          </cell>
          <cell r="G9">
            <v>532415.91005000006</v>
          </cell>
          <cell r="H9">
            <v>0</v>
          </cell>
          <cell r="I9">
            <v>534300.10397000005</v>
          </cell>
          <cell r="J9">
            <v>0</v>
          </cell>
          <cell r="K9">
            <v>1270160.728621606</v>
          </cell>
          <cell r="L9">
            <v>880170.78516692738</v>
          </cell>
          <cell r="M9">
            <v>125693.55835000001</v>
          </cell>
          <cell r="N9">
            <v>633761.19555557554</v>
          </cell>
          <cell r="O9">
            <v>-369464.81045089668</v>
          </cell>
          <cell r="P9">
            <v>493491.92045678309</v>
          </cell>
          <cell r="Q9">
            <v>124027.1100058864</v>
          </cell>
        </row>
        <row r="10">
          <cell r="C10">
            <v>1309277.797</v>
          </cell>
          <cell r="D10">
            <v>470.16800000000001</v>
          </cell>
          <cell r="E10">
            <v>48842.087</v>
          </cell>
          <cell r="F10">
            <v>1260905.878</v>
          </cell>
          <cell r="G10">
            <v>339611.45209473401</v>
          </cell>
          <cell r="H10">
            <v>31671.661</v>
          </cell>
          <cell r="I10">
            <v>582721.22855831345</v>
          </cell>
          <cell r="J10">
            <v>25608.84359252976</v>
          </cell>
          <cell r="K10">
            <v>1023858.918943891</v>
          </cell>
          <cell r="L10">
            <v>1152414.5658403831</v>
          </cell>
          <cell r="M10">
            <v>95277.974000000002</v>
          </cell>
          <cell r="N10">
            <v>355855.96487021708</v>
          </cell>
          <cell r="O10">
            <v>-579689.58576670918</v>
          </cell>
          <cell r="P10">
            <v>486623.17698762141</v>
          </cell>
          <cell r="Q10">
            <v>-93066.408779087782</v>
          </cell>
        </row>
        <row r="11">
          <cell r="C11">
            <v>3111066.1851700079</v>
          </cell>
          <cell r="D11">
            <v>0</v>
          </cell>
          <cell r="E11">
            <v>-962.78602000000001</v>
          </cell>
          <cell r="F11">
            <v>3112028.9711900079</v>
          </cell>
          <cell r="G11">
            <v>1321380.5060000001</v>
          </cell>
          <cell r="H11">
            <v>0</v>
          </cell>
          <cell r="I11">
            <v>1520003.175</v>
          </cell>
          <cell r="J11">
            <v>0</v>
          </cell>
          <cell r="K11">
            <v>2913406.3021900081</v>
          </cell>
          <cell r="L11">
            <v>2157866.7799499999</v>
          </cell>
          <cell r="M11">
            <v>273249.42515000002</v>
          </cell>
          <cell r="N11">
            <v>609222.6783028841</v>
          </cell>
          <cell r="O11">
            <v>-126932.5812128757</v>
          </cell>
          <cell r="P11">
            <v>262603.23271379841</v>
          </cell>
          <cell r="Q11">
            <v>135670.65150092269</v>
          </cell>
        </row>
        <row r="12">
          <cell r="C12">
            <v>51928.768461736661</v>
          </cell>
          <cell r="D12">
            <v>1155.4128799140899</v>
          </cell>
          <cell r="E12">
            <v>2502.375</v>
          </cell>
          <cell r="F12">
            <v>50581.806341650758</v>
          </cell>
          <cell r="G12">
            <v>46627.132009277491</v>
          </cell>
          <cell r="H12">
            <v>0</v>
          </cell>
          <cell r="I12">
            <v>23745.189921871821</v>
          </cell>
          <cell r="J12">
            <v>0</v>
          </cell>
          <cell r="K12">
            <v>73463.748429056417</v>
          </cell>
          <cell r="L12">
            <v>60083.012283981203</v>
          </cell>
          <cell r="M12">
            <v>-264.02998790250632</v>
          </cell>
          <cell r="N12">
            <v>59970.829242892272</v>
          </cell>
          <cell r="O12">
            <v>-46326.063109914547</v>
          </cell>
          <cell r="P12">
            <v>281.90309565522853</v>
          </cell>
          <cell r="Q12">
            <v>-46044.160014259323</v>
          </cell>
        </row>
        <row r="13">
          <cell r="C13">
            <v>659876.41636999766</v>
          </cell>
          <cell r="D13">
            <v>0</v>
          </cell>
          <cell r="E13">
            <v>0</v>
          </cell>
          <cell r="F13">
            <v>659876.41636999766</v>
          </cell>
          <cell r="G13">
            <v>510784.21364999999</v>
          </cell>
          <cell r="H13">
            <v>0</v>
          </cell>
          <cell r="I13">
            <v>204430.89153944011</v>
          </cell>
          <cell r="J13">
            <v>0</v>
          </cell>
          <cell r="K13">
            <v>966229.73848055757</v>
          </cell>
          <cell r="L13">
            <v>600161.46354866296</v>
          </cell>
          <cell r="M13">
            <v>103315.3561092703</v>
          </cell>
          <cell r="N13">
            <v>0</v>
          </cell>
          <cell r="O13">
            <v>262752.91882262431</v>
          </cell>
          <cell r="P13">
            <v>0</v>
          </cell>
          <cell r="Q13">
            <v>262752.91882262431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1320681.966</v>
          </cell>
          <cell r="D15">
            <v>0</v>
          </cell>
          <cell r="E15">
            <v>68214.910999999993</v>
          </cell>
          <cell r="F15">
            <v>1252467.0549999999</v>
          </cell>
          <cell r="G15">
            <v>520901.625</v>
          </cell>
          <cell r="H15">
            <v>0</v>
          </cell>
          <cell r="I15">
            <v>578040.15399999998</v>
          </cell>
          <cell r="J15">
            <v>0</v>
          </cell>
          <cell r="K15">
            <v>1195328.5260000001</v>
          </cell>
          <cell r="L15">
            <v>972531.57303112489</v>
          </cell>
          <cell r="M15">
            <v>118612.89200000001</v>
          </cell>
          <cell r="N15">
            <v>268358.23499999999</v>
          </cell>
          <cell r="O15">
            <v>-164174.17403112489</v>
          </cell>
          <cell r="P15">
            <v>176497.7798638315</v>
          </cell>
          <cell r="Q15">
            <v>12323.605832706509</v>
          </cell>
        </row>
        <row r="16">
          <cell r="C16">
            <v>668702.93400000001</v>
          </cell>
          <cell r="D16">
            <v>0</v>
          </cell>
          <cell r="E16">
            <v>30597.310460000012</v>
          </cell>
          <cell r="F16">
            <v>638105.62353999994</v>
          </cell>
          <cell r="G16">
            <v>341466.57311681687</v>
          </cell>
          <cell r="H16">
            <v>0</v>
          </cell>
          <cell r="I16">
            <v>245655.88939692429</v>
          </cell>
          <cell r="J16">
            <v>0</v>
          </cell>
          <cell r="K16">
            <v>733916.30725989258</v>
          </cell>
          <cell r="L16">
            <v>457955.54231999989</v>
          </cell>
          <cell r="M16">
            <v>61309.677496999997</v>
          </cell>
          <cell r="N16">
            <v>340530.83774941688</v>
          </cell>
          <cell r="O16">
            <v>-125879.75030652421</v>
          </cell>
          <cell r="P16">
            <v>124408.36722298519</v>
          </cell>
          <cell r="Q16">
            <v>-1471.383083538994</v>
          </cell>
        </row>
        <row r="17">
          <cell r="C17">
            <v>1832428.0190000001</v>
          </cell>
          <cell r="D17">
            <v>0</v>
          </cell>
          <cell r="E17">
            <v>48301.430999999997</v>
          </cell>
          <cell r="F17">
            <v>1784126.588</v>
          </cell>
          <cell r="G17">
            <v>795884.73300000001</v>
          </cell>
          <cell r="H17">
            <v>0</v>
          </cell>
          <cell r="I17">
            <v>750936.69799999997</v>
          </cell>
          <cell r="J17">
            <v>0</v>
          </cell>
          <cell r="K17">
            <v>1829074.6229999999</v>
          </cell>
          <cell r="L17">
            <v>1514998.3089999999</v>
          </cell>
          <cell r="M17">
            <v>152296.755</v>
          </cell>
          <cell r="N17">
            <v>167840.26</v>
          </cell>
          <cell r="O17">
            <v>-6060.701</v>
          </cell>
          <cell r="P17">
            <v>199992.43400000001</v>
          </cell>
          <cell r="Q17">
            <v>193931.73300000001</v>
          </cell>
        </row>
        <row r="18">
          <cell r="C18">
            <v>1471745.7890000001</v>
          </cell>
          <cell r="D18">
            <v>422.88900000000001</v>
          </cell>
          <cell r="E18">
            <v>19194.544000000002</v>
          </cell>
          <cell r="F18">
            <v>1452974.1340000001</v>
          </cell>
          <cell r="G18">
            <v>747601.38600000006</v>
          </cell>
          <cell r="H18">
            <v>0</v>
          </cell>
          <cell r="I18">
            <v>630259.31700000004</v>
          </cell>
          <cell r="J18">
            <v>0</v>
          </cell>
          <cell r="K18">
            <v>1570316.203</v>
          </cell>
          <cell r="L18">
            <v>1461107.7860000001</v>
          </cell>
          <cell r="M18">
            <v>139145.69099999999</v>
          </cell>
          <cell r="N18">
            <v>337347.00434357679</v>
          </cell>
          <cell r="O18">
            <v>-367284.27834357682</v>
          </cell>
          <cell r="P18">
            <v>79711.072979843797</v>
          </cell>
          <cell r="Q18">
            <v>-287573.20536373311</v>
          </cell>
        </row>
        <row r="19">
          <cell r="C19">
            <v>2244674.665</v>
          </cell>
          <cell r="D19">
            <v>0</v>
          </cell>
          <cell r="E19">
            <v>112202.318</v>
          </cell>
          <cell r="F19">
            <v>2132472.3470000001</v>
          </cell>
          <cell r="G19">
            <v>885045.85100000002</v>
          </cell>
          <cell r="H19">
            <v>0</v>
          </cell>
          <cell r="I19">
            <v>993854.86399999994</v>
          </cell>
          <cell r="J19">
            <v>0</v>
          </cell>
          <cell r="K19">
            <v>2023663.334</v>
          </cell>
          <cell r="L19">
            <v>1221353.9469999999</v>
          </cell>
          <cell r="M19">
            <v>168791.95499999999</v>
          </cell>
          <cell r="N19">
            <v>687876.83100000001</v>
          </cell>
          <cell r="O19">
            <v>-54359.398999999998</v>
          </cell>
          <cell r="P19">
            <v>273706.64600000001</v>
          </cell>
          <cell r="Q19">
            <v>219347.247</v>
          </cell>
        </row>
        <row r="20">
          <cell r="C20">
            <v>826314.071</v>
          </cell>
          <cell r="D20">
            <v>0</v>
          </cell>
          <cell r="E20">
            <v>8281.7790000000005</v>
          </cell>
          <cell r="F20">
            <v>818032.29200000002</v>
          </cell>
          <cell r="G20">
            <v>308199.45400000003</v>
          </cell>
          <cell r="H20">
            <v>0</v>
          </cell>
          <cell r="I20">
            <v>297748.22100000002</v>
          </cell>
          <cell r="J20">
            <v>0</v>
          </cell>
          <cell r="K20">
            <v>828483.52500000002</v>
          </cell>
          <cell r="L20">
            <v>803027.96400000004</v>
          </cell>
          <cell r="M20">
            <v>72723.95</v>
          </cell>
          <cell r="N20">
            <v>201049.96</v>
          </cell>
          <cell r="O20">
            <v>-248318.34899999999</v>
          </cell>
          <cell r="P20">
            <v>75867.831000000006</v>
          </cell>
          <cell r="Q20">
            <v>-172450.51800000001</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1172004.085</v>
          </cell>
          <cell r="D22">
            <v>0</v>
          </cell>
          <cell r="E22">
            <v>16004.528</v>
          </cell>
          <cell r="F22">
            <v>1155999.557</v>
          </cell>
          <cell r="G22">
            <v>484610.02600000001</v>
          </cell>
          <cell r="H22">
            <v>706035.70499999996</v>
          </cell>
          <cell r="I22">
            <v>0</v>
          </cell>
          <cell r="J22">
            <v>0</v>
          </cell>
          <cell r="K22">
            <v>2346645.2880000002</v>
          </cell>
          <cell r="L22">
            <v>710018.48729373573</v>
          </cell>
          <cell r="M22">
            <v>98534.145999999993</v>
          </cell>
          <cell r="N22">
            <v>412780.20299999998</v>
          </cell>
          <cell r="O22">
            <v>1125312.4517062639</v>
          </cell>
          <cell r="P22">
            <v>222495.26500000001</v>
          </cell>
          <cell r="Q22">
            <v>1347807.7167062641</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551584.18799999997</v>
          </cell>
          <cell r="D24">
            <v>617.01400000000001</v>
          </cell>
          <cell r="E24">
            <v>1688.271</v>
          </cell>
          <cell r="F24">
            <v>550512.93099999998</v>
          </cell>
          <cell r="G24">
            <v>112351.3777021673</v>
          </cell>
          <cell r="H24">
            <v>55860</v>
          </cell>
          <cell r="I24">
            <v>188220.318</v>
          </cell>
          <cell r="J24">
            <v>20863.293000000001</v>
          </cell>
          <cell r="K24">
            <v>509640.69770216732</v>
          </cell>
          <cell r="L24">
            <v>474673.467</v>
          </cell>
          <cell r="M24">
            <v>45573.413999999997</v>
          </cell>
          <cell r="N24">
            <v>145261.84599999999</v>
          </cell>
          <cell r="O24">
            <v>-155868.02929783269</v>
          </cell>
          <cell r="P24">
            <v>139625.74900000001</v>
          </cell>
          <cell r="Q24">
            <v>-16242.280297832731</v>
          </cell>
        </row>
        <row r="25">
          <cell r="C25">
            <v>517879.46589000023</v>
          </cell>
          <cell r="D25">
            <v>0</v>
          </cell>
          <cell r="E25">
            <v>2198.2399999999998</v>
          </cell>
          <cell r="F25">
            <v>515681.22589000018</v>
          </cell>
          <cell r="G25">
            <v>335722.326</v>
          </cell>
          <cell r="H25">
            <v>0</v>
          </cell>
          <cell r="I25">
            <v>244797.113354189</v>
          </cell>
          <cell r="J25">
            <v>0</v>
          </cell>
          <cell r="K25">
            <v>606606.43853581103</v>
          </cell>
          <cell r="L25">
            <v>663179.42324999999</v>
          </cell>
          <cell r="M25">
            <v>57844.990005667743</v>
          </cell>
          <cell r="N25">
            <v>222337.47531370781</v>
          </cell>
          <cell r="O25">
            <v>-336755.45003356453</v>
          </cell>
          <cell r="P25">
            <v>15465.396574460439</v>
          </cell>
          <cell r="Q25">
            <v>-321290.05345910398</v>
          </cell>
        </row>
        <row r="26">
          <cell r="C26">
            <v>548949.57700000005</v>
          </cell>
          <cell r="D26">
            <v>0</v>
          </cell>
          <cell r="E26">
            <v>3771.2452843348678</v>
          </cell>
          <cell r="F26">
            <v>545178.33171566506</v>
          </cell>
          <cell r="G26">
            <v>259389.07239667201</v>
          </cell>
          <cell r="H26">
            <v>9681.7566941835885</v>
          </cell>
          <cell r="I26">
            <v>229075.20499999999</v>
          </cell>
          <cell r="J26">
            <v>14693.05536185559</v>
          </cell>
          <cell r="K26">
            <v>570480.90044466511</v>
          </cell>
          <cell r="L26">
            <v>327765.44634008617</v>
          </cell>
          <cell r="M26">
            <v>52873.599000000002</v>
          </cell>
          <cell r="N26">
            <v>143766.46540533131</v>
          </cell>
          <cell r="O26">
            <v>46075.389699247513</v>
          </cell>
          <cell r="P26">
            <v>36238.146526143028</v>
          </cell>
          <cell r="Q26">
            <v>82313.536225390548</v>
          </cell>
        </row>
        <row r="27">
          <cell r="C27">
            <v>722272.16</v>
          </cell>
          <cell r="D27">
            <v>2165.7489999999998</v>
          </cell>
          <cell r="E27">
            <v>9356.4529999999995</v>
          </cell>
          <cell r="F27">
            <v>715081.45600000001</v>
          </cell>
          <cell r="G27">
            <v>277172.43920634768</v>
          </cell>
          <cell r="H27">
            <v>0</v>
          </cell>
          <cell r="I27">
            <v>272287.22360006563</v>
          </cell>
          <cell r="J27">
            <v>0</v>
          </cell>
          <cell r="K27">
            <v>719966.67160628212</v>
          </cell>
          <cell r="L27">
            <v>408250.57958406862</v>
          </cell>
          <cell r="M27">
            <v>70817.734174550322</v>
          </cell>
          <cell r="N27">
            <v>122603.16467938259</v>
          </cell>
          <cell r="O27">
            <v>118295.1931682807</v>
          </cell>
          <cell r="P27">
            <v>77906.665611671866</v>
          </cell>
          <cell r="Q27">
            <v>196201.85877995251</v>
          </cell>
        </row>
        <row r="28">
          <cell r="C28">
            <v>266085.85564999998</v>
          </cell>
          <cell r="D28">
            <v>0</v>
          </cell>
          <cell r="E28">
            <v>23478.969000000001</v>
          </cell>
          <cell r="F28">
            <v>242606.88665</v>
          </cell>
          <cell r="G28">
            <v>145614.26800000001</v>
          </cell>
          <cell r="H28">
            <v>0</v>
          </cell>
          <cell r="I28">
            <v>98235.915279442357</v>
          </cell>
          <cell r="J28">
            <v>0</v>
          </cell>
          <cell r="K28">
            <v>289985.2393705576</v>
          </cell>
          <cell r="L28">
            <v>231283.39369000011</v>
          </cell>
          <cell r="M28">
            <v>29236.587687142212</v>
          </cell>
          <cell r="N28">
            <v>66397.971999999994</v>
          </cell>
          <cell r="O28">
            <v>-36932.714006584662</v>
          </cell>
          <cell r="P28">
            <v>-8631.9680000000008</v>
          </cell>
          <cell r="Q28">
            <v>-45564.682006584662</v>
          </cell>
        </row>
        <row r="29">
          <cell r="C29">
            <v>1042422.14903</v>
          </cell>
          <cell r="D29">
            <v>0</v>
          </cell>
          <cell r="E29">
            <v>522637.08289253828</v>
          </cell>
          <cell r="F29">
            <v>519785.06613746169</v>
          </cell>
          <cell r="G29">
            <v>95321.937000000005</v>
          </cell>
          <cell r="H29">
            <v>0</v>
          </cell>
          <cell r="I29">
            <v>356706.21564000187</v>
          </cell>
          <cell r="J29">
            <v>0</v>
          </cell>
          <cell r="K29">
            <v>258400.78749745971</v>
          </cell>
          <cell r="L29">
            <v>344513.7259558771</v>
          </cell>
          <cell r="M29">
            <v>-140480.1249360228</v>
          </cell>
          <cell r="N29">
            <v>199532.0539601385</v>
          </cell>
          <cell r="O29">
            <v>-145164.8674825331</v>
          </cell>
          <cell r="P29">
            <v>90478.328592971637</v>
          </cell>
          <cell r="Q29">
            <v>-54686.538889561431</v>
          </cell>
        </row>
        <row r="30">
          <cell r="C30">
            <v>558130.38399999996</v>
          </cell>
          <cell r="D30">
            <v>0</v>
          </cell>
          <cell r="E30">
            <v>304047.00199999998</v>
          </cell>
          <cell r="F30">
            <v>254083.38200000001</v>
          </cell>
          <cell r="G30">
            <v>242468.8109532473</v>
          </cell>
          <cell r="H30">
            <v>0</v>
          </cell>
          <cell r="I30">
            <v>102483.5729345209</v>
          </cell>
          <cell r="J30">
            <v>0</v>
          </cell>
          <cell r="K30">
            <v>394068.62001872639</v>
          </cell>
          <cell r="L30">
            <v>153650.1575416211</v>
          </cell>
          <cell r="M30">
            <v>-246230.18759812499</v>
          </cell>
          <cell r="N30">
            <v>210051.5180123891</v>
          </cell>
          <cell r="O30">
            <v>276597.13206284109</v>
          </cell>
          <cell r="P30">
            <v>34586.469550991067</v>
          </cell>
          <cell r="Q30">
            <v>311183.60161383217</v>
          </cell>
        </row>
        <row r="31">
          <cell r="C31">
            <v>1522254.8239899999</v>
          </cell>
          <cell r="D31">
            <v>0</v>
          </cell>
          <cell r="E31">
            <v>48589.050719995983</v>
          </cell>
          <cell r="F31">
            <v>1473665.773270004</v>
          </cell>
          <cell r="G31">
            <v>616483.81382999814</v>
          </cell>
          <cell r="H31">
            <v>64277.353000000003</v>
          </cell>
          <cell r="I31">
            <v>714640.51821414777</v>
          </cell>
          <cell r="J31">
            <v>64277.353000000003</v>
          </cell>
          <cell r="K31">
            <v>1375509.068885854</v>
          </cell>
          <cell r="L31">
            <v>834486.70229900407</v>
          </cell>
          <cell r="M31">
            <v>134235.81786614569</v>
          </cell>
          <cell r="N31">
            <v>507358.59499999997</v>
          </cell>
          <cell r="O31">
            <v>-100572.0462792953</v>
          </cell>
          <cell r="P31">
            <v>171795.06364563169</v>
          </cell>
          <cell r="Q31">
            <v>71223.017366336411</v>
          </cell>
        </row>
        <row r="32">
          <cell r="C32">
            <v>531798.17399999988</v>
          </cell>
          <cell r="D32">
            <v>6484.0370000000003</v>
          </cell>
          <cell r="E32">
            <v>7738.5240000000003</v>
          </cell>
          <cell r="F32">
            <v>530543.68700000003</v>
          </cell>
          <cell r="G32">
            <v>261117.60500000001</v>
          </cell>
          <cell r="H32">
            <v>0</v>
          </cell>
          <cell r="I32">
            <v>262794.05200000003</v>
          </cell>
          <cell r="J32">
            <v>0</v>
          </cell>
          <cell r="K32">
            <v>528867.24</v>
          </cell>
          <cell r="L32">
            <v>379735.68</v>
          </cell>
          <cell r="M32">
            <v>53284.231</v>
          </cell>
          <cell r="N32">
            <v>189483.12599999999</v>
          </cell>
          <cell r="O32">
            <v>-93635.797000000006</v>
          </cell>
          <cell r="P32">
            <v>28853.324000000001</v>
          </cell>
          <cell r="Q32">
            <v>-64782.472999999998</v>
          </cell>
        </row>
        <row r="33">
          <cell r="C33">
            <v>981584.34100000001</v>
          </cell>
          <cell r="D33">
            <v>0</v>
          </cell>
          <cell r="E33">
            <v>10069.51999999997</v>
          </cell>
          <cell r="F33">
            <v>971514.821</v>
          </cell>
          <cell r="G33">
            <v>334721.18800000002</v>
          </cell>
          <cell r="H33">
            <v>0</v>
          </cell>
          <cell r="I33">
            <v>370010.80800000002</v>
          </cell>
          <cell r="J33">
            <v>0</v>
          </cell>
          <cell r="K33">
            <v>936225.201</v>
          </cell>
          <cell r="L33">
            <v>647949.28700000001</v>
          </cell>
          <cell r="M33">
            <v>91843.233999999997</v>
          </cell>
          <cell r="N33">
            <v>234078.55716997059</v>
          </cell>
          <cell r="O33">
            <v>-37645.877169970627</v>
          </cell>
          <cell r="P33">
            <v>59338.253210292467</v>
          </cell>
          <cell r="Q33">
            <v>21692.376040321829</v>
          </cell>
        </row>
        <row r="34">
          <cell r="C34">
            <v>719243.35837999964</v>
          </cell>
          <cell r="D34">
            <v>0</v>
          </cell>
          <cell r="E34">
            <v>53514.784603279157</v>
          </cell>
          <cell r="F34">
            <v>665728.57377672056</v>
          </cell>
          <cell r="G34">
            <v>307394.17338579003</v>
          </cell>
          <cell r="H34">
            <v>7529.2026698196223</v>
          </cell>
          <cell r="I34">
            <v>349780.13882692339</v>
          </cell>
          <cell r="J34">
            <v>7529.2026698196223</v>
          </cell>
          <cell r="K34">
            <v>623342.6083355872</v>
          </cell>
          <cell r="L34">
            <v>408135.76253464149</v>
          </cell>
          <cell r="M34">
            <v>64960.723993541658</v>
          </cell>
          <cell r="N34">
            <v>225217.5734865347</v>
          </cell>
          <cell r="O34">
            <v>-74971.451679130798</v>
          </cell>
          <cell r="P34">
            <v>166942.81093258169</v>
          </cell>
          <cell r="Q34">
            <v>91971.359253450966</v>
          </cell>
        </row>
        <row r="35">
          <cell r="C35">
            <v>51002.972000000002</v>
          </cell>
          <cell r="D35">
            <v>0</v>
          </cell>
          <cell r="E35">
            <v>448.81772000000001</v>
          </cell>
          <cell r="F35">
            <v>50554.154280000002</v>
          </cell>
          <cell r="G35">
            <v>8796.9740700000002</v>
          </cell>
          <cell r="H35">
            <v>4977.6647999999996</v>
          </cell>
          <cell r="I35">
            <v>20992.800736528101</v>
          </cell>
          <cell r="J35">
            <v>6567.6873099999993</v>
          </cell>
          <cell r="K35">
            <v>36768.305103471888</v>
          </cell>
          <cell r="L35">
            <v>61957.512940000001</v>
          </cell>
          <cell r="M35">
            <v>4753.1398600000002</v>
          </cell>
          <cell r="N35">
            <v>6358.5182136122121</v>
          </cell>
          <cell r="O35">
            <v>-36300.865910140317</v>
          </cell>
          <cell r="P35">
            <v>2023.339080657589</v>
          </cell>
          <cell r="Q35">
            <v>-34277.526829482733</v>
          </cell>
        </row>
        <row r="36">
          <cell r="C36">
            <v>240322.1018780981</v>
          </cell>
          <cell r="D36">
            <v>2922.5496531525459</v>
          </cell>
          <cell r="E36">
            <v>14590.575000000001</v>
          </cell>
          <cell r="F36">
            <v>228654.0765312507</v>
          </cell>
          <cell r="G36">
            <v>127970.9189712644</v>
          </cell>
          <cell r="H36">
            <v>0</v>
          </cell>
          <cell r="I36">
            <v>126592.290223018</v>
          </cell>
          <cell r="J36">
            <v>0</v>
          </cell>
          <cell r="K36">
            <v>230032.70527949711</v>
          </cell>
          <cell r="L36">
            <v>160076.92045262811</v>
          </cell>
          <cell r="M36">
            <v>26198.91847880264</v>
          </cell>
          <cell r="N36">
            <v>98699.739568711651</v>
          </cell>
          <cell r="O36">
            <v>-54942.873220645342</v>
          </cell>
          <cell r="P36">
            <v>15693.186466335779</v>
          </cell>
          <cell r="Q36">
            <v>-39249.686754309572</v>
          </cell>
        </row>
        <row r="37">
          <cell r="C37">
            <v>268301.26699999999</v>
          </cell>
          <cell r="D37">
            <v>0</v>
          </cell>
          <cell r="E37">
            <v>4652.8829524644862</v>
          </cell>
          <cell r="F37">
            <v>263648.38404753548</v>
          </cell>
          <cell r="G37">
            <v>85901.229877845122</v>
          </cell>
          <cell r="H37">
            <v>0</v>
          </cell>
          <cell r="I37">
            <v>68576.019585392874</v>
          </cell>
          <cell r="J37">
            <v>0</v>
          </cell>
          <cell r="K37">
            <v>280973.59433998773</v>
          </cell>
          <cell r="L37">
            <v>143666.2151837307</v>
          </cell>
          <cell r="M37">
            <v>27109.735019019721</v>
          </cell>
          <cell r="N37">
            <v>117125.5141285891</v>
          </cell>
          <cell r="O37">
            <v>-6927.8699913516939</v>
          </cell>
          <cell r="P37">
            <v>46274.749979897068</v>
          </cell>
          <cell r="Q37">
            <v>39346.879988545377</v>
          </cell>
        </row>
        <row r="38">
          <cell r="C38">
            <v>1357380.4310000001</v>
          </cell>
          <cell r="D38">
            <v>0</v>
          </cell>
          <cell r="E38">
            <v>57001.135000000002</v>
          </cell>
          <cell r="F38">
            <v>1300379.2960000001</v>
          </cell>
          <cell r="G38">
            <v>631857.07799999998</v>
          </cell>
          <cell r="H38">
            <v>0</v>
          </cell>
          <cell r="I38">
            <v>668434.00800000003</v>
          </cell>
          <cell r="J38">
            <v>0</v>
          </cell>
          <cell r="K38">
            <v>1263802.3659999999</v>
          </cell>
          <cell r="L38">
            <v>781901.25899999996</v>
          </cell>
          <cell r="M38">
            <v>118257.273</v>
          </cell>
          <cell r="N38">
            <v>409568.17099999997</v>
          </cell>
          <cell r="O38">
            <v>-45924.337</v>
          </cell>
          <cell r="P38">
            <v>400624.04100000003</v>
          </cell>
          <cell r="Q38">
            <v>354699.70400000003</v>
          </cell>
        </row>
        <row r="39">
          <cell r="C39">
            <v>684334.68483000004</v>
          </cell>
          <cell r="D39">
            <v>0</v>
          </cell>
          <cell r="E39">
            <v>16505.278215962</v>
          </cell>
          <cell r="F39">
            <v>667829.40661403805</v>
          </cell>
          <cell r="G39">
            <v>237742.50200000001</v>
          </cell>
          <cell r="H39">
            <v>0</v>
          </cell>
          <cell r="I39">
            <v>290772.14199999999</v>
          </cell>
          <cell r="J39">
            <v>0</v>
          </cell>
          <cell r="K39">
            <v>614799.76661403803</v>
          </cell>
          <cell r="L39">
            <v>266051.52899999998</v>
          </cell>
          <cell r="M39">
            <v>64193.463739999999</v>
          </cell>
          <cell r="N39">
            <v>345673.94871016731</v>
          </cell>
          <cell r="O39">
            <v>-61119.174836129307</v>
          </cell>
          <cell r="P39">
            <v>39937.188399773397</v>
          </cell>
          <cell r="Q39">
            <v>-21181.986436355899</v>
          </cell>
        </row>
        <row r="40">
          <cell r="C40">
            <v>664891.05099999998</v>
          </cell>
          <cell r="D40">
            <v>1079.423</v>
          </cell>
          <cell r="E40">
            <v>0</v>
          </cell>
          <cell r="F40">
            <v>665970.47400000005</v>
          </cell>
          <cell r="G40">
            <v>53943.855121734778</v>
          </cell>
          <cell r="H40">
            <v>61479.667999999998</v>
          </cell>
          <cell r="I40">
            <v>319263.65299999999</v>
          </cell>
          <cell r="J40">
            <v>61475.743999999999</v>
          </cell>
          <cell r="K40">
            <v>400654.60012173472</v>
          </cell>
          <cell r="L40">
            <v>-292505.4425</v>
          </cell>
          <cell r="M40">
            <v>65907.842000000004</v>
          </cell>
          <cell r="N40">
            <v>282232.26979542751</v>
          </cell>
          <cell r="O40">
            <v>345019.93082630722</v>
          </cell>
          <cell r="P40">
            <v>3468.1791519868948</v>
          </cell>
          <cell r="Q40">
            <v>348488.10997829412</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23922.486000000001</v>
          </cell>
          <cell r="E44">
            <v>-1787.7429999999999</v>
          </cell>
          <cell r="F44">
            <v>25710.228999999999</v>
          </cell>
          <cell r="G44">
            <v>10423.37280679435</v>
          </cell>
          <cell r="H44">
            <v>0</v>
          </cell>
          <cell r="I44">
            <v>8794.2717169945572</v>
          </cell>
          <cell r="J44">
            <v>0</v>
          </cell>
          <cell r="K44">
            <v>27339.330089799791</v>
          </cell>
          <cell r="L44">
            <v>13068.531000000001</v>
          </cell>
          <cell r="M44">
            <v>5735.0420000000004</v>
          </cell>
          <cell r="N44">
            <v>1980.4686366001761</v>
          </cell>
          <cell r="O44">
            <v>6555.2884531996124</v>
          </cell>
          <cell r="P44">
            <v>940.74080658772471</v>
          </cell>
          <cell r="Q44">
            <v>7496.0292597873367</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90506.517999999996</v>
          </cell>
          <cell r="E46">
            <v>0</v>
          </cell>
          <cell r="F46">
            <v>90506.517999999996</v>
          </cell>
          <cell r="G46">
            <v>9733.3884974099892</v>
          </cell>
          <cell r="H46">
            <v>0</v>
          </cell>
          <cell r="I46">
            <v>32982.821203368097</v>
          </cell>
          <cell r="J46">
            <v>0</v>
          </cell>
          <cell r="K46">
            <v>67257.085294041884</v>
          </cell>
          <cell r="L46">
            <v>34484.889444645421</v>
          </cell>
          <cell r="M46">
            <v>20134.504000000001</v>
          </cell>
          <cell r="N46">
            <v>4172.7778122327254</v>
          </cell>
          <cell r="O46">
            <v>8464.9140371637423</v>
          </cell>
          <cell r="P46">
            <v>6055.6110625213923</v>
          </cell>
          <cell r="Q46">
            <v>14520.52509968513</v>
          </cell>
        </row>
        <row r="47">
          <cell r="C47">
            <v>0</v>
          </cell>
          <cell r="D47">
            <v>28833.050439999999</v>
          </cell>
          <cell r="E47">
            <v>0</v>
          </cell>
          <cell r="F47">
            <v>28833.050439999999</v>
          </cell>
          <cell r="G47">
            <v>14367.183000000001</v>
          </cell>
          <cell r="H47">
            <v>276.42399999999998</v>
          </cell>
          <cell r="I47">
            <v>42803.964402556143</v>
          </cell>
          <cell r="J47">
            <v>0</v>
          </cell>
          <cell r="K47">
            <v>672.69303744386139</v>
          </cell>
          <cell r="L47">
            <v>7410.0483200000008</v>
          </cell>
          <cell r="M47">
            <v>5640.1329400000013</v>
          </cell>
          <cell r="N47">
            <v>3888.553565043786</v>
          </cell>
          <cell r="O47">
            <v>-16266.041787599919</v>
          </cell>
          <cell r="P47">
            <v>16355.1628443721</v>
          </cell>
          <cell r="Q47">
            <v>89.121056772176175</v>
          </cell>
        </row>
        <row r="48">
          <cell r="C48">
            <v>0</v>
          </cell>
          <cell r="D48">
            <v>0</v>
          </cell>
          <cell r="E48">
            <v>0</v>
          </cell>
          <cell r="F48">
            <v>0</v>
          </cell>
          <cell r="G48">
            <v>0</v>
          </cell>
          <cell r="H48">
            <v>0</v>
          </cell>
          <cell r="I48">
            <v>12590.557845948861</v>
          </cell>
          <cell r="J48">
            <v>0</v>
          </cell>
          <cell r="K48">
            <v>-12590.557845948861</v>
          </cell>
          <cell r="L48">
            <v>26898.31888414358</v>
          </cell>
          <cell r="M48">
            <v>16795.410808730921</v>
          </cell>
          <cell r="N48">
            <v>5176.6395938142341</v>
          </cell>
          <cell r="O48">
            <v>-61460.927132637582</v>
          </cell>
          <cell r="P48">
            <v>3977.328601940113</v>
          </cell>
          <cell r="Q48">
            <v>-57483.598530697469</v>
          </cell>
        </row>
      </sheetData>
      <sheetData sheetId="48">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657410.72543982149</v>
          </cell>
          <cell r="D7">
            <v>0</v>
          </cell>
          <cell r="E7">
            <v>16841.825000000001</v>
          </cell>
          <cell r="F7">
            <v>640568.90043982153</v>
          </cell>
          <cell r="G7">
            <v>35987.440199999997</v>
          </cell>
          <cell r="H7">
            <v>0</v>
          </cell>
          <cell r="I7">
            <v>155478.64455134829</v>
          </cell>
          <cell r="J7">
            <v>0</v>
          </cell>
          <cell r="K7">
            <v>521077.6960884732</v>
          </cell>
          <cell r="L7">
            <v>1243462.0957881969</v>
          </cell>
          <cell r="M7">
            <v>63368.813000000002</v>
          </cell>
          <cell r="N7">
            <v>205630.17514565209</v>
          </cell>
          <cell r="O7">
            <v>-991383.38784537604</v>
          </cell>
          <cell r="P7">
            <v>25052.909899461119</v>
          </cell>
          <cell r="Q7">
            <v>-966330.47794591484</v>
          </cell>
        </row>
        <row r="8">
          <cell r="C8">
            <v>2054702.577</v>
          </cell>
          <cell r="D8">
            <v>0</v>
          </cell>
          <cell r="E8">
            <v>23602.462027261001</v>
          </cell>
          <cell r="F8">
            <v>2031100.114972739</v>
          </cell>
          <cell r="G8">
            <v>610790.85800000001</v>
          </cell>
          <cell r="H8">
            <v>0</v>
          </cell>
          <cell r="I8">
            <v>762935.51602429454</v>
          </cell>
          <cell r="J8">
            <v>0</v>
          </cell>
          <cell r="K8">
            <v>1878955.4569484449</v>
          </cell>
          <cell r="L8">
            <v>1720555.247242627</v>
          </cell>
          <cell r="M8">
            <v>187636.61499999999</v>
          </cell>
          <cell r="N8">
            <v>331799.07450171921</v>
          </cell>
          <cell r="O8">
            <v>-361035.47979590151</v>
          </cell>
          <cell r="P8">
            <v>227157.6326812609</v>
          </cell>
          <cell r="Q8">
            <v>-133877.84711464061</v>
          </cell>
        </row>
        <row r="9">
          <cell r="C9">
            <v>704939.50521000044</v>
          </cell>
          <cell r="D9">
            <v>0</v>
          </cell>
          <cell r="E9">
            <v>19196.833462626269</v>
          </cell>
          <cell r="F9">
            <v>685742.67174737423</v>
          </cell>
          <cell r="G9">
            <v>291342.54608</v>
          </cell>
          <cell r="H9">
            <v>0</v>
          </cell>
          <cell r="I9">
            <v>271978.25867000001</v>
          </cell>
          <cell r="J9">
            <v>0</v>
          </cell>
          <cell r="K9">
            <v>705106.95915737411</v>
          </cell>
          <cell r="L9">
            <v>579694.62765000004</v>
          </cell>
          <cell r="M9">
            <v>70212.908720000007</v>
          </cell>
          <cell r="N9">
            <v>352875.71540237352</v>
          </cell>
          <cell r="O9">
            <v>-297676.2926149994</v>
          </cell>
          <cell r="P9">
            <v>274774.34039460338</v>
          </cell>
          <cell r="Q9">
            <v>-22901.952220396041</v>
          </cell>
        </row>
        <row r="10">
          <cell r="C10">
            <v>362817.65299999999</v>
          </cell>
          <cell r="D10">
            <v>550.71600000000001</v>
          </cell>
          <cell r="E10">
            <v>17663.751</v>
          </cell>
          <cell r="F10">
            <v>345704.61800000002</v>
          </cell>
          <cell r="G10">
            <v>101740.3014794449</v>
          </cell>
          <cell r="H10">
            <v>0</v>
          </cell>
          <cell r="I10">
            <v>153376.71161999999</v>
          </cell>
          <cell r="J10">
            <v>0</v>
          </cell>
          <cell r="K10">
            <v>294068.2078594449</v>
          </cell>
          <cell r="L10">
            <v>266305.34222029301</v>
          </cell>
          <cell r="M10">
            <v>27846.542000000001</v>
          </cell>
          <cell r="N10">
            <v>98749.937673640816</v>
          </cell>
          <cell r="O10">
            <v>-98833.614034488826</v>
          </cell>
          <cell r="P10">
            <v>140116.5298589147</v>
          </cell>
          <cell r="Q10">
            <v>41282.915824425909</v>
          </cell>
        </row>
        <row r="11">
          <cell r="C11">
            <v>2250367.2871200009</v>
          </cell>
          <cell r="D11">
            <v>0</v>
          </cell>
          <cell r="E11">
            <v>14969.28404</v>
          </cell>
          <cell r="F11">
            <v>2235398.0030800011</v>
          </cell>
          <cell r="G11">
            <v>991306.45200000005</v>
          </cell>
          <cell r="H11">
            <v>0</v>
          </cell>
          <cell r="I11">
            <v>1077907.568</v>
          </cell>
          <cell r="J11">
            <v>0</v>
          </cell>
          <cell r="K11">
            <v>2148796.8870800012</v>
          </cell>
          <cell r="L11">
            <v>1663327.8078899989</v>
          </cell>
          <cell r="M11">
            <v>210107.90125</v>
          </cell>
          <cell r="N11">
            <v>563332.41728776472</v>
          </cell>
          <cell r="O11">
            <v>-287971.23934776318</v>
          </cell>
          <cell r="P11">
            <v>186065.53955250001</v>
          </cell>
          <cell r="Q11">
            <v>-101905.69979526311</v>
          </cell>
        </row>
        <row r="12">
          <cell r="C12">
            <v>22690.326502221749</v>
          </cell>
          <cell r="D12">
            <v>504.85879536004421</v>
          </cell>
          <cell r="E12">
            <v>2502.375</v>
          </cell>
          <cell r="F12">
            <v>20692.8102975818</v>
          </cell>
          <cell r="G12">
            <v>20342.986341448341</v>
          </cell>
          <cell r="H12">
            <v>0</v>
          </cell>
          <cell r="I12">
            <v>12122.76177077333</v>
          </cell>
          <cell r="J12">
            <v>0</v>
          </cell>
          <cell r="K12">
            <v>28913.0348682568</v>
          </cell>
          <cell r="L12">
            <v>34579.185628200081</v>
          </cell>
          <cell r="M12">
            <v>-129.1072685050587</v>
          </cell>
          <cell r="N12">
            <v>26204.31287780065</v>
          </cell>
          <cell r="O12">
            <v>-31741.356369238871</v>
          </cell>
          <cell r="P12">
            <v>682.00882490844469</v>
          </cell>
          <cell r="Q12">
            <v>-31059.347544330431</v>
          </cell>
        </row>
        <row r="13">
          <cell r="C13">
            <v>184723.67658999999</v>
          </cell>
          <cell r="D13">
            <v>0</v>
          </cell>
          <cell r="E13">
            <v>0</v>
          </cell>
          <cell r="F13">
            <v>184723.67658999999</v>
          </cell>
          <cell r="G13">
            <v>178245.08530000001</v>
          </cell>
          <cell r="H13">
            <v>0</v>
          </cell>
          <cell r="I13">
            <v>69324.350459130495</v>
          </cell>
          <cell r="J13">
            <v>0</v>
          </cell>
          <cell r="K13">
            <v>293644.41143086948</v>
          </cell>
          <cell r="L13">
            <v>388996.31482625339</v>
          </cell>
          <cell r="M13">
            <v>36546.768027821381</v>
          </cell>
          <cell r="N13">
            <v>0</v>
          </cell>
          <cell r="O13">
            <v>-131898.67142320529</v>
          </cell>
          <cell r="P13">
            <v>0</v>
          </cell>
          <cell r="Q13">
            <v>-131898.67142320529</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713377.08799999999</v>
          </cell>
          <cell r="D15">
            <v>0</v>
          </cell>
          <cell r="E15">
            <v>36176.745000000003</v>
          </cell>
          <cell r="F15">
            <v>677200.34299999999</v>
          </cell>
          <cell r="G15">
            <v>216297.62</v>
          </cell>
          <cell r="H15">
            <v>0</v>
          </cell>
          <cell r="I15">
            <v>303251.45</v>
          </cell>
          <cell r="J15">
            <v>0</v>
          </cell>
          <cell r="K15">
            <v>590246.51300000004</v>
          </cell>
          <cell r="L15">
            <v>453712.77600000001</v>
          </cell>
          <cell r="M15">
            <v>61330.851000000002</v>
          </cell>
          <cell r="N15">
            <v>58296.747000000003</v>
          </cell>
          <cell r="O15">
            <v>16906.138999999999</v>
          </cell>
          <cell r="P15">
            <v>113015.38099934009</v>
          </cell>
          <cell r="Q15">
            <v>129921.5199993401</v>
          </cell>
        </row>
        <row r="16">
          <cell r="C16">
            <v>591696.28599999996</v>
          </cell>
          <cell r="D16">
            <v>0</v>
          </cell>
          <cell r="E16">
            <v>25078.928820000001</v>
          </cell>
          <cell r="F16">
            <v>566617.35717999993</v>
          </cell>
          <cell r="G16">
            <v>327026.66485475021</v>
          </cell>
          <cell r="H16">
            <v>0</v>
          </cell>
          <cell r="I16">
            <v>249178.7571685717</v>
          </cell>
          <cell r="J16">
            <v>0</v>
          </cell>
          <cell r="K16">
            <v>644465.26486617839</v>
          </cell>
          <cell r="L16">
            <v>435603.46925000002</v>
          </cell>
          <cell r="M16">
            <v>54460.857169000003</v>
          </cell>
          <cell r="N16">
            <v>217133.90193928749</v>
          </cell>
          <cell r="O16">
            <v>-62732.963492109091</v>
          </cell>
          <cell r="P16">
            <v>110059.8606241122</v>
          </cell>
          <cell r="Q16">
            <v>47326.897132003141</v>
          </cell>
        </row>
        <row r="17">
          <cell r="C17">
            <v>1342784.987</v>
          </cell>
          <cell r="D17">
            <v>0</v>
          </cell>
          <cell r="E17">
            <v>32189.183000000001</v>
          </cell>
          <cell r="F17">
            <v>1310595.804</v>
          </cell>
          <cell r="G17">
            <v>639990.603</v>
          </cell>
          <cell r="H17">
            <v>0</v>
          </cell>
          <cell r="I17">
            <v>512389.35100000002</v>
          </cell>
          <cell r="J17">
            <v>0</v>
          </cell>
          <cell r="K17">
            <v>1438197.0560000001</v>
          </cell>
          <cell r="L17">
            <v>1442232.165</v>
          </cell>
          <cell r="M17">
            <v>118869.02499999999</v>
          </cell>
          <cell r="N17">
            <v>135706.55600000001</v>
          </cell>
          <cell r="O17">
            <v>-258610.69</v>
          </cell>
          <cell r="P17">
            <v>172029.06400000001</v>
          </cell>
          <cell r="Q17">
            <v>-86581.626000000004</v>
          </cell>
        </row>
        <row r="18">
          <cell r="C18">
            <v>1202138</v>
          </cell>
          <cell r="D18">
            <v>144.5</v>
          </cell>
          <cell r="E18">
            <v>26973.713</v>
          </cell>
          <cell r="F18">
            <v>1175308.787</v>
          </cell>
          <cell r="G18">
            <v>694387.48800000001</v>
          </cell>
          <cell r="H18">
            <v>0</v>
          </cell>
          <cell r="I18">
            <v>428065.84899999999</v>
          </cell>
          <cell r="J18">
            <v>0</v>
          </cell>
          <cell r="K18">
            <v>1441630.426</v>
          </cell>
          <cell r="L18">
            <v>1306987.2320000001</v>
          </cell>
          <cell r="M18">
            <v>103228.148</v>
          </cell>
          <cell r="N18">
            <v>275502.66863795061</v>
          </cell>
          <cell r="O18">
            <v>-244087.62263795061</v>
          </cell>
          <cell r="P18">
            <v>65097.994181609021</v>
          </cell>
          <cell r="Q18">
            <v>-178989.62845634151</v>
          </cell>
        </row>
        <row r="19">
          <cell r="C19">
            <v>611915.00300000003</v>
          </cell>
          <cell r="D19">
            <v>0</v>
          </cell>
          <cell r="E19">
            <v>14477.912</v>
          </cell>
          <cell r="F19">
            <v>597437.09100000001</v>
          </cell>
          <cell r="G19">
            <v>199208.84299999999</v>
          </cell>
          <cell r="H19">
            <v>0</v>
          </cell>
          <cell r="I19">
            <v>209493.24600000001</v>
          </cell>
          <cell r="J19">
            <v>0</v>
          </cell>
          <cell r="K19">
            <v>587152.68799999997</v>
          </cell>
          <cell r="L19">
            <v>275669.08500000002</v>
          </cell>
          <cell r="M19">
            <v>51097.419000000002</v>
          </cell>
          <cell r="N19">
            <v>227814.96100000001</v>
          </cell>
          <cell r="O19">
            <v>32571.223000000002</v>
          </cell>
          <cell r="P19">
            <v>77642.907000000007</v>
          </cell>
          <cell r="Q19">
            <v>110214.13</v>
          </cell>
        </row>
        <row r="20">
          <cell r="C20">
            <v>329695.34000000003</v>
          </cell>
          <cell r="D20">
            <v>0</v>
          </cell>
          <cell r="E20">
            <v>4073.1210000000001</v>
          </cell>
          <cell r="F20">
            <v>325622.21899999998</v>
          </cell>
          <cell r="G20">
            <v>119347.925</v>
          </cell>
          <cell r="H20">
            <v>0</v>
          </cell>
          <cell r="I20">
            <v>127369.552</v>
          </cell>
          <cell r="J20">
            <v>0</v>
          </cell>
          <cell r="K20">
            <v>317600.592</v>
          </cell>
          <cell r="L20">
            <v>251515.834</v>
          </cell>
          <cell r="M20">
            <v>29475.455000000002</v>
          </cell>
          <cell r="N20">
            <v>90829.418000000005</v>
          </cell>
          <cell r="O20">
            <v>-54220.114999999998</v>
          </cell>
          <cell r="P20">
            <v>34275.216999999997</v>
          </cell>
          <cell r="Q20">
            <v>-19944.898000000001</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541036.54399999999</v>
          </cell>
          <cell r="D22">
            <v>0</v>
          </cell>
          <cell r="E22">
            <v>35470.260999999999</v>
          </cell>
          <cell r="F22">
            <v>505566.283</v>
          </cell>
          <cell r="G22">
            <v>238465.64300000001</v>
          </cell>
          <cell r="H22">
            <v>308409.10499999998</v>
          </cell>
          <cell r="I22">
            <v>0</v>
          </cell>
          <cell r="J22">
            <v>0</v>
          </cell>
          <cell r="K22">
            <v>1052441.031</v>
          </cell>
          <cell r="L22">
            <v>330909.11143156711</v>
          </cell>
          <cell r="M22">
            <v>50407.5</v>
          </cell>
          <cell r="N22">
            <v>180810.51500000001</v>
          </cell>
          <cell r="O22">
            <v>490313.90456843289</v>
          </cell>
          <cell r="P22">
            <v>103709.31299999999</v>
          </cell>
          <cell r="Q22">
            <v>594023.21756843291</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388976.64299999998</v>
          </cell>
          <cell r="D24">
            <v>0</v>
          </cell>
          <cell r="E24">
            <v>9367.2510000000002</v>
          </cell>
          <cell r="F24">
            <v>379609.39199999999</v>
          </cell>
          <cell r="G24">
            <v>95596.794062334695</v>
          </cell>
          <cell r="H24">
            <v>26186</v>
          </cell>
          <cell r="I24">
            <v>112620.73699999999</v>
          </cell>
          <cell r="J24">
            <v>10163.861999999999</v>
          </cell>
          <cell r="K24">
            <v>378607.5870623347</v>
          </cell>
          <cell r="L24">
            <v>326367.04499999998</v>
          </cell>
          <cell r="M24">
            <v>36533.116999999998</v>
          </cell>
          <cell r="N24">
            <v>102324.056</v>
          </cell>
          <cell r="O24">
            <v>-86616.630937665279</v>
          </cell>
          <cell r="P24">
            <v>98353.922999999995</v>
          </cell>
          <cell r="Q24">
            <v>11737.29206233472</v>
          </cell>
        </row>
        <row r="25">
          <cell r="C25">
            <v>275389.95851000003</v>
          </cell>
          <cell r="D25">
            <v>0</v>
          </cell>
          <cell r="E25">
            <v>2747.8</v>
          </cell>
          <cell r="F25">
            <v>272642.15850999998</v>
          </cell>
          <cell r="G25">
            <v>190935.21</v>
          </cell>
          <cell r="H25">
            <v>0</v>
          </cell>
          <cell r="I25">
            <v>153539.70282923011</v>
          </cell>
          <cell r="J25">
            <v>0</v>
          </cell>
          <cell r="K25">
            <v>310037.66568076989</v>
          </cell>
          <cell r="L25">
            <v>415531.48878261901</v>
          </cell>
          <cell r="M25">
            <v>30635.992237525559</v>
          </cell>
          <cell r="N25">
            <v>113816.8166958948</v>
          </cell>
          <cell r="O25">
            <v>-249946.6320352694</v>
          </cell>
          <cell r="P25">
            <v>7958.1683012218155</v>
          </cell>
          <cell r="Q25">
            <v>-241988.4637340476</v>
          </cell>
        </row>
        <row r="26">
          <cell r="C26">
            <v>3478696.5349499998</v>
          </cell>
          <cell r="D26">
            <v>0</v>
          </cell>
          <cell r="E26">
            <v>19238.326136181011</v>
          </cell>
          <cell r="F26">
            <v>3459458.2088138191</v>
          </cell>
          <cell r="G26">
            <v>1301961.3587470001</v>
          </cell>
          <cell r="H26">
            <v>94345.921139838218</v>
          </cell>
          <cell r="I26">
            <v>1528899.4739999999</v>
          </cell>
          <cell r="J26">
            <v>53012.433200529609</v>
          </cell>
          <cell r="K26">
            <v>3273853.581500127</v>
          </cell>
          <cell r="L26">
            <v>2241586.7390931901</v>
          </cell>
          <cell r="M26">
            <v>342306.52299999999</v>
          </cell>
          <cell r="N26">
            <v>704162.5281366508</v>
          </cell>
          <cell r="O26">
            <v>-14202.20872971368</v>
          </cell>
          <cell r="P26">
            <v>210148.87700424061</v>
          </cell>
          <cell r="Q26">
            <v>195946.66827452689</v>
          </cell>
        </row>
        <row r="27">
          <cell r="C27">
            <v>649331.59100000001</v>
          </cell>
          <cell r="D27">
            <v>1146.7239999999999</v>
          </cell>
          <cell r="E27">
            <v>18724.742999999999</v>
          </cell>
          <cell r="F27">
            <v>631753.57200000004</v>
          </cell>
          <cell r="G27">
            <v>243708.7617973818</v>
          </cell>
          <cell r="H27">
            <v>0</v>
          </cell>
          <cell r="I27">
            <v>180957.50634978511</v>
          </cell>
          <cell r="J27">
            <v>0</v>
          </cell>
          <cell r="K27">
            <v>694504.82744759682</v>
          </cell>
          <cell r="L27">
            <v>330396.3078550513</v>
          </cell>
          <cell r="M27">
            <v>61842.76957658551</v>
          </cell>
          <cell r="N27">
            <v>67641.252653617121</v>
          </cell>
          <cell r="O27">
            <v>234624.4973623429</v>
          </cell>
          <cell r="P27">
            <v>69952.988320178556</v>
          </cell>
          <cell r="Q27">
            <v>304577.48568252142</v>
          </cell>
        </row>
        <row r="28">
          <cell r="C28">
            <v>125408.02340000001</v>
          </cell>
          <cell r="D28">
            <v>0</v>
          </cell>
          <cell r="E28">
            <v>22181.668000000001</v>
          </cell>
          <cell r="F28">
            <v>103226.3554</v>
          </cell>
          <cell r="G28">
            <v>61266.82</v>
          </cell>
          <cell r="H28">
            <v>0</v>
          </cell>
          <cell r="I28">
            <v>42129.46994885509</v>
          </cell>
          <cell r="J28">
            <v>0</v>
          </cell>
          <cell r="K28">
            <v>122363.7054511449</v>
          </cell>
          <cell r="L28">
            <v>172558.05300000001</v>
          </cell>
          <cell r="M28">
            <v>13965.158409687159</v>
          </cell>
          <cell r="N28">
            <v>28017.636999999999</v>
          </cell>
          <cell r="O28">
            <v>-92177.142958542274</v>
          </cell>
          <cell r="P28">
            <v>-3642.3910000000001</v>
          </cell>
          <cell r="Q28">
            <v>-95819.533958542277</v>
          </cell>
        </row>
        <row r="29">
          <cell r="C29">
            <v>128818.81365</v>
          </cell>
          <cell r="D29">
            <v>0</v>
          </cell>
          <cell r="E29">
            <v>58047.533000000003</v>
          </cell>
          <cell r="F29">
            <v>70771.280650000001</v>
          </cell>
          <cell r="G29">
            <v>26865.99</v>
          </cell>
          <cell r="H29">
            <v>0</v>
          </cell>
          <cell r="I29">
            <v>40122.699380000013</v>
          </cell>
          <cell r="J29">
            <v>0</v>
          </cell>
          <cell r="K29">
            <v>57514.571269999993</v>
          </cell>
          <cell r="L29">
            <v>-8462.4159472336323</v>
          </cell>
          <cell r="M29">
            <v>-20637.707197460961</v>
          </cell>
          <cell r="N29">
            <v>66069.314595596079</v>
          </cell>
          <cell r="O29">
            <v>20545.379819098522</v>
          </cell>
          <cell r="P29">
            <v>11180.989353715329</v>
          </cell>
          <cell r="Q29">
            <v>31726.36917281384</v>
          </cell>
        </row>
        <row r="30">
          <cell r="C30">
            <v>500577.57199999999</v>
          </cell>
          <cell r="D30">
            <v>0</v>
          </cell>
          <cell r="E30">
            <v>258937.783</v>
          </cell>
          <cell r="F30">
            <v>241639.78899999999</v>
          </cell>
          <cell r="G30">
            <v>-4672.7973770454828</v>
          </cell>
          <cell r="H30">
            <v>0</v>
          </cell>
          <cell r="I30">
            <v>0</v>
          </cell>
          <cell r="J30">
            <v>0</v>
          </cell>
          <cell r="K30">
            <v>236966.99162295449</v>
          </cell>
          <cell r="L30">
            <v>123438.4541468548</v>
          </cell>
          <cell r="M30">
            <v>-73688.398887500021</v>
          </cell>
          <cell r="N30">
            <v>179448.7896824604</v>
          </cell>
          <cell r="O30">
            <v>7768.1466811394093</v>
          </cell>
          <cell r="P30">
            <v>30606.762492910071</v>
          </cell>
          <cell r="Q30">
            <v>38374.909174049477</v>
          </cell>
        </row>
        <row r="31">
          <cell r="C31">
            <v>1403924.5075600001</v>
          </cell>
          <cell r="D31">
            <v>0</v>
          </cell>
          <cell r="E31">
            <v>42785.597609999822</v>
          </cell>
          <cell r="F31">
            <v>1361138.90995</v>
          </cell>
          <cell r="G31">
            <v>483501.72384999919</v>
          </cell>
          <cell r="H31">
            <v>11711.804</v>
          </cell>
          <cell r="I31">
            <v>558464.36909308459</v>
          </cell>
          <cell r="J31">
            <v>11711.804</v>
          </cell>
          <cell r="K31">
            <v>1286176.264706915</v>
          </cell>
          <cell r="L31">
            <v>887332.11263408756</v>
          </cell>
          <cell r="M31">
            <v>130359.2042809198</v>
          </cell>
          <cell r="N31">
            <v>252410.83900000001</v>
          </cell>
          <cell r="O31">
            <v>16074.108791907491</v>
          </cell>
          <cell r="P31">
            <v>158440.81840237061</v>
          </cell>
          <cell r="Q31">
            <v>174514.92719427811</v>
          </cell>
        </row>
        <row r="32">
          <cell r="C32">
            <v>576084.02150999976</v>
          </cell>
          <cell r="D32">
            <v>698.36599999999999</v>
          </cell>
          <cell r="E32">
            <v>5150.1450000000004</v>
          </cell>
          <cell r="F32">
            <v>571632.24250999978</v>
          </cell>
          <cell r="G32">
            <v>260451.97</v>
          </cell>
          <cell r="H32">
            <v>0</v>
          </cell>
          <cell r="I32">
            <v>288440.61200000002</v>
          </cell>
          <cell r="J32">
            <v>0</v>
          </cell>
          <cell r="K32">
            <v>543643.60050999979</v>
          </cell>
          <cell r="L32">
            <v>300949.07699999999</v>
          </cell>
          <cell r="M32">
            <v>54320.898000000001</v>
          </cell>
          <cell r="N32">
            <v>200261.57500000001</v>
          </cell>
          <cell r="O32">
            <v>-11887.94949000025</v>
          </cell>
          <cell r="P32">
            <v>30926.226999999999</v>
          </cell>
          <cell r="Q32">
            <v>19038.277509999749</v>
          </cell>
        </row>
        <row r="33">
          <cell r="C33">
            <v>522485.951</v>
          </cell>
          <cell r="D33">
            <v>0</v>
          </cell>
          <cell r="E33">
            <v>6941.3940000000002</v>
          </cell>
          <cell r="F33">
            <v>515544.55699999997</v>
          </cell>
          <cell r="G33">
            <v>123001.853</v>
          </cell>
          <cell r="H33">
            <v>0</v>
          </cell>
          <cell r="I33">
            <v>191963.478</v>
          </cell>
          <cell r="J33">
            <v>0</v>
          </cell>
          <cell r="K33">
            <v>446582.93199999997</v>
          </cell>
          <cell r="L33">
            <v>161689.22399999999</v>
          </cell>
          <cell r="M33">
            <v>43030.993999999999</v>
          </cell>
          <cell r="N33">
            <v>124684.3042451192</v>
          </cell>
          <cell r="O33">
            <v>117178.40975488081</v>
          </cell>
          <cell r="P33">
            <v>47565.523433963499</v>
          </cell>
          <cell r="Q33">
            <v>164743.9331888443</v>
          </cell>
        </row>
        <row r="34">
          <cell r="C34">
            <v>696371.99988000037</v>
          </cell>
          <cell r="D34">
            <v>0</v>
          </cell>
          <cell r="E34">
            <v>36419.263297685051</v>
          </cell>
          <cell r="F34">
            <v>659952.73658231529</v>
          </cell>
          <cell r="G34">
            <v>308610.01266227663</v>
          </cell>
          <cell r="H34">
            <v>0</v>
          </cell>
          <cell r="I34">
            <v>343015.32118919009</v>
          </cell>
          <cell r="J34">
            <v>0</v>
          </cell>
          <cell r="K34">
            <v>625547.42805540178</v>
          </cell>
          <cell r="L34">
            <v>407791.31195737427</v>
          </cell>
          <cell r="M34">
            <v>62048.904737429999</v>
          </cell>
          <cell r="N34">
            <v>218055.8363586278</v>
          </cell>
          <cell r="O34">
            <v>-62348.624998030362</v>
          </cell>
          <cell r="P34">
            <v>161634.16423692551</v>
          </cell>
          <cell r="Q34">
            <v>99285.539238895115</v>
          </cell>
        </row>
        <row r="35">
          <cell r="C35">
            <v>29605.308000000001</v>
          </cell>
          <cell r="D35">
            <v>0</v>
          </cell>
          <cell r="E35">
            <v>0</v>
          </cell>
          <cell r="F35">
            <v>29605.308000000001</v>
          </cell>
          <cell r="G35">
            <v>3919.4248499999999</v>
          </cell>
          <cell r="H35">
            <v>1117.4322500000001</v>
          </cell>
          <cell r="I35">
            <v>17699.32536446162</v>
          </cell>
          <cell r="J35">
            <v>928.12</v>
          </cell>
          <cell r="K35">
            <v>16014.71973553838</v>
          </cell>
          <cell r="L35">
            <v>11528.388999999999</v>
          </cell>
          <cell r="M35">
            <v>2966.4013</v>
          </cell>
          <cell r="N35">
            <v>3690.880800781556</v>
          </cell>
          <cell r="O35">
            <v>-2170.9513652431742</v>
          </cell>
          <cell r="P35">
            <v>1174.4722772489561</v>
          </cell>
          <cell r="Q35">
            <v>-996.47908799421737</v>
          </cell>
        </row>
        <row r="36">
          <cell r="C36">
            <v>459539.76305953448</v>
          </cell>
          <cell r="D36">
            <v>5588.4488552812682</v>
          </cell>
          <cell r="E36">
            <v>21885.863000000001</v>
          </cell>
          <cell r="F36">
            <v>443242.34891481581</v>
          </cell>
          <cell r="G36">
            <v>204371.1325824442</v>
          </cell>
          <cell r="H36">
            <v>0</v>
          </cell>
          <cell r="I36">
            <v>234999.26982285301</v>
          </cell>
          <cell r="J36">
            <v>0</v>
          </cell>
          <cell r="K36">
            <v>412614.21167440701</v>
          </cell>
          <cell r="L36">
            <v>274252.34298487712</v>
          </cell>
          <cell r="M36">
            <v>30083.471057472481</v>
          </cell>
          <cell r="N36">
            <v>206429.45335010401</v>
          </cell>
          <cell r="O36">
            <v>-98151.055718046526</v>
          </cell>
          <cell r="P36">
            <v>32823.423313027713</v>
          </cell>
          <cell r="Q36">
            <v>-65327.63240501882</v>
          </cell>
        </row>
        <row r="37">
          <cell r="C37">
            <v>195716.215</v>
          </cell>
          <cell r="D37">
            <v>0</v>
          </cell>
          <cell r="E37">
            <v>3669.3449699444031</v>
          </cell>
          <cell r="F37">
            <v>192046.87003005561</v>
          </cell>
          <cell r="G37">
            <v>47504.692059999987</v>
          </cell>
          <cell r="H37">
            <v>0</v>
          </cell>
          <cell r="I37">
            <v>46567.643540185898</v>
          </cell>
          <cell r="J37">
            <v>0</v>
          </cell>
          <cell r="K37">
            <v>192983.9185498697</v>
          </cell>
          <cell r="L37">
            <v>115156.83835010169</v>
          </cell>
          <cell r="M37">
            <v>20167.687319159129</v>
          </cell>
          <cell r="N37">
            <v>85320.093002870577</v>
          </cell>
          <cell r="O37">
            <v>-27660.7001222617</v>
          </cell>
          <cell r="P37">
            <v>36213.603624704672</v>
          </cell>
          <cell r="Q37">
            <v>8552.9035024429704</v>
          </cell>
        </row>
        <row r="38">
          <cell r="C38">
            <v>625697.45499999996</v>
          </cell>
          <cell r="D38">
            <v>0</v>
          </cell>
          <cell r="E38">
            <v>40651.752</v>
          </cell>
          <cell r="F38">
            <v>585045.70299999998</v>
          </cell>
          <cell r="G38">
            <v>277468.93400000001</v>
          </cell>
          <cell r="H38">
            <v>0</v>
          </cell>
          <cell r="I38">
            <v>268867.913</v>
          </cell>
          <cell r="J38">
            <v>0</v>
          </cell>
          <cell r="K38">
            <v>593646.72400000005</v>
          </cell>
          <cell r="L38">
            <v>344481.114</v>
          </cell>
          <cell r="M38">
            <v>61854.264000000003</v>
          </cell>
          <cell r="N38">
            <v>186285.027</v>
          </cell>
          <cell r="O38">
            <v>1026.319</v>
          </cell>
          <cell r="P38">
            <v>182274.44500000001</v>
          </cell>
          <cell r="Q38">
            <v>183300.764</v>
          </cell>
        </row>
        <row r="39">
          <cell r="C39">
            <v>272246.60181999998</v>
          </cell>
          <cell r="D39">
            <v>0</v>
          </cell>
          <cell r="E39">
            <v>0</v>
          </cell>
          <cell r="F39">
            <v>272246.60181999998</v>
          </cell>
          <cell r="G39">
            <v>76986.243000000002</v>
          </cell>
          <cell r="H39">
            <v>0</v>
          </cell>
          <cell r="I39">
            <v>107333.526</v>
          </cell>
          <cell r="J39">
            <v>0</v>
          </cell>
          <cell r="K39">
            <v>241899.31881999999</v>
          </cell>
          <cell r="L39">
            <v>105837.4496813134</v>
          </cell>
          <cell r="M39">
            <v>18476.261210000001</v>
          </cell>
          <cell r="N39">
            <v>139266.3169679014</v>
          </cell>
          <cell r="O39">
            <v>-21680.70903921482</v>
          </cell>
          <cell r="P39">
            <v>15852.092214556131</v>
          </cell>
          <cell r="Q39">
            <v>-5828.6168246586867</v>
          </cell>
        </row>
        <row r="40">
          <cell r="C40">
            <v>392134.2205</v>
          </cell>
          <cell r="D40">
            <v>0</v>
          </cell>
          <cell r="E40">
            <v>3.85</v>
          </cell>
          <cell r="F40">
            <v>392130.37050000002</v>
          </cell>
          <cell r="G40">
            <v>48367.527364037887</v>
          </cell>
          <cell r="H40">
            <v>47686.472000000002</v>
          </cell>
          <cell r="I40">
            <v>200535.49</v>
          </cell>
          <cell r="J40">
            <v>47685.764000000003</v>
          </cell>
          <cell r="K40">
            <v>239963.11586403791</v>
          </cell>
          <cell r="L40">
            <v>-282116.69166000001</v>
          </cell>
          <cell r="M40">
            <v>37521.19</v>
          </cell>
          <cell r="N40">
            <v>164123.91566506191</v>
          </cell>
          <cell r="O40">
            <v>320434.70185897598</v>
          </cell>
          <cell r="P40">
            <v>2016.8180735130261</v>
          </cell>
          <cell r="Q40">
            <v>322451.51993248903</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102214.26</v>
          </cell>
          <cell r="E44">
            <v>-7638.5379999999996</v>
          </cell>
          <cell r="F44">
            <v>109852.798</v>
          </cell>
          <cell r="G44">
            <v>50846.641265394042</v>
          </cell>
          <cell r="H44">
            <v>0</v>
          </cell>
          <cell r="I44">
            <v>37575.524608976753</v>
          </cell>
          <cell r="J44">
            <v>0</v>
          </cell>
          <cell r="K44">
            <v>123123.9146564173</v>
          </cell>
          <cell r="L44">
            <v>48490.720999999998</v>
          </cell>
          <cell r="M44">
            <v>24504.271000000001</v>
          </cell>
          <cell r="N44">
            <v>9102.9783070225694</v>
          </cell>
          <cell r="O44">
            <v>41025.944349394711</v>
          </cell>
          <cell r="P44">
            <v>4323.9983691939733</v>
          </cell>
          <cell r="Q44">
            <v>45349.942718588682</v>
          </cell>
        </row>
        <row r="45">
          <cell r="C45">
            <v>0</v>
          </cell>
          <cell r="D45">
            <v>240982.4015809058</v>
          </cell>
          <cell r="E45">
            <v>0</v>
          </cell>
          <cell r="F45">
            <v>240982.4015809058</v>
          </cell>
          <cell r="G45">
            <v>33022.226148265137</v>
          </cell>
          <cell r="H45">
            <v>0</v>
          </cell>
          <cell r="I45">
            <v>44799.957896936918</v>
          </cell>
          <cell r="J45">
            <v>0</v>
          </cell>
          <cell r="K45">
            <v>229204.66983223401</v>
          </cell>
          <cell r="L45">
            <v>89138.627999999997</v>
          </cell>
          <cell r="M45">
            <v>26625.723472135931</v>
          </cell>
          <cell r="N45">
            <v>21565.239907883941</v>
          </cell>
          <cell r="O45">
            <v>91875.078452214118</v>
          </cell>
          <cell r="P45">
            <v>37875.244264376917</v>
          </cell>
          <cell r="Q45">
            <v>129750.32271659101</v>
          </cell>
        </row>
        <row r="46">
          <cell r="C46">
            <v>0</v>
          </cell>
          <cell r="D46">
            <v>98048.728000000003</v>
          </cell>
          <cell r="E46">
            <v>0</v>
          </cell>
          <cell r="F46">
            <v>98048.728000000003</v>
          </cell>
          <cell r="G46">
            <v>9733.3884974099892</v>
          </cell>
          <cell r="H46">
            <v>0</v>
          </cell>
          <cell r="I46">
            <v>32982.821203368097</v>
          </cell>
          <cell r="J46">
            <v>0</v>
          </cell>
          <cell r="K46">
            <v>74799.295294041891</v>
          </cell>
          <cell r="L46">
            <v>36351.373444645418</v>
          </cell>
          <cell r="M46">
            <v>22816.942999999999</v>
          </cell>
          <cell r="N46">
            <v>4172.7778122327254</v>
          </cell>
          <cell r="O46">
            <v>11458.201037163741</v>
          </cell>
          <cell r="P46">
            <v>6055.6110625213923</v>
          </cell>
          <cell r="Q46">
            <v>17513.812099685128</v>
          </cell>
        </row>
        <row r="47">
          <cell r="C47">
            <v>0</v>
          </cell>
          <cell r="D47">
            <v>622175.31288999983</v>
          </cell>
          <cell r="E47">
            <v>0</v>
          </cell>
          <cell r="F47">
            <v>622175.31288999983</v>
          </cell>
          <cell r="G47">
            <v>7788.4660000000003</v>
          </cell>
          <cell r="H47">
            <v>0</v>
          </cell>
          <cell r="I47">
            <v>43129.939137039728</v>
          </cell>
          <cell r="J47">
            <v>15147.524879309331</v>
          </cell>
          <cell r="K47">
            <v>571686.31487365079</v>
          </cell>
          <cell r="L47">
            <v>508625.70688999968</v>
          </cell>
          <cell r="M47">
            <v>28507.596969999999</v>
          </cell>
          <cell r="N47">
            <v>41316.817518085722</v>
          </cell>
          <cell r="O47">
            <v>-6763.8065044346158</v>
          </cell>
          <cell r="P47">
            <v>173777.54155018021</v>
          </cell>
          <cell r="Q47">
            <v>167013.73504574559</v>
          </cell>
        </row>
        <row r="48">
          <cell r="C48">
            <v>0</v>
          </cell>
          <cell r="D48">
            <v>197619.49275560159</v>
          </cell>
          <cell r="E48">
            <v>918.37355139448232</v>
          </cell>
          <cell r="F48">
            <v>196701.11920420709</v>
          </cell>
          <cell r="G48">
            <v>13547.172305586961</v>
          </cell>
          <cell r="H48">
            <v>0</v>
          </cell>
          <cell r="I48">
            <v>20402.15861342847</v>
          </cell>
          <cell r="J48">
            <v>0</v>
          </cell>
          <cell r="K48">
            <v>189846.13289636571</v>
          </cell>
          <cell r="L48">
            <v>17108.15076691228</v>
          </cell>
          <cell r="M48">
            <v>9993.3377899641691</v>
          </cell>
          <cell r="N48">
            <v>5176.6395938142341</v>
          </cell>
          <cell r="O48">
            <v>157568.00474567499</v>
          </cell>
          <cell r="P48">
            <v>-4373.2492206584848</v>
          </cell>
          <cell r="Q48">
            <v>153194.75552501649</v>
          </cell>
        </row>
      </sheetData>
      <sheetData sheetId="49">
        <row r="6">
          <cell r="C6">
            <v>0</v>
          </cell>
          <cell r="D6">
            <v>0</v>
          </cell>
          <cell r="E6">
            <v>0</v>
          </cell>
          <cell r="F6">
            <v>0</v>
          </cell>
          <cell r="G6">
            <v>0</v>
          </cell>
          <cell r="H6">
            <v>0</v>
          </cell>
          <cell r="I6">
            <v>0</v>
          </cell>
          <cell r="J6">
            <v>0</v>
          </cell>
          <cell r="K6">
            <v>0</v>
          </cell>
          <cell r="L6">
            <v>0</v>
          </cell>
          <cell r="M6">
            <v>0</v>
          </cell>
          <cell r="N6">
            <v>0</v>
          </cell>
          <cell r="O6">
            <v>0</v>
          </cell>
          <cell r="P6">
            <v>0</v>
          </cell>
          <cell r="Q6">
            <v>0</v>
          </cell>
        </row>
        <row r="7">
          <cell r="C7">
            <v>1984959.371082674</v>
          </cell>
          <cell r="D7">
            <v>0</v>
          </cell>
          <cell r="E7">
            <v>75131.914999999994</v>
          </cell>
          <cell r="F7">
            <v>1909827.456082674</v>
          </cell>
          <cell r="G7">
            <v>83970.693799999994</v>
          </cell>
          <cell r="H7">
            <v>0</v>
          </cell>
          <cell r="I7">
            <v>183881.23673733161</v>
          </cell>
          <cell r="J7">
            <v>0</v>
          </cell>
          <cell r="K7">
            <v>1809916.9131453419</v>
          </cell>
          <cell r="L7">
            <v>381476.98046900379</v>
          </cell>
          <cell r="M7">
            <v>187628.65700000001</v>
          </cell>
          <cell r="N7">
            <v>609390.52204231406</v>
          </cell>
          <cell r="O7">
            <v>631420.75363402464</v>
          </cell>
          <cell r="P7">
            <v>75643.743482516948</v>
          </cell>
          <cell r="Q7">
            <v>707064.49711654161</v>
          </cell>
        </row>
        <row r="8">
          <cell r="C8">
            <v>0</v>
          </cell>
          <cell r="D8">
            <v>0</v>
          </cell>
          <cell r="E8">
            <v>0</v>
          </cell>
          <cell r="F8">
            <v>0</v>
          </cell>
          <cell r="G8">
            <v>0</v>
          </cell>
          <cell r="H8">
            <v>0</v>
          </cell>
          <cell r="I8">
            <v>0</v>
          </cell>
          <cell r="J8">
            <v>0</v>
          </cell>
          <cell r="K8">
            <v>0</v>
          </cell>
          <cell r="L8">
            <v>0</v>
          </cell>
          <cell r="M8">
            <v>0</v>
          </cell>
          <cell r="N8">
            <v>0</v>
          </cell>
          <cell r="O8">
            <v>0</v>
          </cell>
          <cell r="P8">
            <v>0</v>
          </cell>
          <cell r="Q8">
            <v>0</v>
          </cell>
        </row>
        <row r="9">
          <cell r="C9">
            <v>0</v>
          </cell>
          <cell r="D9">
            <v>0</v>
          </cell>
          <cell r="E9">
            <v>0</v>
          </cell>
          <cell r="F9">
            <v>0</v>
          </cell>
          <cell r="G9">
            <v>0</v>
          </cell>
          <cell r="H9">
            <v>0</v>
          </cell>
          <cell r="I9">
            <v>0</v>
          </cell>
          <cell r="J9">
            <v>0</v>
          </cell>
          <cell r="K9">
            <v>0</v>
          </cell>
          <cell r="L9">
            <v>0</v>
          </cell>
          <cell r="M9">
            <v>0</v>
          </cell>
          <cell r="N9">
            <v>0</v>
          </cell>
          <cell r="O9">
            <v>0</v>
          </cell>
          <cell r="P9">
            <v>0</v>
          </cell>
          <cell r="Q9">
            <v>0</v>
          </cell>
        </row>
        <row r="10">
          <cell r="C10">
            <v>0</v>
          </cell>
          <cell r="D10">
            <v>0</v>
          </cell>
          <cell r="E10">
            <v>0</v>
          </cell>
          <cell r="F10">
            <v>0</v>
          </cell>
          <cell r="G10">
            <v>0</v>
          </cell>
          <cell r="H10">
            <v>10823.043</v>
          </cell>
          <cell r="I10">
            <v>0</v>
          </cell>
          <cell r="J10">
            <v>0</v>
          </cell>
          <cell r="K10">
            <v>10823.043</v>
          </cell>
          <cell r="L10">
            <v>0</v>
          </cell>
          <cell r="M10">
            <v>0</v>
          </cell>
          <cell r="N10">
            <v>0</v>
          </cell>
          <cell r="O10">
            <v>10823.043</v>
          </cell>
          <cell r="P10">
            <v>0</v>
          </cell>
          <cell r="Q10">
            <v>10823.043</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2592868.14145</v>
          </cell>
          <cell r="D13">
            <v>0</v>
          </cell>
          <cell r="E13">
            <v>64869.75045</v>
          </cell>
          <cell r="F13">
            <v>2527998.3909999998</v>
          </cell>
          <cell r="G13">
            <v>718551.05156999989</v>
          </cell>
          <cell r="H13">
            <v>0</v>
          </cell>
          <cell r="I13">
            <v>361046.07328585081</v>
          </cell>
          <cell r="J13">
            <v>0</v>
          </cell>
          <cell r="K13">
            <v>2885503.3692841502</v>
          </cell>
          <cell r="L13">
            <v>3644389.4760750858</v>
          </cell>
          <cell r="M13">
            <v>312074.95487813483</v>
          </cell>
          <cell r="N13">
            <v>906361.02591999795</v>
          </cell>
          <cell r="O13">
            <v>-1977322.087589069</v>
          </cell>
          <cell r="P13">
            <v>270924.44699999999</v>
          </cell>
          <cell r="Q13">
            <v>-1706397.6405890691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31990.331999999999</v>
          </cell>
          <cell r="D15">
            <v>0</v>
          </cell>
          <cell r="E15">
            <v>293.06299999999999</v>
          </cell>
          <cell r="F15">
            <v>31697.269</v>
          </cell>
          <cell r="G15">
            <v>11210.192999999999</v>
          </cell>
          <cell r="H15">
            <v>0</v>
          </cell>
          <cell r="I15">
            <v>-1867.3320000000001</v>
          </cell>
          <cell r="J15">
            <v>0</v>
          </cell>
          <cell r="K15">
            <v>44774.794000000002</v>
          </cell>
          <cell r="L15">
            <v>18328.002</v>
          </cell>
          <cell r="M15">
            <v>4339.7449999999999</v>
          </cell>
          <cell r="N15">
            <v>2510.6480000000001</v>
          </cell>
          <cell r="O15">
            <v>19596.399000000001</v>
          </cell>
          <cell r="P15">
            <v>6330.1645395876531</v>
          </cell>
          <cell r="Q15">
            <v>25926.563539587649</v>
          </cell>
        </row>
        <row r="16">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C17">
            <v>138817.19500000001</v>
          </cell>
          <cell r="D17">
            <v>0</v>
          </cell>
          <cell r="E17">
            <v>0</v>
          </cell>
          <cell r="F17">
            <v>138817.19500000001</v>
          </cell>
          <cell r="G17">
            <v>0</v>
          </cell>
          <cell r="H17">
            <v>0</v>
          </cell>
          <cell r="I17">
            <v>0</v>
          </cell>
          <cell r="J17">
            <v>0</v>
          </cell>
          <cell r="K17">
            <v>138817.19500000001</v>
          </cell>
          <cell r="L17">
            <v>0</v>
          </cell>
          <cell r="M17">
            <v>0</v>
          </cell>
          <cell r="N17">
            <v>0</v>
          </cell>
          <cell r="O17">
            <v>138817.19500000001</v>
          </cell>
          <cell r="P17">
            <v>0</v>
          </cell>
          <cell r="Q17">
            <v>138817.19500000001</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row>
        <row r="20">
          <cell r="C20">
            <v>43944.616000000002</v>
          </cell>
          <cell r="D20">
            <v>0</v>
          </cell>
          <cell r="E20">
            <v>0</v>
          </cell>
          <cell r="F20">
            <v>43944.616000000002</v>
          </cell>
          <cell r="G20">
            <v>0</v>
          </cell>
          <cell r="H20">
            <v>0</v>
          </cell>
          <cell r="I20">
            <v>0</v>
          </cell>
          <cell r="J20">
            <v>0</v>
          </cell>
          <cell r="K20">
            <v>43944.616000000002</v>
          </cell>
          <cell r="L20">
            <v>0</v>
          </cell>
          <cell r="M20">
            <v>3430.4949999999999</v>
          </cell>
          <cell r="N20">
            <v>0</v>
          </cell>
          <cell r="O20">
            <v>40514.120999999999</v>
          </cell>
          <cell r="P20">
            <v>0</v>
          </cell>
          <cell r="Q20">
            <v>40514.120999999999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row>
        <row r="25">
          <cell r="C25">
            <v>37078.533000000003</v>
          </cell>
          <cell r="D25">
            <v>0</v>
          </cell>
          <cell r="E25">
            <v>1099.1199999999999</v>
          </cell>
          <cell r="F25">
            <v>35979.413</v>
          </cell>
          <cell r="G25">
            <v>0</v>
          </cell>
          <cell r="H25">
            <v>0</v>
          </cell>
          <cell r="I25">
            <v>0</v>
          </cell>
          <cell r="J25">
            <v>0</v>
          </cell>
          <cell r="K25">
            <v>35979.413</v>
          </cell>
          <cell r="L25">
            <v>76526.808000000005</v>
          </cell>
          <cell r="M25">
            <v>3452.348</v>
          </cell>
          <cell r="N25">
            <v>13206.15424756713</v>
          </cell>
          <cell r="O25">
            <v>-57205.897247567133</v>
          </cell>
          <cell r="P25">
            <v>943.23516890342796</v>
          </cell>
          <cell r="Q25">
            <v>-56262.662078663707</v>
          </cell>
        </row>
        <row r="26">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C29">
            <v>0</v>
          </cell>
          <cell r="D29">
            <v>0</v>
          </cell>
          <cell r="E29">
            <v>0</v>
          </cell>
          <cell r="F29">
            <v>0</v>
          </cell>
          <cell r="G29">
            <v>0</v>
          </cell>
          <cell r="H29">
            <v>0</v>
          </cell>
          <cell r="I29">
            <v>0</v>
          </cell>
          <cell r="J29">
            <v>0</v>
          </cell>
          <cell r="K29">
            <v>0</v>
          </cell>
          <cell r="L29">
            <v>0</v>
          </cell>
          <cell r="M29">
            <v>0</v>
          </cell>
          <cell r="N29">
            <v>920.67970646096512</v>
          </cell>
          <cell r="O29">
            <v>-920.67970646096512</v>
          </cell>
          <cell r="P29">
            <v>0</v>
          </cell>
          <cell r="Q29">
            <v>-920.67970646096512</v>
          </cell>
        </row>
        <row r="30">
          <cell r="C30">
            <v>0</v>
          </cell>
          <cell r="D30">
            <v>0</v>
          </cell>
          <cell r="E30">
            <v>0</v>
          </cell>
          <cell r="F30">
            <v>0</v>
          </cell>
          <cell r="G30">
            <v>192875.43360930181</v>
          </cell>
          <cell r="H30">
            <v>0</v>
          </cell>
          <cell r="I30">
            <v>93186.268035685105</v>
          </cell>
          <cell r="J30">
            <v>0</v>
          </cell>
          <cell r="K30">
            <v>99689.165573616672</v>
          </cell>
          <cell r="L30">
            <v>0</v>
          </cell>
          <cell r="M30">
            <v>0</v>
          </cell>
          <cell r="N30">
            <v>0</v>
          </cell>
          <cell r="O30">
            <v>99689.165573616672</v>
          </cell>
          <cell r="P30">
            <v>0</v>
          </cell>
          <cell r="Q30">
            <v>99689.165573616672</v>
          </cell>
        </row>
        <row r="31">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row>
        <row r="32">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row>
        <row r="33">
          <cell r="C33">
            <v>0</v>
          </cell>
          <cell r="D33">
            <v>0</v>
          </cell>
          <cell r="E33">
            <v>0</v>
          </cell>
          <cell r="F33">
            <v>0</v>
          </cell>
          <cell r="G33">
            <v>0</v>
          </cell>
          <cell r="H33">
            <v>0</v>
          </cell>
          <cell r="I33">
            <v>0</v>
          </cell>
          <cell r="J33">
            <v>0</v>
          </cell>
          <cell r="K33">
            <v>0</v>
          </cell>
          <cell r="L33">
            <v>0</v>
          </cell>
          <cell r="M33">
            <v>-402.58199999999999</v>
          </cell>
          <cell r="N33">
            <v>0</v>
          </cell>
          <cell r="O33">
            <v>402.58199999999999</v>
          </cell>
          <cell r="P33">
            <v>0</v>
          </cell>
          <cell r="Q33">
            <v>402.58199999999999</v>
          </cell>
        </row>
        <row r="34">
          <cell r="C34">
            <v>0</v>
          </cell>
          <cell r="D34">
            <v>0</v>
          </cell>
          <cell r="E34">
            <v>0</v>
          </cell>
          <cell r="F34">
            <v>0</v>
          </cell>
          <cell r="G34">
            <v>5237.6681970840064</v>
          </cell>
          <cell r="H34">
            <v>0</v>
          </cell>
          <cell r="I34">
            <v>0</v>
          </cell>
          <cell r="J34">
            <v>0</v>
          </cell>
          <cell r="K34">
            <v>5237.6681970840064</v>
          </cell>
          <cell r="L34">
            <v>31075.779362791</v>
          </cell>
          <cell r="M34">
            <v>0</v>
          </cell>
          <cell r="N34">
            <v>0</v>
          </cell>
          <cell r="O34">
            <v>-25838.111165707</v>
          </cell>
          <cell r="P34">
            <v>0</v>
          </cell>
          <cell r="Q34">
            <v>-25838.111165707</v>
          </cell>
        </row>
        <row r="35">
          <cell r="C35">
            <v>0</v>
          </cell>
          <cell r="D35">
            <v>0</v>
          </cell>
          <cell r="E35">
            <v>0</v>
          </cell>
          <cell r="F35">
            <v>0</v>
          </cell>
          <cell r="G35">
            <v>0</v>
          </cell>
          <cell r="H35">
            <v>0</v>
          </cell>
          <cell r="I35">
            <v>0</v>
          </cell>
          <cell r="J35">
            <v>0</v>
          </cell>
          <cell r="K35">
            <v>0</v>
          </cell>
          <cell r="L35">
            <v>0</v>
          </cell>
          <cell r="M35">
            <v>0</v>
          </cell>
          <cell r="N35">
            <v>0</v>
          </cell>
          <cell r="O35">
            <v>0</v>
          </cell>
          <cell r="P35">
            <v>0</v>
          </cell>
          <cell r="Q35">
            <v>0</v>
          </cell>
        </row>
        <row r="36">
          <cell r="C36">
            <v>0</v>
          </cell>
          <cell r="D36">
            <v>0</v>
          </cell>
          <cell r="E36">
            <v>0</v>
          </cell>
          <cell r="F36">
            <v>0</v>
          </cell>
          <cell r="G36">
            <v>0</v>
          </cell>
          <cell r="H36">
            <v>0</v>
          </cell>
          <cell r="I36">
            <v>0</v>
          </cell>
          <cell r="J36">
            <v>0</v>
          </cell>
          <cell r="K36">
            <v>0</v>
          </cell>
          <cell r="L36">
            <v>-22200.609</v>
          </cell>
          <cell r="M36">
            <v>0</v>
          </cell>
          <cell r="N36">
            <v>0</v>
          </cell>
          <cell r="O36">
            <v>22200.609</v>
          </cell>
          <cell r="P36">
            <v>0</v>
          </cell>
          <cell r="Q36">
            <v>22200.609</v>
          </cell>
        </row>
        <row r="37">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row>
        <row r="38">
          <cell r="C38">
            <v>0</v>
          </cell>
          <cell r="D38">
            <v>0</v>
          </cell>
          <cell r="E38">
            <v>0</v>
          </cell>
          <cell r="F38">
            <v>0</v>
          </cell>
          <cell r="G38">
            <v>20999.646000000001</v>
          </cell>
          <cell r="H38">
            <v>0</v>
          </cell>
          <cell r="I38">
            <v>27325.723999999998</v>
          </cell>
          <cell r="J38">
            <v>0</v>
          </cell>
          <cell r="K38">
            <v>-6326.0780000000004</v>
          </cell>
          <cell r="L38">
            <v>-10940.593999999999</v>
          </cell>
          <cell r="M38">
            <v>-1241.4860000000001</v>
          </cell>
          <cell r="N38">
            <v>0</v>
          </cell>
          <cell r="O38">
            <v>5856.0020000000004</v>
          </cell>
          <cell r="P38">
            <v>0</v>
          </cell>
          <cell r="Q38">
            <v>5856.0020000000004</v>
          </cell>
        </row>
        <row r="39">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0</v>
          </cell>
          <cell r="E46">
            <v>0</v>
          </cell>
          <cell r="F46">
            <v>0</v>
          </cell>
          <cell r="G46">
            <v>0</v>
          </cell>
          <cell r="H46">
            <v>0</v>
          </cell>
          <cell r="I46">
            <v>0</v>
          </cell>
          <cell r="J46">
            <v>0</v>
          </cell>
          <cell r="K46">
            <v>0</v>
          </cell>
          <cell r="L46">
            <v>0</v>
          </cell>
          <cell r="M46">
            <v>0</v>
          </cell>
          <cell r="N46">
            <v>0</v>
          </cell>
          <cell r="O46">
            <v>0</v>
          </cell>
          <cell r="P46">
            <v>0</v>
          </cell>
          <cell r="Q46">
            <v>0</v>
          </cell>
        </row>
        <row r="47">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row>
        <row r="48">
          <cell r="C48">
            <v>0</v>
          </cell>
          <cell r="D48">
            <v>0</v>
          </cell>
          <cell r="E48">
            <v>0</v>
          </cell>
          <cell r="F48">
            <v>0</v>
          </cell>
          <cell r="G48">
            <v>0</v>
          </cell>
          <cell r="H48">
            <v>0</v>
          </cell>
          <cell r="I48">
            <v>0</v>
          </cell>
          <cell r="J48">
            <v>0</v>
          </cell>
          <cell r="K48">
            <v>0</v>
          </cell>
          <cell r="L48">
            <v>0</v>
          </cell>
          <cell r="M48">
            <v>0</v>
          </cell>
          <cell r="N48">
            <v>0</v>
          </cell>
          <cell r="O48">
            <v>0</v>
          </cell>
          <cell r="P48">
            <v>8954.7515645783515</v>
          </cell>
          <cell r="Q48">
            <v>8954.7515645783515</v>
          </cell>
        </row>
      </sheetData>
      <sheetData sheetId="50">
        <row r="6">
          <cell r="C6">
            <v>14154.716</v>
          </cell>
          <cell r="D6">
            <v>0</v>
          </cell>
          <cell r="E6">
            <v>0</v>
          </cell>
          <cell r="F6">
            <v>14154.716</v>
          </cell>
          <cell r="G6">
            <v>5511.3149999999996</v>
          </cell>
          <cell r="H6">
            <v>0</v>
          </cell>
          <cell r="I6">
            <v>4942.4041009817884</v>
          </cell>
          <cell r="J6">
            <v>0</v>
          </cell>
          <cell r="K6">
            <v>14723.626899018211</v>
          </cell>
          <cell r="L6">
            <v>-3932.6313793274721</v>
          </cell>
          <cell r="M6">
            <v>2781.5552100000232</v>
          </cell>
          <cell r="N6">
            <v>2028.7207662812029</v>
          </cell>
          <cell r="O6">
            <v>13845.98230206446</v>
          </cell>
          <cell r="P6">
            <v>898.57135831773746</v>
          </cell>
          <cell r="Q6">
            <v>14744.553660382189</v>
          </cell>
        </row>
        <row r="7">
          <cell r="C7">
            <v>16223.41267129416</v>
          </cell>
          <cell r="D7">
            <v>0</v>
          </cell>
          <cell r="E7">
            <v>77.644000000000005</v>
          </cell>
          <cell r="F7">
            <v>16145.76867129416</v>
          </cell>
          <cell r="G7">
            <v>4142.6970000000001</v>
          </cell>
          <cell r="H7">
            <v>0</v>
          </cell>
          <cell r="I7">
            <v>7109.6242107722537</v>
          </cell>
          <cell r="J7">
            <v>0</v>
          </cell>
          <cell r="K7">
            <v>13178.84146052191</v>
          </cell>
          <cell r="L7">
            <v>-6899.1309594997774</v>
          </cell>
          <cell r="M7">
            <v>3121.3760000000002</v>
          </cell>
          <cell r="N7">
            <v>5003.9989326183086</v>
          </cell>
          <cell r="O7">
            <v>11952.597487403371</v>
          </cell>
          <cell r="P7">
            <v>618.24926212420587</v>
          </cell>
          <cell r="Q7">
            <v>12570.84674952758</v>
          </cell>
        </row>
        <row r="8">
          <cell r="C8">
            <v>152737.038</v>
          </cell>
          <cell r="D8">
            <v>163790.24400000001</v>
          </cell>
          <cell r="E8">
            <v>114950.929763907</v>
          </cell>
          <cell r="F8">
            <v>201576.35223609299</v>
          </cell>
          <cell r="G8">
            <v>55838.771000000001</v>
          </cell>
          <cell r="H8">
            <v>0</v>
          </cell>
          <cell r="I8">
            <v>50177.653533575707</v>
          </cell>
          <cell r="J8">
            <v>0</v>
          </cell>
          <cell r="K8">
            <v>207237.46970251729</v>
          </cell>
          <cell r="L8">
            <v>20917.159095944789</v>
          </cell>
          <cell r="M8">
            <v>30599.056830000001</v>
          </cell>
          <cell r="N8">
            <v>47691.811734835377</v>
          </cell>
          <cell r="O8">
            <v>108029.4420417371</v>
          </cell>
          <cell r="P8">
            <v>43321.621835672951</v>
          </cell>
          <cell r="Q8">
            <v>151351.06387740999</v>
          </cell>
        </row>
        <row r="9">
          <cell r="C9">
            <v>838456.70934412291</v>
          </cell>
          <cell r="D9">
            <v>4552.2414500000004</v>
          </cell>
          <cell r="E9">
            <v>675485.30841335317</v>
          </cell>
          <cell r="F9">
            <v>167523.64238076971</v>
          </cell>
          <cell r="G9">
            <v>254287.67924999999</v>
          </cell>
          <cell r="H9">
            <v>0</v>
          </cell>
          <cell r="I9">
            <v>193859.26577999999</v>
          </cell>
          <cell r="J9">
            <v>0</v>
          </cell>
          <cell r="K9">
            <v>227952.0558507698</v>
          </cell>
          <cell r="L9">
            <v>164687.6930489261</v>
          </cell>
          <cell r="M9">
            <v>-141795.38649</v>
          </cell>
          <cell r="N9">
            <v>102812.8791659503</v>
          </cell>
          <cell r="O9">
            <v>102246.8701258933</v>
          </cell>
          <cell r="P9">
            <v>108696.7349844868</v>
          </cell>
          <cell r="Q9">
            <v>210943.60511038019</v>
          </cell>
        </row>
        <row r="10">
          <cell r="C10">
            <v>15399.871999999999</v>
          </cell>
          <cell r="D10">
            <v>314.86500000000001</v>
          </cell>
          <cell r="E10">
            <v>26320.49</v>
          </cell>
          <cell r="F10">
            <v>-10605.753000000001</v>
          </cell>
          <cell r="G10">
            <v>3348.6878844748858</v>
          </cell>
          <cell r="H10">
            <v>0</v>
          </cell>
          <cell r="I10">
            <v>2726.5856536672768</v>
          </cell>
          <cell r="J10">
            <v>998.85042642423639</v>
          </cell>
          <cell r="K10">
            <v>-10982.501195616631</v>
          </cell>
          <cell r="L10">
            <v>-218.452875786975</v>
          </cell>
          <cell r="M10">
            <v>976.86599999999999</v>
          </cell>
          <cell r="N10">
            <v>4370.5648988144139</v>
          </cell>
          <cell r="O10">
            <v>-16111.47921864407</v>
          </cell>
          <cell r="P10">
            <v>3737.319643938451</v>
          </cell>
          <cell r="Q10">
            <v>-12374.15957470562</v>
          </cell>
        </row>
        <row r="11">
          <cell r="C11">
            <v>241636.93268000011</v>
          </cell>
          <cell r="D11">
            <v>0</v>
          </cell>
          <cell r="E11">
            <v>117538.26315</v>
          </cell>
          <cell r="F11">
            <v>124098.6695300001</v>
          </cell>
          <cell r="G11">
            <v>37462.567999999999</v>
          </cell>
          <cell r="H11">
            <v>0</v>
          </cell>
          <cell r="I11">
            <v>35564.355000000003</v>
          </cell>
          <cell r="J11">
            <v>0</v>
          </cell>
          <cell r="K11">
            <v>125996.8825300001</v>
          </cell>
          <cell r="L11">
            <v>19797.86899000001</v>
          </cell>
          <cell r="M11">
            <v>15743.8667</v>
          </cell>
          <cell r="N11">
            <v>66346.067225169551</v>
          </cell>
          <cell r="O11">
            <v>24109.079614830549</v>
          </cell>
          <cell r="P11">
            <v>32393.753900549251</v>
          </cell>
          <cell r="Q11">
            <v>56502.833515379803</v>
          </cell>
        </row>
        <row r="12">
          <cell r="C12">
            <v>9595.6016040566483</v>
          </cell>
          <cell r="D12">
            <v>213.50172577307779</v>
          </cell>
          <cell r="E12">
            <v>4453.125</v>
          </cell>
          <cell r="F12">
            <v>5355.9783298297261</v>
          </cell>
          <cell r="G12">
            <v>3223.99908816997</v>
          </cell>
          <cell r="H12">
            <v>0</v>
          </cell>
          <cell r="I12">
            <v>717.98691109922379</v>
          </cell>
          <cell r="J12">
            <v>0</v>
          </cell>
          <cell r="K12">
            <v>7861.9905069004726</v>
          </cell>
          <cell r="L12">
            <v>1036.2598809320771</v>
          </cell>
          <cell r="M12">
            <v>566.52195613182107</v>
          </cell>
          <cell r="N12">
            <v>11081.64515212267</v>
          </cell>
          <cell r="O12">
            <v>-4822.4364822860971</v>
          </cell>
          <cell r="P12">
            <v>62.135437985163648</v>
          </cell>
          <cell r="Q12">
            <v>-4760.3010443009343</v>
          </cell>
        </row>
        <row r="13">
          <cell r="C13">
            <v>851.30799999999999</v>
          </cell>
          <cell r="D13">
            <v>0</v>
          </cell>
          <cell r="E13">
            <v>0</v>
          </cell>
          <cell r="F13">
            <v>851.30799999999999</v>
          </cell>
          <cell r="G13">
            <v>3232.2532200000001</v>
          </cell>
          <cell r="H13">
            <v>0</v>
          </cell>
          <cell r="I13">
            <v>367.92543000000001</v>
          </cell>
          <cell r="J13">
            <v>0</v>
          </cell>
          <cell r="K13">
            <v>3715.6357899999998</v>
          </cell>
          <cell r="L13">
            <v>0</v>
          </cell>
          <cell r="M13">
            <v>632.64800000000002</v>
          </cell>
          <cell r="N13">
            <v>0</v>
          </cell>
          <cell r="O13">
            <v>3082.9877900000001</v>
          </cell>
          <cell r="P13">
            <v>0</v>
          </cell>
          <cell r="Q13">
            <v>3082.9877900000001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9050.0540000000001</v>
          </cell>
          <cell r="D15">
            <v>0</v>
          </cell>
          <cell r="E15">
            <v>2020.527</v>
          </cell>
          <cell r="F15">
            <v>7029.527</v>
          </cell>
          <cell r="G15">
            <v>4406.6390000000001</v>
          </cell>
          <cell r="H15">
            <v>0</v>
          </cell>
          <cell r="I15">
            <v>1984.712</v>
          </cell>
          <cell r="J15">
            <v>0</v>
          </cell>
          <cell r="K15">
            <v>9451.4539999999997</v>
          </cell>
          <cell r="L15">
            <v>7016.3040000000001</v>
          </cell>
          <cell r="M15">
            <v>1271.8800000000001</v>
          </cell>
          <cell r="N15">
            <v>4471.8239999999996</v>
          </cell>
          <cell r="O15">
            <v>-3308.5540000000001</v>
          </cell>
          <cell r="P15">
            <v>480.15271462627908</v>
          </cell>
          <cell r="Q15">
            <v>-2828.4012853737208</v>
          </cell>
        </row>
        <row r="16">
          <cell r="C16">
            <v>151641.53700000001</v>
          </cell>
          <cell r="D16">
            <v>68249.218999999997</v>
          </cell>
          <cell r="E16">
            <v>44967.651250000003</v>
          </cell>
          <cell r="F16">
            <v>174923.10475</v>
          </cell>
          <cell r="G16">
            <v>37956.169020879599</v>
          </cell>
          <cell r="H16">
            <v>0</v>
          </cell>
          <cell r="I16">
            <v>67827.895981300564</v>
          </cell>
          <cell r="J16">
            <v>0</v>
          </cell>
          <cell r="K16">
            <v>145051.37778957901</v>
          </cell>
          <cell r="L16">
            <v>27824.09038999999</v>
          </cell>
          <cell r="M16">
            <v>38677.463645000003</v>
          </cell>
          <cell r="N16">
            <v>91968.199094835334</v>
          </cell>
          <cell r="O16">
            <v>-13418.375340256291</v>
          </cell>
          <cell r="P16">
            <v>33599.346131014201</v>
          </cell>
          <cell r="Q16">
            <v>20180.97079075791</v>
          </cell>
        </row>
        <row r="17">
          <cell r="C17">
            <v>127354.179</v>
          </cell>
          <cell r="D17">
            <v>0</v>
          </cell>
          <cell r="E17">
            <v>55781.61</v>
          </cell>
          <cell r="F17">
            <v>71572.569000000003</v>
          </cell>
          <cell r="G17">
            <v>36363.639000000003</v>
          </cell>
          <cell r="H17">
            <v>0</v>
          </cell>
          <cell r="I17">
            <v>27802.892</v>
          </cell>
          <cell r="J17">
            <v>0</v>
          </cell>
          <cell r="K17">
            <v>80133.316000000006</v>
          </cell>
          <cell r="L17">
            <v>8403.5329999999994</v>
          </cell>
          <cell r="M17">
            <v>21606.255929999999</v>
          </cell>
          <cell r="N17">
            <v>12462.045</v>
          </cell>
          <cell r="O17">
            <v>37661.482069999998</v>
          </cell>
          <cell r="P17">
            <v>13990.617</v>
          </cell>
          <cell r="Q17">
            <v>51652.099069999997</v>
          </cell>
        </row>
        <row r="18">
          <cell r="C18">
            <v>217882.40900000001</v>
          </cell>
          <cell r="D18">
            <v>0</v>
          </cell>
          <cell r="E18">
            <v>163554.05300000001</v>
          </cell>
          <cell r="F18">
            <v>54328.356</v>
          </cell>
          <cell r="G18">
            <v>8785.3209999999999</v>
          </cell>
          <cell r="H18">
            <v>0</v>
          </cell>
          <cell r="I18">
            <v>21898.799999999999</v>
          </cell>
          <cell r="J18">
            <v>0</v>
          </cell>
          <cell r="K18">
            <v>41214.877</v>
          </cell>
          <cell r="L18">
            <v>6344.027</v>
          </cell>
          <cell r="M18">
            <v>-39065.080999999998</v>
          </cell>
          <cell r="N18">
            <v>50387.456350028093</v>
          </cell>
          <cell r="O18">
            <v>23548.474649971911</v>
          </cell>
          <cell r="P18">
            <v>11905.95487338364</v>
          </cell>
          <cell r="Q18">
            <v>35454.429523355553</v>
          </cell>
        </row>
        <row r="19">
          <cell r="C19">
            <v>292766.391</v>
          </cell>
          <cell r="D19">
            <v>94628.81</v>
          </cell>
          <cell r="E19">
            <v>233197.70800000001</v>
          </cell>
          <cell r="F19">
            <v>154197.49299999999</v>
          </cell>
          <cell r="G19">
            <v>35334.159</v>
          </cell>
          <cell r="H19">
            <v>0</v>
          </cell>
          <cell r="I19">
            <v>45040.457000000002</v>
          </cell>
          <cell r="J19">
            <v>0</v>
          </cell>
          <cell r="K19">
            <v>144491.19500000001</v>
          </cell>
          <cell r="L19">
            <v>33990.264999999999</v>
          </cell>
          <cell r="M19">
            <v>9146.3179999999993</v>
          </cell>
          <cell r="N19">
            <v>44425.642999999996</v>
          </cell>
          <cell r="O19">
            <v>56928.968999999997</v>
          </cell>
          <cell r="P19">
            <v>40109.478000000003</v>
          </cell>
          <cell r="Q19">
            <v>97038.447</v>
          </cell>
        </row>
        <row r="20">
          <cell r="C20">
            <v>20798.922999999999</v>
          </cell>
          <cell r="D20">
            <v>0</v>
          </cell>
          <cell r="E20">
            <v>8514.482</v>
          </cell>
          <cell r="F20">
            <v>12284.441000000001</v>
          </cell>
          <cell r="G20">
            <v>4996.5469999999996</v>
          </cell>
          <cell r="H20">
            <v>0</v>
          </cell>
          <cell r="I20">
            <v>3920.8809999999999</v>
          </cell>
          <cell r="J20">
            <v>0</v>
          </cell>
          <cell r="K20">
            <v>13360.107</v>
          </cell>
          <cell r="L20">
            <v>1128.2190000000001</v>
          </cell>
          <cell r="M20">
            <v>1239.7</v>
          </cell>
          <cell r="N20">
            <v>3005.9059999999999</v>
          </cell>
          <cell r="O20">
            <v>7986.2820000000002</v>
          </cell>
          <cell r="P20">
            <v>1134.3040000000001</v>
          </cell>
          <cell r="Q20">
            <v>9120.5859999999993</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3342.14</v>
          </cell>
          <cell r="D22">
            <v>0</v>
          </cell>
          <cell r="E22">
            <v>0</v>
          </cell>
          <cell r="F22">
            <v>3342.14</v>
          </cell>
          <cell r="G22">
            <v>7103.7849999999999</v>
          </cell>
          <cell r="H22">
            <v>2959.5010000000002</v>
          </cell>
          <cell r="I22">
            <v>0</v>
          </cell>
          <cell r="J22">
            <v>0</v>
          </cell>
          <cell r="K22">
            <v>13405.425999999999</v>
          </cell>
          <cell r="L22">
            <v>-98287.159403767044</v>
          </cell>
          <cell r="M22">
            <v>37.030999999999999</v>
          </cell>
          <cell r="N22">
            <v>1819.19</v>
          </cell>
          <cell r="O22">
            <v>109836.364403767</v>
          </cell>
          <cell r="P22">
            <v>1782.3030000000001</v>
          </cell>
          <cell r="Q22">
            <v>111618.667403767</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9793.2659999999996</v>
          </cell>
          <cell r="D24">
            <v>423.94299999999998</v>
          </cell>
          <cell r="E24">
            <v>5682.25</v>
          </cell>
          <cell r="F24">
            <v>4534.9589999999998</v>
          </cell>
          <cell r="G24">
            <v>1834.16629085096</v>
          </cell>
          <cell r="H24">
            <v>11</v>
          </cell>
          <cell r="I24">
            <v>2395.73</v>
          </cell>
          <cell r="J24">
            <v>0</v>
          </cell>
          <cell r="K24">
            <v>3984.39529085096</v>
          </cell>
          <cell r="L24">
            <v>5577.0460000000003</v>
          </cell>
          <cell r="M24">
            <v>469.64400000000001</v>
          </cell>
          <cell r="N24">
            <v>2687.7420000000002</v>
          </cell>
          <cell r="O24">
            <v>-4750.0367091490407</v>
          </cell>
          <cell r="P24">
            <v>2583.4520000000002</v>
          </cell>
          <cell r="Q24">
            <v>-2166.58470914904</v>
          </cell>
        </row>
        <row r="25">
          <cell r="C25">
            <v>8899.3490000000002</v>
          </cell>
          <cell r="D25">
            <v>0</v>
          </cell>
          <cell r="E25">
            <v>2606.0639999999999</v>
          </cell>
          <cell r="F25">
            <v>6293.2849999999999</v>
          </cell>
          <cell r="G25">
            <v>7089.9110000000001</v>
          </cell>
          <cell r="H25">
            <v>3821.9319999999998</v>
          </cell>
          <cell r="I25">
            <v>3617.7606474175832</v>
          </cell>
          <cell r="J25">
            <v>919.09404408240789</v>
          </cell>
          <cell r="K25">
            <v>12668.273308500011</v>
          </cell>
          <cell r="L25">
            <v>3718.186293758999</v>
          </cell>
          <cell r="M25">
            <v>1859.311709130264</v>
          </cell>
          <cell r="N25">
            <v>2544.4745673777102</v>
          </cell>
          <cell r="O25">
            <v>4546.3007382330361</v>
          </cell>
          <cell r="P25">
            <v>316.4893064221036</v>
          </cell>
          <cell r="Q25">
            <v>4862.7900446551394</v>
          </cell>
        </row>
        <row r="26">
          <cell r="C26">
            <v>53826.343999999997</v>
          </cell>
          <cell r="D26">
            <v>2298.1210000000001</v>
          </cell>
          <cell r="E26">
            <v>29160.359655621709</v>
          </cell>
          <cell r="F26">
            <v>26964.105344378291</v>
          </cell>
          <cell r="G26">
            <v>11043.2520489174</v>
          </cell>
          <cell r="H26">
            <v>0</v>
          </cell>
          <cell r="I26">
            <v>8516.8060000000005</v>
          </cell>
          <cell r="J26">
            <v>0</v>
          </cell>
          <cell r="K26">
            <v>29490.551393295689</v>
          </cell>
          <cell r="L26">
            <v>9313.6840999524029</v>
          </cell>
          <cell r="M26">
            <v>488.30864895230911</v>
          </cell>
          <cell r="N26">
            <v>7567.6398520208704</v>
          </cell>
          <cell r="O26">
            <v>12120.91879237011</v>
          </cell>
          <cell r="P26">
            <v>1828.096158707833</v>
          </cell>
          <cell r="Q26">
            <v>13949.014951077939</v>
          </cell>
        </row>
        <row r="27">
          <cell r="C27">
            <v>67991.692999999999</v>
          </cell>
          <cell r="D27">
            <v>270.471</v>
          </cell>
          <cell r="E27">
            <v>29326.483990000001</v>
          </cell>
          <cell r="F27">
            <v>38935.680009999996</v>
          </cell>
          <cell r="G27">
            <v>6688.9295012364264</v>
          </cell>
          <cell r="H27">
            <v>0</v>
          </cell>
          <cell r="I27">
            <v>10534.47256537819</v>
          </cell>
          <cell r="J27">
            <v>0</v>
          </cell>
          <cell r="K27">
            <v>35090.136945858227</v>
          </cell>
          <cell r="L27">
            <v>2979.5878813290069</v>
          </cell>
          <cell r="M27">
            <v>4450.5845764742899</v>
          </cell>
          <cell r="N27">
            <v>8419.2128229564059</v>
          </cell>
          <cell r="O27">
            <v>19240.751665098531</v>
          </cell>
          <cell r="P27">
            <v>7340.9709163297539</v>
          </cell>
          <cell r="Q27">
            <v>26581.722581428279</v>
          </cell>
        </row>
        <row r="28">
          <cell r="C28">
            <v>21422.010999999999</v>
          </cell>
          <cell r="D28">
            <v>0</v>
          </cell>
          <cell r="E28">
            <v>10433.512000000001</v>
          </cell>
          <cell r="F28">
            <v>10988.499</v>
          </cell>
          <cell r="G28">
            <v>3389.9270000000001</v>
          </cell>
          <cell r="H28">
            <v>0</v>
          </cell>
          <cell r="I28">
            <v>2693.404472569478</v>
          </cell>
          <cell r="J28">
            <v>0</v>
          </cell>
          <cell r="K28">
            <v>11685.021527430519</v>
          </cell>
          <cell r="L28">
            <v>825.85299999999995</v>
          </cell>
          <cell r="M28">
            <v>1510.971644282092</v>
          </cell>
          <cell r="N28">
            <v>2675.5239999999999</v>
          </cell>
          <cell r="O28">
            <v>6672.6728831484324</v>
          </cell>
          <cell r="P28">
            <v>-347.827</v>
          </cell>
          <cell r="Q28">
            <v>6324.8458831484322</v>
          </cell>
        </row>
        <row r="29">
          <cell r="C29">
            <v>269646.62703000032</v>
          </cell>
          <cell r="D29">
            <v>0</v>
          </cell>
          <cell r="E29">
            <v>178056.11916269979</v>
          </cell>
          <cell r="F29">
            <v>91590.507867300475</v>
          </cell>
          <cell r="G29">
            <v>6906.5860000000002</v>
          </cell>
          <cell r="H29">
            <v>0</v>
          </cell>
          <cell r="I29">
            <v>24182.829409999809</v>
          </cell>
          <cell r="J29">
            <v>0</v>
          </cell>
          <cell r="K29">
            <v>74314.264457300669</v>
          </cell>
          <cell r="L29">
            <v>-18229.88449550953</v>
          </cell>
          <cell r="M29">
            <v>-10582.305365371911</v>
          </cell>
          <cell r="N29">
            <v>102458.5141828311</v>
          </cell>
          <cell r="O29">
            <v>667.94013535101715</v>
          </cell>
          <cell r="P29">
            <v>23404.314794259721</v>
          </cell>
          <cell r="Q29">
            <v>24072.254929610732</v>
          </cell>
        </row>
        <row r="30">
          <cell r="C30">
            <v>30651.489000000001</v>
          </cell>
          <cell r="D30">
            <v>0</v>
          </cell>
          <cell r="E30">
            <v>19696.257000000001</v>
          </cell>
          <cell r="F30">
            <v>10955.232</v>
          </cell>
          <cell r="G30">
            <v>3501.3380456309128</v>
          </cell>
          <cell r="H30">
            <v>0</v>
          </cell>
          <cell r="I30">
            <v>3540.7064632168799</v>
          </cell>
          <cell r="J30">
            <v>0</v>
          </cell>
          <cell r="K30">
            <v>10915.863582414029</v>
          </cell>
          <cell r="L30">
            <v>-6873.6973568800186</v>
          </cell>
          <cell r="M30">
            <v>-12596.295</v>
          </cell>
          <cell r="N30">
            <v>2728.7399023675689</v>
          </cell>
          <cell r="O30">
            <v>27657.11603692648</v>
          </cell>
          <cell r="P30">
            <v>1627.7329061906321</v>
          </cell>
          <cell r="Q30">
            <v>29284.848943117111</v>
          </cell>
        </row>
        <row r="31">
          <cell r="C31">
            <v>109316.2524199999</v>
          </cell>
          <cell r="D31">
            <v>5917.9138899997924</v>
          </cell>
          <cell r="E31">
            <v>47444.819110000019</v>
          </cell>
          <cell r="F31">
            <v>67789.347199999684</v>
          </cell>
          <cell r="G31">
            <v>17986.286299999931</v>
          </cell>
          <cell r="H31">
            <v>10807.221</v>
          </cell>
          <cell r="I31">
            <v>18969.633063536021</v>
          </cell>
          <cell r="J31">
            <v>10807.221</v>
          </cell>
          <cell r="K31">
            <v>66806.000436463597</v>
          </cell>
          <cell r="L31">
            <v>4203.1983832120522</v>
          </cell>
          <cell r="M31">
            <v>-63844.856210877057</v>
          </cell>
          <cell r="N31">
            <v>200783.359</v>
          </cell>
          <cell r="O31">
            <v>-74335.700735871404</v>
          </cell>
          <cell r="P31">
            <v>13004.827196729409</v>
          </cell>
          <cell r="Q31">
            <v>-61330.87353914199</v>
          </cell>
        </row>
        <row r="32">
          <cell r="C32">
            <v>37859.067490000001</v>
          </cell>
          <cell r="D32">
            <v>0</v>
          </cell>
          <cell r="E32">
            <v>4068.9290000000001</v>
          </cell>
          <cell r="F32">
            <v>33790.138489999998</v>
          </cell>
          <cell r="G32">
            <v>8795.8340000000007</v>
          </cell>
          <cell r="H32">
            <v>0</v>
          </cell>
          <cell r="I32">
            <v>12909.159</v>
          </cell>
          <cell r="J32">
            <v>0</v>
          </cell>
          <cell r="K32">
            <v>29676.81349</v>
          </cell>
          <cell r="L32">
            <v>2725.2849999999999</v>
          </cell>
          <cell r="M32">
            <v>6845.5439999999999</v>
          </cell>
          <cell r="N32">
            <v>19635.744999999999</v>
          </cell>
          <cell r="O32">
            <v>470.23949000000209</v>
          </cell>
          <cell r="P32">
            <v>2029.3440000000001</v>
          </cell>
          <cell r="Q32">
            <v>2499.5834900000018</v>
          </cell>
        </row>
        <row r="33">
          <cell r="C33">
            <v>19503.781999999999</v>
          </cell>
          <cell r="D33">
            <v>684.54600000000005</v>
          </cell>
          <cell r="E33">
            <v>7589.4489999999996</v>
          </cell>
          <cell r="F33">
            <v>12598.879000000001</v>
          </cell>
          <cell r="G33">
            <v>3161.038</v>
          </cell>
          <cell r="H33">
            <v>0</v>
          </cell>
          <cell r="I33">
            <v>3529.1849999999999</v>
          </cell>
          <cell r="J33">
            <v>0</v>
          </cell>
          <cell r="K33">
            <v>12230.732</v>
          </cell>
          <cell r="L33">
            <v>1643.548</v>
          </cell>
          <cell r="M33">
            <v>2063.6550000000002</v>
          </cell>
          <cell r="N33">
            <v>4994.1515863226268</v>
          </cell>
          <cell r="O33">
            <v>3529.3774136773732</v>
          </cell>
          <cell r="P33">
            <v>1975.5478905067121</v>
          </cell>
          <cell r="Q33">
            <v>5504.9253041840848</v>
          </cell>
        </row>
        <row r="34">
          <cell r="C34">
            <v>19877.285189999999</v>
          </cell>
          <cell r="D34">
            <v>0</v>
          </cell>
          <cell r="E34">
            <v>14799.707969430579</v>
          </cell>
          <cell r="F34">
            <v>5077.5772205694202</v>
          </cell>
          <cell r="G34">
            <v>2877.9762067566699</v>
          </cell>
          <cell r="H34">
            <v>0</v>
          </cell>
          <cell r="I34">
            <v>1789.329809456588</v>
          </cell>
          <cell r="J34">
            <v>0</v>
          </cell>
          <cell r="K34">
            <v>6166.223617869503</v>
          </cell>
          <cell r="L34">
            <v>12238.636113613151</v>
          </cell>
          <cell r="M34">
            <v>-708.65045921221611</v>
          </cell>
          <cell r="N34">
            <v>6224.1992029997155</v>
          </cell>
          <cell r="O34">
            <v>-11587.961239531151</v>
          </cell>
          <cell r="P34">
            <v>4613.6955241427104</v>
          </cell>
          <cell r="Q34">
            <v>-6974.2657153884365</v>
          </cell>
        </row>
        <row r="35">
          <cell r="C35">
            <v>14680.281999999999</v>
          </cell>
          <cell r="D35">
            <v>0</v>
          </cell>
          <cell r="E35">
            <v>9354.5339899999999</v>
          </cell>
          <cell r="F35">
            <v>5325.7480099999993</v>
          </cell>
          <cell r="G35">
            <v>0</v>
          </cell>
          <cell r="H35">
            <v>0</v>
          </cell>
          <cell r="I35">
            <v>3603.771501369863</v>
          </cell>
          <cell r="J35">
            <v>0</v>
          </cell>
          <cell r="K35">
            <v>1721.976508630137</v>
          </cell>
          <cell r="L35">
            <v>1136.0105799999999</v>
          </cell>
          <cell r="M35">
            <v>3834.9334199999998</v>
          </cell>
          <cell r="N35">
            <v>1830.18433666892</v>
          </cell>
          <cell r="O35">
            <v>-5079.1518280387836</v>
          </cell>
          <cell r="P35">
            <v>582.38151858433173</v>
          </cell>
          <cell r="Q35">
            <v>-4496.7703094544522</v>
          </cell>
        </row>
        <row r="36">
          <cell r="C36">
            <v>2167.543068869797</v>
          </cell>
          <cell r="D36">
            <v>26.35942426690282</v>
          </cell>
          <cell r="E36">
            <v>3469.86</v>
          </cell>
          <cell r="F36">
            <v>-1275.9575068633001</v>
          </cell>
          <cell r="G36">
            <v>1258.096771142569</v>
          </cell>
          <cell r="H36">
            <v>0</v>
          </cell>
          <cell r="I36">
            <v>1061.19058387425</v>
          </cell>
          <cell r="J36">
            <v>0</v>
          </cell>
          <cell r="K36">
            <v>-1079.0513195949809</v>
          </cell>
          <cell r="L36">
            <v>19.853284302251701</v>
          </cell>
          <cell r="M36">
            <v>236.29655248862011</v>
          </cell>
          <cell r="N36">
            <v>1284.1512241682281</v>
          </cell>
          <cell r="O36">
            <v>-2619.3523805540799</v>
          </cell>
          <cell r="P36">
            <v>204.17910624592761</v>
          </cell>
          <cell r="Q36">
            <v>-2415.1732743081529</v>
          </cell>
        </row>
        <row r="37">
          <cell r="C37">
            <v>15397.98</v>
          </cell>
          <cell r="D37">
            <v>386.66835726787662</v>
          </cell>
          <cell r="E37">
            <v>3037.4724236219731</v>
          </cell>
          <cell r="F37">
            <v>12747.1759336459</v>
          </cell>
          <cell r="G37">
            <v>2147.870492</v>
          </cell>
          <cell r="H37">
            <v>0</v>
          </cell>
          <cell r="I37">
            <v>2064.3074926061122</v>
          </cell>
          <cell r="J37">
            <v>0</v>
          </cell>
          <cell r="K37">
            <v>12830.738933039789</v>
          </cell>
          <cell r="L37">
            <v>-739.32988585369128</v>
          </cell>
          <cell r="M37">
            <v>1766.3484822735691</v>
          </cell>
          <cell r="N37">
            <v>5179.188730139671</v>
          </cell>
          <cell r="O37">
            <v>6624.5316064802428</v>
          </cell>
          <cell r="P37">
            <v>2470.5534592977938</v>
          </cell>
          <cell r="Q37">
            <v>9095.0850657780356</v>
          </cell>
        </row>
        <row r="38">
          <cell r="C38">
            <v>193734.435</v>
          </cell>
          <cell r="D38">
            <v>8334.2540000000008</v>
          </cell>
          <cell r="E38">
            <v>65288.468000000001</v>
          </cell>
          <cell r="F38">
            <v>136780.22099999999</v>
          </cell>
          <cell r="G38">
            <v>42404.487000000001</v>
          </cell>
          <cell r="H38">
            <v>0</v>
          </cell>
          <cell r="I38">
            <v>36228.127</v>
          </cell>
          <cell r="J38">
            <v>0</v>
          </cell>
          <cell r="K38">
            <v>142956.58100000001</v>
          </cell>
          <cell r="L38">
            <v>51735.73</v>
          </cell>
          <cell r="M38">
            <v>13751.478999999999</v>
          </cell>
          <cell r="N38">
            <v>118295.88</v>
          </cell>
          <cell r="O38">
            <v>-40826.508000000002</v>
          </cell>
          <cell r="P38">
            <v>117718.913</v>
          </cell>
          <cell r="Q38">
            <v>76892.404999999999</v>
          </cell>
        </row>
        <row r="39">
          <cell r="C39">
            <v>13189.159</v>
          </cell>
          <cell r="D39">
            <v>0</v>
          </cell>
          <cell r="E39">
            <v>6045.058</v>
          </cell>
          <cell r="F39">
            <v>7144.1009999999997</v>
          </cell>
          <cell r="G39">
            <v>3683.3209999999999</v>
          </cell>
          <cell r="H39">
            <v>0</v>
          </cell>
          <cell r="I39">
            <v>4228.9179999999997</v>
          </cell>
          <cell r="J39">
            <v>0</v>
          </cell>
          <cell r="K39">
            <v>6598.5039999999999</v>
          </cell>
          <cell r="L39">
            <v>3037.7192611156329</v>
          </cell>
          <cell r="M39">
            <v>-19805.756939999999</v>
          </cell>
          <cell r="N39">
            <v>7088.944447685145</v>
          </cell>
          <cell r="O39">
            <v>16277.597231199219</v>
          </cell>
          <cell r="P39">
            <v>793.25351470390569</v>
          </cell>
          <cell r="Q39">
            <v>17070.850745903132</v>
          </cell>
        </row>
        <row r="40">
          <cell r="C40">
            <v>-4247.24</v>
          </cell>
          <cell r="D40">
            <v>53.319000000000003</v>
          </cell>
          <cell r="E40">
            <v>-3784.4319999999998</v>
          </cell>
          <cell r="F40">
            <v>-409.48899999999998</v>
          </cell>
          <cell r="G40">
            <v>111.6138392922068</v>
          </cell>
          <cell r="H40">
            <v>0</v>
          </cell>
          <cell r="I40">
            <v>1763.2567260273979</v>
          </cell>
          <cell r="J40">
            <v>0</v>
          </cell>
          <cell r="K40">
            <v>-2061.1318867351911</v>
          </cell>
          <cell r="L40">
            <v>131.09399999999999</v>
          </cell>
          <cell r="M40">
            <v>190.36179999999999</v>
          </cell>
          <cell r="N40">
            <v>281.67819765202881</v>
          </cell>
          <cell r="O40">
            <v>-2664.2658843872191</v>
          </cell>
          <cell r="P40">
            <v>3.4613704994617058</v>
          </cell>
          <cell r="Q40">
            <v>-2660.8045138877569</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193055.40599999999</v>
          </cell>
          <cell r="E44">
            <v>62977.116000000002</v>
          </cell>
          <cell r="F44">
            <v>130078.29</v>
          </cell>
          <cell r="G44">
            <v>32797.927611761523</v>
          </cell>
          <cell r="H44">
            <v>0</v>
          </cell>
          <cell r="I44">
            <v>68349.199037071783</v>
          </cell>
          <cell r="J44">
            <v>0</v>
          </cell>
          <cell r="K44">
            <v>94527.018574689733</v>
          </cell>
          <cell r="L44">
            <v>105601.791</v>
          </cell>
          <cell r="M44">
            <v>91094.058000000005</v>
          </cell>
          <cell r="N44">
            <v>17859.238024718161</v>
          </cell>
          <cell r="O44">
            <v>-120028.0684500284</v>
          </cell>
          <cell r="P44">
            <v>8483.3022214667635</v>
          </cell>
          <cell r="Q44">
            <v>-111544.7662285617</v>
          </cell>
        </row>
        <row r="45">
          <cell r="C45">
            <v>0</v>
          </cell>
          <cell r="D45">
            <v>118940.65068423819</v>
          </cell>
          <cell r="E45">
            <v>0</v>
          </cell>
          <cell r="F45">
            <v>118940.65068423819</v>
          </cell>
          <cell r="G45">
            <v>58374.382367941289</v>
          </cell>
          <cell r="H45">
            <v>0</v>
          </cell>
          <cell r="I45">
            <v>50595.406385868861</v>
          </cell>
          <cell r="J45">
            <v>0</v>
          </cell>
          <cell r="K45">
            <v>126719.62666631061</v>
          </cell>
          <cell r="L45">
            <v>27238.44</v>
          </cell>
          <cell r="M45">
            <v>40415.929162521628</v>
          </cell>
          <cell r="N45">
            <v>10654.05023692843</v>
          </cell>
          <cell r="O45">
            <v>48411.20726686054</v>
          </cell>
          <cell r="P45">
            <v>18711.813865844539</v>
          </cell>
          <cell r="Q45">
            <v>67123.021132705078</v>
          </cell>
        </row>
        <row r="46">
          <cell r="C46">
            <v>0</v>
          </cell>
          <cell r="D46">
            <v>-2509.3690000000001</v>
          </cell>
          <cell r="E46">
            <v>0</v>
          </cell>
          <cell r="F46">
            <v>-2509.3690000000001</v>
          </cell>
          <cell r="G46">
            <v>5114.0848389782104</v>
          </cell>
          <cell r="H46">
            <v>49.208200713907438</v>
          </cell>
          <cell r="I46">
            <v>1091.5588492706361</v>
          </cell>
          <cell r="J46">
            <v>0</v>
          </cell>
          <cell r="K46">
            <v>1562.3651904214821</v>
          </cell>
          <cell r="L46">
            <v>3539.4300384203621</v>
          </cell>
          <cell r="M46">
            <v>1252.1099999999999</v>
          </cell>
          <cell r="N46">
            <v>248.71482451458891</v>
          </cell>
          <cell r="O46">
            <v>-3477.8896725134691</v>
          </cell>
          <cell r="P46">
            <v>1175.294387041416</v>
          </cell>
          <cell r="Q46">
            <v>-2302.5952854720522</v>
          </cell>
        </row>
        <row r="47">
          <cell r="C47">
            <v>0</v>
          </cell>
          <cell r="D47">
            <v>816305.98181000003</v>
          </cell>
          <cell r="E47">
            <v>0</v>
          </cell>
          <cell r="F47">
            <v>816305.98181000003</v>
          </cell>
          <cell r="G47">
            <v>293648.81400000001</v>
          </cell>
          <cell r="H47">
            <v>0</v>
          </cell>
          <cell r="I47">
            <v>253516.03817499391</v>
          </cell>
          <cell r="J47">
            <v>0</v>
          </cell>
          <cell r="K47">
            <v>856438.7576350061</v>
          </cell>
          <cell r="L47">
            <v>303763.36274000013</v>
          </cell>
          <cell r="M47">
            <v>298698.66864999989</v>
          </cell>
          <cell r="N47">
            <v>1087.730586414867</v>
          </cell>
          <cell r="O47">
            <v>252888.9956585911</v>
          </cell>
          <cell r="P47">
            <v>4574.9687059844282</v>
          </cell>
          <cell r="Q47">
            <v>257463.96436457551</v>
          </cell>
        </row>
        <row r="48">
          <cell r="C48">
            <v>0</v>
          </cell>
          <cell r="D48">
            <v>1374941.6703520699</v>
          </cell>
          <cell r="E48">
            <v>51600.19869359045</v>
          </cell>
          <cell r="F48">
            <v>1323341.471658479</v>
          </cell>
          <cell r="G48">
            <v>132249.50091050091</v>
          </cell>
          <cell r="H48">
            <v>0</v>
          </cell>
          <cell r="I48">
            <v>9934.6926231172529</v>
          </cell>
          <cell r="J48">
            <v>0</v>
          </cell>
          <cell r="K48">
            <v>1445656.2799458629</v>
          </cell>
          <cell r="L48">
            <v>56557.077649483843</v>
          </cell>
          <cell r="M48">
            <v>161462.19312725871</v>
          </cell>
          <cell r="N48">
            <v>11654.938814800051</v>
          </cell>
          <cell r="O48">
            <v>1215982.0703543201</v>
          </cell>
          <cell r="P48">
            <v>-56905.781484101833</v>
          </cell>
          <cell r="Q48">
            <v>1159076.288870218</v>
          </cell>
        </row>
      </sheetData>
      <sheetData sheetId="51">
        <row r="6">
          <cell r="C6">
            <v>12638.693559999991</v>
          </cell>
          <cell r="D6">
            <v>0</v>
          </cell>
          <cell r="E6">
            <v>0</v>
          </cell>
          <cell r="F6">
            <v>12638.693559999991</v>
          </cell>
          <cell r="G6">
            <v>3507.3580000000002</v>
          </cell>
          <cell r="H6">
            <v>0</v>
          </cell>
          <cell r="I6">
            <v>3863.390499006437</v>
          </cell>
          <cell r="J6">
            <v>0</v>
          </cell>
          <cell r="K6">
            <v>12282.661060993551</v>
          </cell>
          <cell r="L6">
            <v>-7427.0201609615497</v>
          </cell>
          <cell r="M6">
            <v>2527.7383119999981</v>
          </cell>
          <cell r="N6">
            <v>1692.387613900456</v>
          </cell>
          <cell r="O6">
            <v>15489.55529605465</v>
          </cell>
          <cell r="P6">
            <v>749.60096150159745</v>
          </cell>
          <cell r="Q6">
            <v>16239.156257556249</v>
          </cell>
        </row>
        <row r="7">
          <cell r="C7">
            <v>3657.1126363643748</v>
          </cell>
          <cell r="D7">
            <v>0</v>
          </cell>
          <cell r="E7">
            <v>38.506</v>
          </cell>
          <cell r="F7">
            <v>3618.6066363643749</v>
          </cell>
          <cell r="G7">
            <v>4509.9830000000002</v>
          </cell>
          <cell r="H7">
            <v>0</v>
          </cell>
          <cell r="I7">
            <v>1429.9495925809561</v>
          </cell>
          <cell r="J7">
            <v>0</v>
          </cell>
          <cell r="K7">
            <v>6698.6400437834191</v>
          </cell>
          <cell r="L7">
            <v>-632.12420424329025</v>
          </cell>
          <cell r="M7">
            <v>590.93499999999995</v>
          </cell>
          <cell r="N7">
            <v>1128.0109884878209</v>
          </cell>
          <cell r="O7">
            <v>5611.818259538888</v>
          </cell>
          <cell r="P7">
            <v>139.36692820111941</v>
          </cell>
          <cell r="Q7">
            <v>5751.1851877400077</v>
          </cell>
        </row>
        <row r="8">
          <cell r="C8">
            <v>268120.88099999999</v>
          </cell>
          <cell r="D8">
            <v>579.89599999999996</v>
          </cell>
          <cell r="E8">
            <v>24498.161600817999</v>
          </cell>
          <cell r="F8">
            <v>244202.61539918199</v>
          </cell>
          <cell r="G8">
            <v>68545.288</v>
          </cell>
          <cell r="H8">
            <v>0</v>
          </cell>
          <cell r="I8">
            <v>80142.166078357695</v>
          </cell>
          <cell r="J8">
            <v>0</v>
          </cell>
          <cell r="K8">
            <v>232605.73732082429</v>
          </cell>
          <cell r="L8">
            <v>121712.6624741344</v>
          </cell>
          <cell r="M8">
            <v>24150.248869999999</v>
          </cell>
          <cell r="N8">
            <v>42103.981728027662</v>
          </cell>
          <cell r="O8">
            <v>44638.844248662179</v>
          </cell>
          <cell r="P8">
            <v>30099.094974718439</v>
          </cell>
          <cell r="Q8">
            <v>74737.939223380628</v>
          </cell>
        </row>
        <row r="9">
          <cell r="C9">
            <v>1118726.2025899999</v>
          </cell>
          <cell r="D9">
            <v>7334.6173399999998</v>
          </cell>
          <cell r="E9">
            <v>998606.30052396422</v>
          </cell>
          <cell r="F9">
            <v>127454.51940603591</v>
          </cell>
          <cell r="G9">
            <v>55038.210670000008</v>
          </cell>
          <cell r="H9">
            <v>0</v>
          </cell>
          <cell r="I9">
            <v>81602.546699999992</v>
          </cell>
          <cell r="J9">
            <v>0</v>
          </cell>
          <cell r="K9">
            <v>100890.1833760359</v>
          </cell>
          <cell r="L9">
            <v>15384.848435716931</v>
          </cell>
          <cell r="M9">
            <v>-94894.865739999979</v>
          </cell>
          <cell r="N9">
            <v>62452.260757126707</v>
          </cell>
          <cell r="O9">
            <v>117947.9399231923</v>
          </cell>
          <cell r="P9">
            <v>48629.809325710958</v>
          </cell>
          <cell r="Q9">
            <v>166577.74924890319</v>
          </cell>
        </row>
        <row r="10">
          <cell r="C10">
            <v>31704.208999999999</v>
          </cell>
          <cell r="D10">
            <v>126.334</v>
          </cell>
          <cell r="E10">
            <v>2800.9079999999999</v>
          </cell>
          <cell r="F10">
            <v>29029.634999999998</v>
          </cell>
          <cell r="G10">
            <v>7570.5046878365256</v>
          </cell>
          <cell r="H10">
            <v>718.36800000000005</v>
          </cell>
          <cell r="I10">
            <v>8696.13180324313</v>
          </cell>
          <cell r="J10">
            <v>5531.7602934520037</v>
          </cell>
          <cell r="K10">
            <v>23090.615591141399</v>
          </cell>
          <cell r="L10">
            <v>9716.3395415873656</v>
          </cell>
          <cell r="M10">
            <v>1186.6880000000001</v>
          </cell>
          <cell r="N10">
            <v>8563.0040637835937</v>
          </cell>
          <cell r="O10">
            <v>3624.5839857704359</v>
          </cell>
          <cell r="P10">
            <v>11574.608794678479</v>
          </cell>
          <cell r="Q10">
            <v>15199.192780448921</v>
          </cell>
        </row>
        <row r="11">
          <cell r="C11">
            <v>570101.18088000012</v>
          </cell>
          <cell r="D11">
            <v>289.13736999999992</v>
          </cell>
          <cell r="E11">
            <v>115731.18098999999</v>
          </cell>
          <cell r="F11">
            <v>454659.13726000011</v>
          </cell>
          <cell r="G11">
            <v>117931.24</v>
          </cell>
          <cell r="H11">
            <v>0</v>
          </cell>
          <cell r="I11">
            <v>121804.31</v>
          </cell>
          <cell r="J11">
            <v>0</v>
          </cell>
          <cell r="K11">
            <v>450786.0672600001</v>
          </cell>
          <cell r="L11">
            <v>51873.58159999999</v>
          </cell>
          <cell r="M11">
            <v>79356.068750000006</v>
          </cell>
          <cell r="N11">
            <v>182482.68295869959</v>
          </cell>
          <cell r="O11">
            <v>137073.7339513005</v>
          </cell>
          <cell r="P11">
            <v>69657.634953638466</v>
          </cell>
          <cell r="Q11">
            <v>206731.36890493901</v>
          </cell>
        </row>
        <row r="12">
          <cell r="C12">
            <v>6805.1728861748006</v>
          </cell>
          <cell r="D12">
            <v>151.41480600530971</v>
          </cell>
          <cell r="E12">
            <v>0</v>
          </cell>
          <cell r="F12">
            <v>6956.58769218011</v>
          </cell>
          <cell r="G12">
            <v>4934.534297436413</v>
          </cell>
          <cell r="H12">
            <v>0</v>
          </cell>
          <cell r="I12">
            <v>2150.782103813613</v>
          </cell>
          <cell r="J12">
            <v>0</v>
          </cell>
          <cell r="K12">
            <v>9740.3398858029122</v>
          </cell>
          <cell r="L12">
            <v>452.56519973254387</v>
          </cell>
          <cell r="M12">
            <v>-37.224027813479537</v>
          </cell>
          <cell r="N12">
            <v>7859.0706695819999</v>
          </cell>
          <cell r="O12">
            <v>1465.928044301847</v>
          </cell>
          <cell r="P12">
            <v>78.110833660240758</v>
          </cell>
          <cell r="Q12">
            <v>1544.038877962088</v>
          </cell>
        </row>
        <row r="13">
          <cell r="C13">
            <v>664.45100000000002</v>
          </cell>
          <cell r="D13">
            <v>0</v>
          </cell>
          <cell r="E13">
            <v>0</v>
          </cell>
          <cell r="F13">
            <v>664.45100000000002</v>
          </cell>
          <cell r="G13">
            <v>3025.3170500000001</v>
          </cell>
          <cell r="H13">
            <v>0</v>
          </cell>
          <cell r="I13">
            <v>420.35207000000003</v>
          </cell>
          <cell r="J13">
            <v>0</v>
          </cell>
          <cell r="K13">
            <v>3269.4159800000002</v>
          </cell>
          <cell r="L13">
            <v>0</v>
          </cell>
          <cell r="M13">
            <v>519.41200000000003</v>
          </cell>
          <cell r="N13">
            <v>0</v>
          </cell>
          <cell r="O13">
            <v>2750.00398</v>
          </cell>
          <cell r="P13">
            <v>0</v>
          </cell>
          <cell r="Q13">
            <v>2750.00398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88920.201000000001</v>
          </cell>
          <cell r="D15">
            <v>0</v>
          </cell>
          <cell r="E15">
            <v>49615.33</v>
          </cell>
          <cell r="F15">
            <v>39304.870999999999</v>
          </cell>
          <cell r="G15">
            <v>3483.8150000000001</v>
          </cell>
          <cell r="H15">
            <v>0</v>
          </cell>
          <cell r="I15">
            <v>23257.304</v>
          </cell>
          <cell r="J15">
            <v>0</v>
          </cell>
          <cell r="K15">
            <v>19531.382000000001</v>
          </cell>
          <cell r="L15">
            <v>19878.347000000002</v>
          </cell>
          <cell r="M15">
            <v>698.44299999999998</v>
          </cell>
          <cell r="N15">
            <v>11655.263000000001</v>
          </cell>
          <cell r="O15">
            <v>-12700.671</v>
          </cell>
          <cell r="P15">
            <v>8062.640420880065</v>
          </cell>
          <cell r="Q15">
            <v>-4638.0305791199344</v>
          </cell>
        </row>
        <row r="16">
          <cell r="C16">
            <v>341177.08199999999</v>
          </cell>
          <cell r="D16">
            <v>0</v>
          </cell>
          <cell r="E16">
            <v>264289.31374900002</v>
          </cell>
          <cell r="F16">
            <v>76887.768251000045</v>
          </cell>
          <cell r="G16">
            <v>31716.31742563839</v>
          </cell>
          <cell r="H16">
            <v>0</v>
          </cell>
          <cell r="I16">
            <v>33593.340311038541</v>
          </cell>
          <cell r="J16">
            <v>0</v>
          </cell>
          <cell r="K16">
            <v>75010.745365599898</v>
          </cell>
          <cell r="L16">
            <v>13304.121810000001</v>
          </cell>
          <cell r="M16">
            <v>-18951.37637799999</v>
          </cell>
          <cell r="N16">
            <v>40424.788763320859</v>
          </cell>
          <cell r="O16">
            <v>40233.211170279043</v>
          </cell>
          <cell r="P16">
            <v>14768.653548726779</v>
          </cell>
          <cell r="Q16">
            <v>55001.864719005811</v>
          </cell>
        </row>
        <row r="17">
          <cell r="C17">
            <v>562336.83600000001</v>
          </cell>
          <cell r="D17">
            <v>483.084</v>
          </cell>
          <cell r="E17">
            <v>129190.802</v>
          </cell>
          <cell r="F17">
            <v>433629.11800000002</v>
          </cell>
          <cell r="G17">
            <v>112054.31</v>
          </cell>
          <cell r="H17">
            <v>0</v>
          </cell>
          <cell r="I17">
            <v>118073.993</v>
          </cell>
          <cell r="J17">
            <v>0</v>
          </cell>
          <cell r="K17">
            <v>427609.435</v>
          </cell>
          <cell r="L17">
            <v>289941.03200000001</v>
          </cell>
          <cell r="M17">
            <v>49319.743049999997</v>
          </cell>
          <cell r="N17">
            <v>51551.188000000002</v>
          </cell>
          <cell r="O17">
            <v>36797.471950000006</v>
          </cell>
          <cell r="P17">
            <v>58568.434000000001</v>
          </cell>
          <cell r="Q17">
            <v>95365.90595</v>
          </cell>
        </row>
        <row r="18">
          <cell r="C18">
            <v>211428.79800000001</v>
          </cell>
          <cell r="D18">
            <v>415.03899999999999</v>
          </cell>
          <cell r="E18">
            <v>91215.411999999997</v>
          </cell>
          <cell r="F18">
            <v>120628.425</v>
          </cell>
          <cell r="G18">
            <v>36820.461000000003</v>
          </cell>
          <cell r="H18">
            <v>0</v>
          </cell>
          <cell r="I18">
            <v>39565.580999999998</v>
          </cell>
          <cell r="J18">
            <v>0</v>
          </cell>
          <cell r="K18">
            <v>117883.30499999999</v>
          </cell>
          <cell r="L18">
            <v>28641.328000000001</v>
          </cell>
          <cell r="M18">
            <v>-7310.5079999999998</v>
          </cell>
          <cell r="N18">
            <v>48543.950717076077</v>
          </cell>
          <cell r="O18">
            <v>48008.534282923923</v>
          </cell>
          <cell r="P18">
            <v>11470.356483135811</v>
          </cell>
          <cell r="Q18">
            <v>59478.890766059732</v>
          </cell>
        </row>
        <row r="19">
          <cell r="C19">
            <v>211813.56400000001</v>
          </cell>
          <cell r="D19">
            <v>117.47499999999999</v>
          </cell>
          <cell r="E19">
            <v>55605.627</v>
          </cell>
          <cell r="F19">
            <v>156325.41200000001</v>
          </cell>
          <cell r="G19">
            <v>53754.821000000004</v>
          </cell>
          <cell r="H19">
            <v>0</v>
          </cell>
          <cell r="I19">
            <v>59077.084999999999</v>
          </cell>
          <cell r="J19">
            <v>0</v>
          </cell>
          <cell r="K19">
            <v>151003.14799999999</v>
          </cell>
          <cell r="L19">
            <v>132323.32800000001</v>
          </cell>
          <cell r="M19">
            <v>13135.085999999999</v>
          </cell>
          <cell r="N19">
            <v>91305.297000000006</v>
          </cell>
          <cell r="O19">
            <v>-85760.562999999995</v>
          </cell>
          <cell r="P19">
            <v>26376.584999999999</v>
          </cell>
          <cell r="Q19">
            <v>-59383.978000000003</v>
          </cell>
        </row>
        <row r="20">
          <cell r="C20">
            <v>93346.703999999998</v>
          </cell>
          <cell r="D20">
            <v>179.08</v>
          </cell>
          <cell r="E20">
            <v>23988.409</v>
          </cell>
          <cell r="F20">
            <v>69537.375</v>
          </cell>
          <cell r="G20">
            <v>16620.326000000001</v>
          </cell>
          <cell r="H20">
            <v>0</v>
          </cell>
          <cell r="I20">
            <v>18645.878000000001</v>
          </cell>
          <cell r="J20">
            <v>0</v>
          </cell>
          <cell r="K20">
            <v>67511.823000000004</v>
          </cell>
          <cell r="L20">
            <v>25774.887999999999</v>
          </cell>
          <cell r="M20">
            <v>11124.759</v>
          </cell>
          <cell r="N20">
            <v>17090.383999999998</v>
          </cell>
          <cell r="O20">
            <v>13521.791999999999</v>
          </cell>
          <cell r="P20">
            <v>6449.1949999999997</v>
          </cell>
          <cell r="Q20">
            <v>19970.987000000001</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27375.741999999998</v>
          </cell>
          <cell r="D22">
            <v>0</v>
          </cell>
          <cell r="E22">
            <v>256.36200000000002</v>
          </cell>
          <cell r="F22">
            <v>27119.38</v>
          </cell>
          <cell r="G22">
            <v>9789.1509999999998</v>
          </cell>
          <cell r="H22">
            <v>10536.8</v>
          </cell>
          <cell r="I22">
            <v>0</v>
          </cell>
          <cell r="J22">
            <v>0</v>
          </cell>
          <cell r="K22">
            <v>47445.330999999998</v>
          </cell>
          <cell r="L22">
            <v>-3618.879777219609</v>
          </cell>
          <cell r="M22">
            <v>2552.5329999999999</v>
          </cell>
          <cell r="N22">
            <v>14764.164000000001</v>
          </cell>
          <cell r="O22">
            <v>33747.51377721961</v>
          </cell>
          <cell r="P22">
            <v>6278.3530000000001</v>
          </cell>
          <cell r="Q22">
            <v>40025.866777219613</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113430.092</v>
          </cell>
          <cell r="D24">
            <v>1933.1310000000001</v>
          </cell>
          <cell r="E24">
            <v>76947.831000000006</v>
          </cell>
          <cell r="F24">
            <v>38415.392</v>
          </cell>
          <cell r="G24">
            <v>10457.5344099991</v>
          </cell>
          <cell r="H24">
            <v>3235</v>
          </cell>
          <cell r="I24">
            <v>9546.91</v>
          </cell>
          <cell r="J24">
            <v>2155.8690000000001</v>
          </cell>
          <cell r="K24">
            <v>40405.147409999103</v>
          </cell>
          <cell r="L24">
            <v>13455.145</v>
          </cell>
          <cell r="M24">
            <v>-12086.33</v>
          </cell>
          <cell r="N24">
            <v>30347.414000000001</v>
          </cell>
          <cell r="O24">
            <v>8688.9184099991016</v>
          </cell>
          <cell r="P24">
            <v>29169.940999999999</v>
          </cell>
          <cell r="Q24">
            <v>37858.859409999102</v>
          </cell>
        </row>
        <row r="25">
          <cell r="C25">
            <v>58347.720999999998</v>
          </cell>
          <cell r="D25">
            <v>0</v>
          </cell>
          <cell r="E25">
            <v>21632.55</v>
          </cell>
          <cell r="F25">
            <v>36715.171000000002</v>
          </cell>
          <cell r="G25">
            <v>12857.294</v>
          </cell>
          <cell r="H25">
            <v>4762.9709999999995</v>
          </cell>
          <cell r="I25">
            <v>14857.988184074849</v>
          </cell>
          <cell r="J25">
            <v>3431.2049030292028</v>
          </cell>
          <cell r="K25">
            <v>36046.242912895948</v>
          </cell>
          <cell r="L25">
            <v>39869.658324349999</v>
          </cell>
          <cell r="M25">
            <v>5495.819135915327</v>
          </cell>
          <cell r="N25">
            <v>11877.55937780378</v>
          </cell>
          <cell r="O25">
            <v>-21196.793925173159</v>
          </cell>
          <cell r="P25">
            <v>1433.4034449056619</v>
          </cell>
          <cell r="Q25">
            <v>-19763.390480267499</v>
          </cell>
        </row>
        <row r="26">
          <cell r="C26">
            <v>167768.43</v>
          </cell>
          <cell r="D26">
            <v>0</v>
          </cell>
          <cell r="E26">
            <v>137990.45875568659</v>
          </cell>
          <cell r="F26">
            <v>29777.971244313361</v>
          </cell>
          <cell r="G26">
            <v>10731.944371153701</v>
          </cell>
          <cell r="H26">
            <v>0</v>
          </cell>
          <cell r="I26">
            <v>12292.885</v>
          </cell>
          <cell r="J26">
            <v>0</v>
          </cell>
          <cell r="K26">
            <v>28217.030615467062</v>
          </cell>
          <cell r="L26">
            <v>23042.926181266459</v>
          </cell>
          <cell r="M26">
            <v>-14529.4572086894</v>
          </cell>
          <cell r="N26">
            <v>8111.6221376083922</v>
          </cell>
          <cell r="O26">
            <v>11591.939505281611</v>
          </cell>
          <cell r="P26">
            <v>1749.1633481070321</v>
          </cell>
          <cell r="Q26">
            <v>13341.10285338864</v>
          </cell>
        </row>
        <row r="27">
          <cell r="C27">
            <v>259023.49900000001</v>
          </cell>
          <cell r="D27">
            <v>1766.1030000000001</v>
          </cell>
          <cell r="E27">
            <v>211954.68952000001</v>
          </cell>
          <cell r="F27">
            <v>48834.91248000005</v>
          </cell>
          <cell r="G27">
            <v>14007.97153310449</v>
          </cell>
          <cell r="H27">
            <v>0</v>
          </cell>
          <cell r="I27">
            <v>17184.08201506046</v>
          </cell>
          <cell r="J27">
            <v>0</v>
          </cell>
          <cell r="K27">
            <v>45658.801998044073</v>
          </cell>
          <cell r="L27">
            <v>31227.149095767531</v>
          </cell>
          <cell r="M27">
            <v>-7909.0029964503046</v>
          </cell>
          <cell r="N27">
            <v>24467.161206049641</v>
          </cell>
          <cell r="O27">
            <v>-2126.5053073228</v>
          </cell>
          <cell r="P27">
            <v>28045.534408792912</v>
          </cell>
          <cell r="Q27">
            <v>25919.029101470111</v>
          </cell>
        </row>
        <row r="28">
          <cell r="C28">
            <v>53641.650399999999</v>
          </cell>
          <cell r="D28">
            <v>4661.2960000000003</v>
          </cell>
          <cell r="E28">
            <v>27955.76211</v>
          </cell>
          <cell r="F28">
            <v>30347.184290000001</v>
          </cell>
          <cell r="G28">
            <v>6839.38</v>
          </cell>
          <cell r="H28">
            <v>0</v>
          </cell>
          <cell r="I28">
            <v>5017.9075111056973</v>
          </cell>
          <cell r="J28">
            <v>0</v>
          </cell>
          <cell r="K28">
            <v>32168.656778894299</v>
          </cell>
          <cell r="L28">
            <v>9914.9060000000009</v>
          </cell>
          <cell r="M28">
            <v>5531.0793559100457</v>
          </cell>
          <cell r="N28">
            <v>7365.6450000000004</v>
          </cell>
          <cell r="O28">
            <v>9357.026422984256</v>
          </cell>
          <cell r="P28">
            <v>-957.55899999999997</v>
          </cell>
          <cell r="Q28">
            <v>8399.4674229842549</v>
          </cell>
        </row>
        <row r="29">
          <cell r="C29">
            <v>92306.795020000005</v>
          </cell>
          <cell r="D29">
            <v>21686.433150000001</v>
          </cell>
          <cell r="E29">
            <v>99985.872650000005</v>
          </cell>
          <cell r="F29">
            <v>14007.35552000001</v>
          </cell>
          <cell r="G29">
            <v>14581.540999999999</v>
          </cell>
          <cell r="H29">
            <v>0</v>
          </cell>
          <cell r="I29">
            <v>22712.908899999959</v>
          </cell>
          <cell r="J29">
            <v>0</v>
          </cell>
          <cell r="K29">
            <v>5875.9876200000499</v>
          </cell>
          <cell r="L29">
            <v>7522.1327203874107</v>
          </cell>
          <cell r="M29">
            <v>-23884.377822574781</v>
          </cell>
          <cell r="N29">
            <v>18974.441757898971</v>
          </cell>
          <cell r="O29">
            <v>3263.790964288447</v>
          </cell>
          <cell r="P29">
            <v>8011.8832269202703</v>
          </cell>
          <cell r="Q29">
            <v>11275.67419120872</v>
          </cell>
        </row>
        <row r="30">
          <cell r="C30">
            <v>66667.975000000006</v>
          </cell>
          <cell r="D30">
            <v>0</v>
          </cell>
          <cell r="E30">
            <v>50992.618000000002</v>
          </cell>
          <cell r="F30">
            <v>15675.357</v>
          </cell>
          <cell r="G30">
            <v>13181.45872298225</v>
          </cell>
          <cell r="H30">
            <v>0</v>
          </cell>
          <cell r="I30">
            <v>17890.17909460963</v>
          </cell>
          <cell r="J30">
            <v>0</v>
          </cell>
          <cell r="K30">
            <v>10966.63662837262</v>
          </cell>
          <cell r="L30">
            <v>24448.240677427639</v>
          </cell>
          <cell r="M30">
            <v>1423.4580000000001</v>
          </cell>
          <cell r="N30">
            <v>19076.119071259898</v>
          </cell>
          <cell r="O30">
            <v>-33981.181120314912</v>
          </cell>
          <cell r="P30">
            <v>6383.9394485276689</v>
          </cell>
          <cell r="Q30">
            <v>-27597.24167178724</v>
          </cell>
        </row>
        <row r="31">
          <cell r="C31">
            <v>478950.19082999998</v>
          </cell>
          <cell r="D31">
            <v>1728.0215099999309</v>
          </cell>
          <cell r="E31">
            <v>332263.31332000007</v>
          </cell>
          <cell r="F31">
            <v>148414.8990199999</v>
          </cell>
          <cell r="G31">
            <v>51388.270490000228</v>
          </cell>
          <cell r="H31">
            <v>0</v>
          </cell>
          <cell r="I31">
            <v>53311.784354775416</v>
          </cell>
          <cell r="J31">
            <v>0</v>
          </cell>
          <cell r="K31">
            <v>146491.38515522471</v>
          </cell>
          <cell r="L31">
            <v>102187.5299405019</v>
          </cell>
          <cell r="M31">
            <v>-3858.019167636231</v>
          </cell>
          <cell r="N31">
            <v>174038.12100000001</v>
          </cell>
          <cell r="O31">
            <v>-125876.24661764091</v>
          </cell>
          <cell r="P31">
            <v>54247.253994946906</v>
          </cell>
          <cell r="Q31">
            <v>-71628.992622694015</v>
          </cell>
        </row>
        <row r="32">
          <cell r="C32">
            <v>56469.156000000003</v>
          </cell>
          <cell r="D32">
            <v>1600.6479999999999</v>
          </cell>
          <cell r="E32">
            <v>19440.674999999999</v>
          </cell>
          <cell r="F32">
            <v>38629.129000000001</v>
          </cell>
          <cell r="G32">
            <v>11801.300999999999</v>
          </cell>
          <cell r="H32">
            <v>0</v>
          </cell>
          <cell r="I32">
            <v>15439.307000000001</v>
          </cell>
          <cell r="J32">
            <v>0</v>
          </cell>
          <cell r="K32">
            <v>34991.123</v>
          </cell>
          <cell r="L32">
            <v>13277.698</v>
          </cell>
          <cell r="M32">
            <v>5212.2460000000001</v>
          </cell>
          <cell r="N32">
            <v>10064.526</v>
          </cell>
          <cell r="O32">
            <v>6436.6530000000002</v>
          </cell>
          <cell r="P32">
            <v>3112.692</v>
          </cell>
          <cell r="Q32">
            <v>9549.3449999999993</v>
          </cell>
        </row>
        <row r="33">
          <cell r="C33">
            <v>30479.012999999999</v>
          </cell>
          <cell r="D33">
            <v>420.29</v>
          </cell>
          <cell r="E33">
            <v>8468.2780000000002</v>
          </cell>
          <cell r="F33">
            <v>22431.025000000001</v>
          </cell>
          <cell r="G33">
            <v>6436.1319999999996</v>
          </cell>
          <cell r="H33">
            <v>0</v>
          </cell>
          <cell r="I33">
            <v>12410.075999999999</v>
          </cell>
          <cell r="J33">
            <v>0</v>
          </cell>
          <cell r="K33">
            <v>16457.080999999998</v>
          </cell>
          <cell r="L33">
            <v>5356.415</v>
          </cell>
          <cell r="M33">
            <v>2089.4459999999999</v>
          </cell>
          <cell r="N33">
            <v>7793.5371864100234</v>
          </cell>
          <cell r="O33">
            <v>1217.6828135899771</v>
          </cell>
          <cell r="P33">
            <v>2479.2888068796969</v>
          </cell>
          <cell r="Q33">
            <v>3696.9716204696751</v>
          </cell>
        </row>
        <row r="34">
          <cell r="C34">
            <v>195413.99447999999</v>
          </cell>
          <cell r="D34">
            <v>0</v>
          </cell>
          <cell r="E34">
            <v>200659.8196522975</v>
          </cell>
          <cell r="F34">
            <v>-5245.8251722975374</v>
          </cell>
          <cell r="G34">
            <v>504.06916918031868</v>
          </cell>
          <cell r="H34">
            <v>0</v>
          </cell>
          <cell r="I34">
            <v>448.44012041096391</v>
          </cell>
          <cell r="J34">
            <v>0</v>
          </cell>
          <cell r="K34">
            <v>-5190.1961235281824</v>
          </cell>
          <cell r="L34">
            <v>1505.9543463879249</v>
          </cell>
          <cell r="M34">
            <v>-6870.4109302306661</v>
          </cell>
          <cell r="N34">
            <v>33414.605416287573</v>
          </cell>
          <cell r="O34">
            <v>-33240.344955973007</v>
          </cell>
          <cell r="P34">
            <v>24810.993051189711</v>
          </cell>
          <cell r="Q34">
            <v>-8429.3519047833088</v>
          </cell>
        </row>
        <row r="35">
          <cell r="C35">
            <v>45904.294000000002</v>
          </cell>
          <cell r="D35">
            <v>0</v>
          </cell>
          <cell r="E35">
            <v>45491.923659999993</v>
          </cell>
          <cell r="F35">
            <v>412.37034000000358</v>
          </cell>
          <cell r="G35">
            <v>250.39841000000001</v>
          </cell>
          <cell r="H35">
            <v>0</v>
          </cell>
          <cell r="I35">
            <v>9671.3081561643849</v>
          </cell>
          <cell r="J35">
            <v>23581.280999999999</v>
          </cell>
          <cell r="K35">
            <v>-32589.820406164381</v>
          </cell>
          <cell r="L35">
            <v>291199.99979999999</v>
          </cell>
          <cell r="M35">
            <v>4317.20993</v>
          </cell>
          <cell r="N35">
            <v>5722.8682572068519</v>
          </cell>
          <cell r="O35">
            <v>-333829.89839337132</v>
          </cell>
          <cell r="P35">
            <v>1821.0694078806951</v>
          </cell>
          <cell r="Q35">
            <v>-332008.82898549049</v>
          </cell>
        </row>
        <row r="36">
          <cell r="C36">
            <v>38381.868592828323</v>
          </cell>
          <cell r="D36">
            <v>466.76071766472842</v>
          </cell>
          <cell r="E36">
            <v>5480.6149999999998</v>
          </cell>
          <cell r="F36">
            <v>33368.014310493047</v>
          </cell>
          <cell r="G36">
            <v>5854.5701857363802</v>
          </cell>
          <cell r="H36">
            <v>0</v>
          </cell>
          <cell r="I36">
            <v>14417.815510579339</v>
          </cell>
          <cell r="J36">
            <v>0</v>
          </cell>
          <cell r="K36">
            <v>24804.76898565008</v>
          </cell>
          <cell r="L36">
            <v>12994.502715410739</v>
          </cell>
          <cell r="M36">
            <v>4184.2320721615961</v>
          </cell>
          <cell r="N36">
            <v>21878.411902187359</v>
          </cell>
          <cell r="O36">
            <v>-14252.377704109609</v>
          </cell>
          <cell r="P36">
            <v>3478.6515047418379</v>
          </cell>
          <cell r="Q36">
            <v>-10773.72619936778</v>
          </cell>
        </row>
        <row r="37">
          <cell r="C37">
            <v>137204.10800000001</v>
          </cell>
          <cell r="D37">
            <v>0</v>
          </cell>
          <cell r="E37">
            <v>11716.171253906159</v>
          </cell>
          <cell r="F37">
            <v>125487.93674609379</v>
          </cell>
          <cell r="G37">
            <v>25386.303499829501</v>
          </cell>
          <cell r="H37">
            <v>0</v>
          </cell>
          <cell r="I37">
            <v>25966.548468218822</v>
          </cell>
          <cell r="J37">
            <v>0</v>
          </cell>
          <cell r="K37">
            <v>124907.6917777045</v>
          </cell>
          <cell r="L37">
            <v>45600.71068039431</v>
          </cell>
          <cell r="M37">
            <v>25438.012419289818</v>
          </cell>
          <cell r="N37">
            <v>54679.985372646632</v>
          </cell>
          <cell r="O37">
            <v>-811.01669462623443</v>
          </cell>
          <cell r="P37">
            <v>24173.402153761221</v>
          </cell>
          <cell r="Q37">
            <v>23362.385459134988</v>
          </cell>
        </row>
        <row r="38">
          <cell r="C38">
            <v>117220.448</v>
          </cell>
          <cell r="D38">
            <v>0.48399999999999999</v>
          </cell>
          <cell r="E38">
            <v>11012.281000000001</v>
          </cell>
          <cell r="F38">
            <v>106208.651</v>
          </cell>
          <cell r="G38">
            <v>37200.660000000003</v>
          </cell>
          <cell r="H38">
            <v>0</v>
          </cell>
          <cell r="I38">
            <v>41347.644</v>
          </cell>
          <cell r="J38">
            <v>0</v>
          </cell>
          <cell r="K38">
            <v>102061.667</v>
          </cell>
          <cell r="L38">
            <v>20948.821</v>
          </cell>
          <cell r="M38">
            <v>18550.251</v>
          </cell>
          <cell r="N38">
            <v>90055.975000000006</v>
          </cell>
          <cell r="O38">
            <v>-27493.38</v>
          </cell>
          <cell r="P38">
            <v>56960.764000000003</v>
          </cell>
          <cell r="Q38">
            <v>29467.383999999998</v>
          </cell>
        </row>
        <row r="39">
          <cell r="C39">
            <v>17270.150160000001</v>
          </cell>
          <cell r="D39">
            <v>0</v>
          </cell>
          <cell r="E39">
            <v>6193.9139999999998</v>
          </cell>
          <cell r="F39">
            <v>11076.23616</v>
          </cell>
          <cell r="G39">
            <v>3533.5169999999998</v>
          </cell>
          <cell r="H39">
            <v>0</v>
          </cell>
          <cell r="I39">
            <v>5976.6049999999996</v>
          </cell>
          <cell r="J39">
            <v>0</v>
          </cell>
          <cell r="K39">
            <v>8633.1481600000043</v>
          </cell>
          <cell r="L39">
            <v>13176.113429243849</v>
          </cell>
          <cell r="M39">
            <v>-3784.27331</v>
          </cell>
          <cell r="N39">
            <v>9046.9469362313594</v>
          </cell>
          <cell r="O39">
            <v>-9805.6388954752056</v>
          </cell>
          <cell r="P39">
            <v>1012.354167459827</v>
          </cell>
          <cell r="Q39">
            <v>-8793.2847280153783</v>
          </cell>
        </row>
        <row r="40">
          <cell r="C40">
            <v>2606.16264</v>
          </cell>
          <cell r="D40">
            <v>0</v>
          </cell>
          <cell r="E40">
            <v>1408.5346731731661</v>
          </cell>
          <cell r="F40">
            <v>1197.6279668268339</v>
          </cell>
          <cell r="G40">
            <v>1172.310499277334</v>
          </cell>
          <cell r="H40">
            <v>505.51400000000001</v>
          </cell>
          <cell r="I40">
            <v>531.19353077326161</v>
          </cell>
          <cell r="J40">
            <v>821.38300000000004</v>
          </cell>
          <cell r="K40">
            <v>1522.8759353309069</v>
          </cell>
          <cell r="L40">
            <v>-232.453</v>
          </cell>
          <cell r="M40">
            <v>121.4981155376874</v>
          </cell>
          <cell r="N40">
            <v>1104.468179986075</v>
          </cell>
          <cell r="O40">
            <v>529.36263980714443</v>
          </cell>
          <cell r="P40">
            <v>13.57213162987032</v>
          </cell>
          <cell r="Q40">
            <v>542.93477143701466</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10160.811</v>
          </cell>
          <cell r="E44">
            <v>3314.585</v>
          </cell>
          <cell r="F44">
            <v>6846.2259999999997</v>
          </cell>
          <cell r="G44">
            <v>23323.929295355869</v>
          </cell>
          <cell r="H44">
            <v>0</v>
          </cell>
          <cell r="I44">
            <v>3597.3262651090408</v>
          </cell>
          <cell r="J44">
            <v>0</v>
          </cell>
          <cell r="K44">
            <v>26572.82903024683</v>
          </cell>
          <cell r="L44">
            <v>-30113.565999999999</v>
          </cell>
          <cell r="M44">
            <v>4794.424</v>
          </cell>
          <cell r="N44">
            <v>6452.9561435233763</v>
          </cell>
          <cell r="O44">
            <v>45439.01488672346</v>
          </cell>
          <cell r="P44">
            <v>3065.2134828828089</v>
          </cell>
          <cell r="Q44">
            <v>48504.228369606273</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90211.402000000002</v>
          </cell>
          <cell r="E46">
            <v>0</v>
          </cell>
          <cell r="F46">
            <v>90211.402000000002</v>
          </cell>
          <cell r="G46">
            <v>57485.584341531823</v>
          </cell>
          <cell r="H46">
            <v>31.912530627492711</v>
          </cell>
          <cell r="I46">
            <v>58420.082751488233</v>
          </cell>
          <cell r="J46">
            <v>0</v>
          </cell>
          <cell r="K46">
            <v>89308.816120671079</v>
          </cell>
          <cell r="L46">
            <v>37324.486381803057</v>
          </cell>
          <cell r="M46">
            <v>35435.093000000001</v>
          </cell>
          <cell r="N46">
            <v>4619.997029559584</v>
          </cell>
          <cell r="O46">
            <v>11929.239709308429</v>
          </cell>
          <cell r="P46">
            <v>9076.6991124999913</v>
          </cell>
          <cell r="Q46">
            <v>21005.93882180842</v>
          </cell>
        </row>
        <row r="47">
          <cell r="C47">
            <v>0</v>
          </cell>
          <cell r="D47">
            <v>177768.12182999999</v>
          </cell>
          <cell r="E47">
            <v>0</v>
          </cell>
          <cell r="F47">
            <v>177768.12182999999</v>
          </cell>
          <cell r="G47">
            <v>138194.783</v>
          </cell>
          <cell r="H47">
            <v>0</v>
          </cell>
          <cell r="I47">
            <v>136272.18238399009</v>
          </cell>
          <cell r="J47">
            <v>5610.8964035620984</v>
          </cell>
          <cell r="K47">
            <v>174079.82604244791</v>
          </cell>
          <cell r="L47">
            <v>53712.135909999997</v>
          </cell>
          <cell r="M47">
            <v>67869.508049999975</v>
          </cell>
          <cell r="N47">
            <v>0</v>
          </cell>
          <cell r="O47">
            <v>52498.182082447893</v>
          </cell>
          <cell r="P47">
            <v>0</v>
          </cell>
          <cell r="Q47">
            <v>52498.182082447893</v>
          </cell>
        </row>
        <row r="48">
          <cell r="C48">
            <v>0</v>
          </cell>
          <cell r="D48">
            <v>45983.512566057107</v>
          </cell>
          <cell r="E48">
            <v>0</v>
          </cell>
          <cell r="F48">
            <v>45983.512566057107</v>
          </cell>
          <cell r="G48">
            <v>19001.055327432041</v>
          </cell>
          <cell r="H48">
            <v>0</v>
          </cell>
          <cell r="I48">
            <v>36091.189341714373</v>
          </cell>
          <cell r="J48">
            <v>0</v>
          </cell>
          <cell r="K48">
            <v>28893.378551774789</v>
          </cell>
          <cell r="L48">
            <v>8811.2389186862638</v>
          </cell>
          <cell r="M48">
            <v>2795.4465825911789</v>
          </cell>
          <cell r="N48">
            <v>10072.41639222513</v>
          </cell>
          <cell r="O48">
            <v>7214.2766582722161</v>
          </cell>
          <cell r="P48">
            <v>2947.0564696915212</v>
          </cell>
          <cell r="Q48">
            <v>10161.33312796374</v>
          </cell>
        </row>
      </sheetData>
      <sheetData sheetId="52">
        <row r="6">
          <cell r="C6">
            <v>87413.998000000007</v>
          </cell>
          <cell r="D6">
            <v>0</v>
          </cell>
          <cell r="E6">
            <v>0</v>
          </cell>
          <cell r="F6">
            <v>87413.998000000007</v>
          </cell>
          <cell r="G6">
            <v>29422.618999999999</v>
          </cell>
          <cell r="H6">
            <v>0</v>
          </cell>
          <cell r="I6">
            <v>32010.924051474161</v>
          </cell>
          <cell r="J6">
            <v>0</v>
          </cell>
          <cell r="K6">
            <v>84825.692948525844</v>
          </cell>
          <cell r="L6">
            <v>53691.998025744928</v>
          </cell>
          <cell r="M6">
            <v>17476.16691399999</v>
          </cell>
          <cell r="N6">
            <v>11669.39992829348</v>
          </cell>
          <cell r="O6">
            <v>1988.1280804874471</v>
          </cell>
          <cell r="P6">
            <v>5168.670187933657</v>
          </cell>
          <cell r="Q6">
            <v>7156.7982684211038</v>
          </cell>
        </row>
        <row r="7">
          <cell r="C7">
            <v>74791.847524961398</v>
          </cell>
          <cell r="D7">
            <v>0</v>
          </cell>
          <cell r="E7">
            <v>2005.9449999999999</v>
          </cell>
          <cell r="F7">
            <v>72785.902524961391</v>
          </cell>
          <cell r="G7">
            <v>7317.7579999999998</v>
          </cell>
          <cell r="H7">
            <v>0</v>
          </cell>
          <cell r="I7">
            <v>13427.38162990604</v>
          </cell>
          <cell r="J7">
            <v>0</v>
          </cell>
          <cell r="K7">
            <v>66676.278895055366</v>
          </cell>
          <cell r="L7">
            <v>17590.859078962971</v>
          </cell>
          <cell r="M7">
            <v>13716.534</v>
          </cell>
          <cell r="N7">
            <v>23069.025870481441</v>
          </cell>
          <cell r="O7">
            <v>12299.85994561095</v>
          </cell>
          <cell r="P7">
            <v>2850.2020802954071</v>
          </cell>
          <cell r="Q7">
            <v>15150.062025906351</v>
          </cell>
        </row>
        <row r="8">
          <cell r="C8">
            <v>559674.33400000003</v>
          </cell>
          <cell r="D8">
            <v>110192.958</v>
          </cell>
          <cell r="E8">
            <v>92343.876672049999</v>
          </cell>
          <cell r="F8">
            <v>577523.41532795003</v>
          </cell>
          <cell r="G8">
            <v>163357.78899999999</v>
          </cell>
          <cell r="H8">
            <v>0</v>
          </cell>
          <cell r="I8">
            <v>171065.84155143541</v>
          </cell>
          <cell r="J8">
            <v>0</v>
          </cell>
          <cell r="K8">
            <v>569815.36277651449</v>
          </cell>
          <cell r="L8">
            <v>277154.80627584859</v>
          </cell>
          <cell r="M8">
            <v>97116.782862499982</v>
          </cell>
          <cell r="N8">
            <v>103583.9252846524</v>
          </cell>
          <cell r="O8">
            <v>91959.848353513502</v>
          </cell>
          <cell r="P8">
            <v>85813.945257630272</v>
          </cell>
          <cell r="Q8">
            <v>177773.7936111438</v>
          </cell>
        </row>
        <row r="9">
          <cell r="C9">
            <v>3301545.391129999</v>
          </cell>
          <cell r="D9">
            <v>0</v>
          </cell>
          <cell r="E9">
            <v>2714409.0889618262</v>
          </cell>
          <cell r="F9">
            <v>587136.30216817383</v>
          </cell>
          <cell r="G9">
            <v>119047.85884</v>
          </cell>
          <cell r="H9">
            <v>0</v>
          </cell>
          <cell r="I9">
            <v>189477.46995</v>
          </cell>
          <cell r="J9">
            <v>0</v>
          </cell>
          <cell r="K9">
            <v>516706.69105817378</v>
          </cell>
          <cell r="L9">
            <v>208582.413264009</v>
          </cell>
          <cell r="M9">
            <v>-91577.275279999973</v>
          </cell>
          <cell r="N9">
            <v>122063.76497085459</v>
          </cell>
          <cell r="O9">
            <v>277637.78810331022</v>
          </cell>
          <cell r="P9">
            <v>212537.0841827156</v>
          </cell>
          <cell r="Q9">
            <v>490174.87228602578</v>
          </cell>
        </row>
        <row r="10">
          <cell r="C10">
            <v>101531.87300000001</v>
          </cell>
          <cell r="D10">
            <v>2212.232</v>
          </cell>
          <cell r="E10">
            <v>12752.361999999999</v>
          </cell>
          <cell r="F10">
            <v>90991.743000000002</v>
          </cell>
          <cell r="G10">
            <v>33110.304254098359</v>
          </cell>
          <cell r="H10">
            <v>0</v>
          </cell>
          <cell r="I10">
            <v>40551.446792613671</v>
          </cell>
          <cell r="J10">
            <v>0</v>
          </cell>
          <cell r="K10">
            <v>83550.60046148469</v>
          </cell>
          <cell r="L10">
            <v>50167.08307817427</v>
          </cell>
          <cell r="M10">
            <v>15260.843000000001</v>
          </cell>
          <cell r="N10">
            <v>27611.779396336431</v>
          </cell>
          <cell r="O10">
            <v>-9489.105013026021</v>
          </cell>
          <cell r="P10">
            <v>41447.098367478888</v>
          </cell>
          <cell r="Q10">
            <v>31957.993354452861</v>
          </cell>
        </row>
        <row r="11">
          <cell r="C11">
            <v>623611.99703000113</v>
          </cell>
          <cell r="D11">
            <v>469182.64041000011</v>
          </cell>
          <cell r="E11">
            <v>596676.96547000005</v>
          </cell>
          <cell r="F11">
            <v>496117.67197000119</v>
          </cell>
          <cell r="G11">
            <v>126508.04700000001</v>
          </cell>
          <cell r="H11">
            <v>0</v>
          </cell>
          <cell r="I11">
            <v>162192.76800000001</v>
          </cell>
          <cell r="J11">
            <v>0</v>
          </cell>
          <cell r="K11">
            <v>460432.95097000123</v>
          </cell>
          <cell r="L11">
            <v>-40476.175490000067</v>
          </cell>
          <cell r="M11">
            <v>69728.702909999993</v>
          </cell>
          <cell r="N11">
            <v>105471.2368884231</v>
          </cell>
          <cell r="O11">
            <v>325709.18666157807</v>
          </cell>
          <cell r="P11">
            <v>126347.17953580771</v>
          </cell>
          <cell r="Q11">
            <v>452056.36619738583</v>
          </cell>
        </row>
        <row r="12">
          <cell r="C12">
            <v>13802.98964052719</v>
          </cell>
          <cell r="D12">
            <v>307.11592984796368</v>
          </cell>
          <cell r="E12">
            <v>0</v>
          </cell>
          <cell r="F12">
            <v>14110.105570375161</v>
          </cell>
          <cell r="G12">
            <v>6492.5401476808283</v>
          </cell>
          <cell r="H12">
            <v>0</v>
          </cell>
          <cell r="I12">
            <v>7235.0655490059708</v>
          </cell>
          <cell r="J12">
            <v>0</v>
          </cell>
          <cell r="K12">
            <v>13367.580169050019</v>
          </cell>
          <cell r="L12">
            <v>13771.372504760729</v>
          </cell>
          <cell r="M12">
            <v>-128.68071801047171</v>
          </cell>
          <cell r="N12">
            <v>15940.61904660779</v>
          </cell>
          <cell r="O12">
            <v>-16215.73066430803</v>
          </cell>
          <cell r="P12">
            <v>147.3440466942063</v>
          </cell>
          <cell r="Q12">
            <v>-16068.386617613831</v>
          </cell>
        </row>
        <row r="13">
          <cell r="C13">
            <v>6441.4260000000004</v>
          </cell>
          <cell r="D13">
            <v>0</v>
          </cell>
          <cell r="E13">
            <v>0</v>
          </cell>
          <cell r="F13">
            <v>6441.4260000000004</v>
          </cell>
          <cell r="G13">
            <v>6576.8770199999999</v>
          </cell>
          <cell r="H13">
            <v>0</v>
          </cell>
          <cell r="I13">
            <v>7346.4302200000002</v>
          </cell>
          <cell r="J13">
            <v>0</v>
          </cell>
          <cell r="K13">
            <v>5671.8728000000001</v>
          </cell>
          <cell r="L13">
            <v>447.43799999999999</v>
          </cell>
          <cell r="M13">
            <v>4907.7879999999996</v>
          </cell>
          <cell r="N13">
            <v>0</v>
          </cell>
          <cell r="O13">
            <v>316.64679999999981</v>
          </cell>
          <cell r="P13">
            <v>0</v>
          </cell>
          <cell r="Q13">
            <v>316.64679999999981</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315351.46500000003</v>
          </cell>
          <cell r="D15">
            <v>1067.6220000000001</v>
          </cell>
          <cell r="E15">
            <v>30568.058000000001</v>
          </cell>
          <cell r="F15">
            <v>285851.02899999998</v>
          </cell>
          <cell r="G15">
            <v>63936.110999999997</v>
          </cell>
          <cell r="H15">
            <v>0</v>
          </cell>
          <cell r="I15">
            <v>90446.361000000004</v>
          </cell>
          <cell r="J15">
            <v>0</v>
          </cell>
          <cell r="K15">
            <v>259340.77900000001</v>
          </cell>
          <cell r="L15">
            <v>122751.853</v>
          </cell>
          <cell r="M15">
            <v>52478.402999999998</v>
          </cell>
          <cell r="N15">
            <v>19537.550999999999</v>
          </cell>
          <cell r="O15">
            <v>64572.972000000002</v>
          </cell>
          <cell r="P15">
            <v>58745.840954972322</v>
          </cell>
          <cell r="Q15">
            <v>123318.81295497229</v>
          </cell>
        </row>
        <row r="16">
          <cell r="C16">
            <v>129655.318</v>
          </cell>
          <cell r="D16">
            <v>0</v>
          </cell>
          <cell r="E16">
            <v>9317.6712499999994</v>
          </cell>
          <cell r="F16">
            <v>120337.64675</v>
          </cell>
          <cell r="G16">
            <v>38019.7827997274</v>
          </cell>
          <cell r="H16">
            <v>0</v>
          </cell>
          <cell r="I16">
            <v>54267.067723230342</v>
          </cell>
          <cell r="J16">
            <v>0</v>
          </cell>
          <cell r="K16">
            <v>104090.3618264971</v>
          </cell>
          <cell r="L16">
            <v>6151.6251500000062</v>
          </cell>
          <cell r="M16">
            <v>25931.063999999998</v>
          </cell>
          <cell r="N16">
            <v>64249.20994878043</v>
          </cell>
          <cell r="O16">
            <v>7758.4627277166401</v>
          </cell>
          <cell r="P16">
            <v>18472.585999999999</v>
          </cell>
          <cell r="Q16">
            <v>26231.048727716639</v>
          </cell>
        </row>
        <row r="17">
          <cell r="C17">
            <v>1006778.002</v>
          </cell>
          <cell r="D17">
            <v>0</v>
          </cell>
          <cell r="E17">
            <v>300777.76400000002</v>
          </cell>
          <cell r="F17">
            <v>706000.23800000001</v>
          </cell>
          <cell r="G17">
            <v>197152.35399999999</v>
          </cell>
          <cell r="H17">
            <v>0</v>
          </cell>
          <cell r="I17">
            <v>244500.932</v>
          </cell>
          <cell r="J17">
            <v>0</v>
          </cell>
          <cell r="K17">
            <v>658651.66</v>
          </cell>
          <cell r="L17">
            <v>335758.07500000001</v>
          </cell>
          <cell r="M17">
            <v>65766.474719999998</v>
          </cell>
          <cell r="N17">
            <v>92215.29</v>
          </cell>
          <cell r="O17">
            <v>164911.82028000001</v>
          </cell>
          <cell r="P17">
            <v>95636.331999999995</v>
          </cell>
          <cell r="Q17">
            <v>260548.15228000001</v>
          </cell>
        </row>
        <row r="18">
          <cell r="C18">
            <v>682137.03899999999</v>
          </cell>
          <cell r="D18">
            <v>61404.493999999999</v>
          </cell>
          <cell r="E18">
            <v>178543.93</v>
          </cell>
          <cell r="F18">
            <v>564997.603</v>
          </cell>
          <cell r="G18">
            <v>185516.11799999999</v>
          </cell>
          <cell r="H18">
            <v>0</v>
          </cell>
          <cell r="I18">
            <v>146751.93700000001</v>
          </cell>
          <cell r="J18">
            <v>0</v>
          </cell>
          <cell r="K18">
            <v>603761.78399999999</v>
          </cell>
          <cell r="L18">
            <v>367162.97100000002</v>
          </cell>
          <cell r="M18">
            <v>115648.508</v>
          </cell>
          <cell r="N18">
            <v>170382.31579071711</v>
          </cell>
          <cell r="O18">
            <v>-49432.010790717068</v>
          </cell>
          <cell r="P18">
            <v>40259.308763970737</v>
          </cell>
          <cell r="Q18">
            <v>-9172.7020267463176</v>
          </cell>
        </row>
        <row r="19">
          <cell r="C19">
            <v>549247.37199999997</v>
          </cell>
          <cell r="D19">
            <v>379610.63799999998</v>
          </cell>
          <cell r="E19">
            <v>48237.913</v>
          </cell>
          <cell r="F19">
            <v>880620.09699999995</v>
          </cell>
          <cell r="G19">
            <v>121037.253</v>
          </cell>
          <cell r="H19">
            <v>0</v>
          </cell>
          <cell r="I19">
            <v>217353.16200000001</v>
          </cell>
          <cell r="J19">
            <v>0</v>
          </cell>
          <cell r="K19">
            <v>784304.18799999997</v>
          </cell>
          <cell r="L19">
            <v>180139.742</v>
          </cell>
          <cell r="M19">
            <v>159996.35</v>
          </cell>
          <cell r="N19">
            <v>162934.774</v>
          </cell>
          <cell r="O19">
            <v>281233.32199999999</v>
          </cell>
          <cell r="P19">
            <v>109504.27099999999</v>
          </cell>
          <cell r="Q19">
            <v>390737.59299999999</v>
          </cell>
        </row>
        <row r="20">
          <cell r="C20">
            <v>289767.57299999997</v>
          </cell>
          <cell r="D20">
            <v>928.93100000000004</v>
          </cell>
          <cell r="E20">
            <v>11797.284</v>
          </cell>
          <cell r="F20">
            <v>278899.21999999997</v>
          </cell>
          <cell r="G20">
            <v>73115.888000000006</v>
          </cell>
          <cell r="H20">
            <v>0</v>
          </cell>
          <cell r="I20">
            <v>67726.827999999994</v>
          </cell>
          <cell r="J20">
            <v>0</v>
          </cell>
          <cell r="K20">
            <v>284288.28000000003</v>
          </cell>
          <cell r="L20">
            <v>85334.152000000002</v>
          </cell>
          <cell r="M20">
            <v>47143.898999999998</v>
          </cell>
          <cell r="N20">
            <v>68598.138000000006</v>
          </cell>
          <cell r="O20">
            <v>83212.091</v>
          </cell>
          <cell r="P20">
            <v>25886.142</v>
          </cell>
          <cell r="Q20">
            <v>109098.23299999999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868700.91299999994</v>
          </cell>
          <cell r="D22">
            <v>0</v>
          </cell>
          <cell r="E22">
            <v>580924.46200000006</v>
          </cell>
          <cell r="F22">
            <v>287776.451</v>
          </cell>
          <cell r="G22">
            <v>131543.50599999999</v>
          </cell>
          <cell r="H22">
            <v>105466.058</v>
          </cell>
          <cell r="I22">
            <v>0</v>
          </cell>
          <cell r="J22">
            <v>0</v>
          </cell>
          <cell r="K22">
            <v>524786.01500000001</v>
          </cell>
          <cell r="L22">
            <v>321203.03423300351</v>
          </cell>
          <cell r="M22">
            <v>21828.373</v>
          </cell>
          <cell r="N22">
            <v>162451.519</v>
          </cell>
          <cell r="O22">
            <v>19303.088766996501</v>
          </cell>
          <cell r="P22">
            <v>50292.453999999998</v>
          </cell>
          <cell r="Q22">
            <v>69595.542766996499</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211172.70600000001</v>
          </cell>
          <cell r="D24">
            <v>1173.789</v>
          </cell>
          <cell r="E24">
            <v>5308.5469999999996</v>
          </cell>
          <cell r="F24">
            <v>207037.948</v>
          </cell>
          <cell r="G24">
            <v>69188.180310637588</v>
          </cell>
          <cell r="H24">
            <v>16792</v>
          </cell>
          <cell r="I24">
            <v>91229.748000000007</v>
          </cell>
          <cell r="J24">
            <v>12851.037</v>
          </cell>
          <cell r="K24">
            <v>188937.3433106376</v>
          </cell>
          <cell r="L24">
            <v>123440.068</v>
          </cell>
          <cell r="M24">
            <v>37337.917999999998</v>
          </cell>
          <cell r="N24">
            <v>55859.794999999998</v>
          </cell>
          <cell r="O24">
            <v>-27700.43768936241</v>
          </cell>
          <cell r="P24">
            <v>53692.455000000002</v>
          </cell>
          <cell r="Q24">
            <v>25992.017310637599</v>
          </cell>
        </row>
        <row r="25">
          <cell r="C25">
            <v>81584.576000000001</v>
          </cell>
          <cell r="D25">
            <v>0</v>
          </cell>
          <cell r="E25">
            <v>9445.7520000000004</v>
          </cell>
          <cell r="F25">
            <v>72138.823999999993</v>
          </cell>
          <cell r="G25">
            <v>21739.210999999999</v>
          </cell>
          <cell r="H25">
            <v>1552.559</v>
          </cell>
          <cell r="I25">
            <v>25152.645137236192</v>
          </cell>
          <cell r="J25">
            <v>3379.5206968767202</v>
          </cell>
          <cell r="K25">
            <v>66898.42816588709</v>
          </cell>
          <cell r="L25">
            <v>24645.570978349999</v>
          </cell>
          <cell r="M25">
            <v>13162.332296919951</v>
          </cell>
          <cell r="N25">
            <v>25896.064140766699</v>
          </cell>
          <cell r="O25">
            <v>3194.4607498504479</v>
          </cell>
          <cell r="P25">
            <v>1988.583792393498</v>
          </cell>
          <cell r="Q25">
            <v>5183.0445422439461</v>
          </cell>
        </row>
        <row r="26">
          <cell r="C26">
            <v>293038.79399999999</v>
          </cell>
          <cell r="D26">
            <v>-16218.262000000001</v>
          </cell>
          <cell r="E26">
            <v>116765.83460544579</v>
          </cell>
          <cell r="F26">
            <v>160054.6973945543</v>
          </cell>
          <cell r="G26">
            <v>61989.6229401983</v>
          </cell>
          <cell r="H26">
            <v>0</v>
          </cell>
          <cell r="I26">
            <v>61110.686000000002</v>
          </cell>
          <cell r="J26">
            <v>0</v>
          </cell>
          <cell r="K26">
            <v>160933.6343347526</v>
          </cell>
          <cell r="L26">
            <v>109044.01946970361</v>
          </cell>
          <cell r="M26">
            <v>15328.20987989384</v>
          </cell>
          <cell r="N26">
            <v>46878.915467476341</v>
          </cell>
          <cell r="O26">
            <v>-10317.51048232125</v>
          </cell>
          <cell r="P26">
            <v>10016.2824273062</v>
          </cell>
          <cell r="Q26">
            <v>-301.22805501504428</v>
          </cell>
        </row>
        <row r="27">
          <cell r="C27">
            <v>779862.43700000003</v>
          </cell>
          <cell r="D27">
            <v>53458.366999999998</v>
          </cell>
          <cell r="E27">
            <v>36348.14056</v>
          </cell>
          <cell r="F27">
            <v>796972.66344000003</v>
          </cell>
          <cell r="G27">
            <v>210603.2610530474</v>
          </cell>
          <cell r="H27">
            <v>0</v>
          </cell>
          <cell r="I27">
            <v>260401.14493323219</v>
          </cell>
          <cell r="J27">
            <v>0</v>
          </cell>
          <cell r="K27">
            <v>747174.7795598153</v>
          </cell>
          <cell r="L27">
            <v>361398.94180086523</v>
          </cell>
          <cell r="M27">
            <v>144578.58335088741</v>
          </cell>
          <cell r="N27">
            <v>226627.09879233511</v>
          </cell>
          <cell r="O27">
            <v>14570.15561572757</v>
          </cell>
          <cell r="P27">
            <v>89616.024239283535</v>
          </cell>
          <cell r="Q27">
            <v>104186.1798550111</v>
          </cell>
        </row>
        <row r="28">
          <cell r="C28">
            <v>83102.837509999998</v>
          </cell>
          <cell r="D28">
            <v>0</v>
          </cell>
          <cell r="E28">
            <v>6984.6790000000001</v>
          </cell>
          <cell r="F28">
            <v>76118.158509999994</v>
          </cell>
          <cell r="G28">
            <v>53110.093999999997</v>
          </cell>
          <cell r="H28">
            <v>0</v>
          </cell>
          <cell r="I28">
            <v>26000.35543246501</v>
          </cell>
          <cell r="J28">
            <v>0</v>
          </cell>
          <cell r="K28">
            <v>103227.897077535</v>
          </cell>
          <cell r="L28">
            <v>-8340.5660000000007</v>
          </cell>
          <cell r="M28">
            <v>23211.70713349025</v>
          </cell>
          <cell r="N28">
            <v>23636.113000000001</v>
          </cell>
          <cell r="O28">
            <v>64720.642944044717</v>
          </cell>
          <cell r="P28">
            <v>-3072.777</v>
          </cell>
          <cell r="Q28">
            <v>61647.865944044723</v>
          </cell>
        </row>
        <row r="29">
          <cell r="C29">
            <v>431577.28892999998</v>
          </cell>
          <cell r="D29">
            <v>0</v>
          </cell>
          <cell r="E29">
            <v>235700.48199999999</v>
          </cell>
          <cell r="F29">
            <v>195876.80693000011</v>
          </cell>
          <cell r="G29">
            <v>0</v>
          </cell>
          <cell r="H29">
            <v>0</v>
          </cell>
          <cell r="I29">
            <v>41053.609340000003</v>
          </cell>
          <cell r="J29">
            <v>0</v>
          </cell>
          <cell r="K29">
            <v>154823.19759000011</v>
          </cell>
          <cell r="L29">
            <v>106443.41501519379</v>
          </cell>
          <cell r="M29">
            <v>-40236.986174482568</v>
          </cell>
          <cell r="N29">
            <v>32210.47315998844</v>
          </cell>
          <cell r="O29">
            <v>56406.295589300396</v>
          </cell>
          <cell r="P29">
            <v>37459.288252276601</v>
          </cell>
          <cell r="Q29">
            <v>93865.583841576998</v>
          </cell>
        </row>
        <row r="30">
          <cell r="C30">
            <v>209807.03700000001</v>
          </cell>
          <cell r="D30">
            <v>0</v>
          </cell>
          <cell r="E30">
            <v>133070.54399999999</v>
          </cell>
          <cell r="F30">
            <v>76736.493000000002</v>
          </cell>
          <cell r="G30">
            <v>54747.344983593612</v>
          </cell>
          <cell r="H30">
            <v>0</v>
          </cell>
          <cell r="I30">
            <v>31165.304989384051</v>
          </cell>
          <cell r="J30">
            <v>0</v>
          </cell>
          <cell r="K30">
            <v>100318.5329942096</v>
          </cell>
          <cell r="L30">
            <v>58863.936653586119</v>
          </cell>
          <cell r="M30">
            <v>-38718.477163249998</v>
          </cell>
          <cell r="N30">
            <v>53473.073174834652</v>
          </cell>
          <cell r="O30">
            <v>26700.000329038779</v>
          </cell>
          <cell r="P30">
            <v>13688.18497108723</v>
          </cell>
          <cell r="Q30">
            <v>40388.185300126017</v>
          </cell>
        </row>
        <row r="31">
          <cell r="C31">
            <v>360909.19754000002</v>
          </cell>
          <cell r="D31">
            <v>467860.6835200002</v>
          </cell>
          <cell r="E31">
            <v>386922.64480000001</v>
          </cell>
          <cell r="F31">
            <v>441847.23626000021</v>
          </cell>
          <cell r="G31">
            <v>104258.4786800001</v>
          </cell>
          <cell r="H31">
            <v>0</v>
          </cell>
          <cell r="I31">
            <v>129540.2329038883</v>
          </cell>
          <cell r="J31">
            <v>0</v>
          </cell>
          <cell r="K31">
            <v>416565.48203611199</v>
          </cell>
          <cell r="L31">
            <v>74331.515347892288</v>
          </cell>
          <cell r="M31">
            <v>72327.157962897312</v>
          </cell>
          <cell r="N31">
            <v>102120.459</v>
          </cell>
          <cell r="O31">
            <v>167786.34972532239</v>
          </cell>
          <cell r="P31">
            <v>93531.366904192255</v>
          </cell>
          <cell r="Q31">
            <v>261317.7166295147</v>
          </cell>
        </row>
        <row r="32">
          <cell r="C32">
            <v>138434.82500000001</v>
          </cell>
          <cell r="D32">
            <v>8280.0460000000003</v>
          </cell>
          <cell r="E32">
            <v>22673.816999999999</v>
          </cell>
          <cell r="F32">
            <v>124041.054</v>
          </cell>
          <cell r="G32">
            <v>48649.836000000003</v>
          </cell>
          <cell r="H32">
            <v>0</v>
          </cell>
          <cell r="I32">
            <v>53361.866000000002</v>
          </cell>
          <cell r="J32">
            <v>0</v>
          </cell>
          <cell r="K32">
            <v>119329.024</v>
          </cell>
          <cell r="L32">
            <v>51596.659</v>
          </cell>
          <cell r="M32">
            <v>24185.916000000001</v>
          </cell>
          <cell r="N32">
            <v>54422.07</v>
          </cell>
          <cell r="O32">
            <v>-10875.620999999999</v>
          </cell>
          <cell r="P32">
            <v>7864.2969999999996</v>
          </cell>
          <cell r="Q32">
            <v>-3011.3240000000001</v>
          </cell>
        </row>
        <row r="33">
          <cell r="C33">
            <v>103908.247</v>
          </cell>
          <cell r="D33">
            <v>3081.482</v>
          </cell>
          <cell r="E33">
            <v>45776.68</v>
          </cell>
          <cell r="F33">
            <v>61213.048999999999</v>
          </cell>
          <cell r="G33">
            <v>43862.824000000001</v>
          </cell>
          <cell r="H33">
            <v>0</v>
          </cell>
          <cell r="I33">
            <v>59955.824999999997</v>
          </cell>
          <cell r="J33">
            <v>0</v>
          </cell>
          <cell r="K33">
            <v>45120.048000000003</v>
          </cell>
          <cell r="L33">
            <v>5059.5839999999998</v>
          </cell>
          <cell r="M33">
            <v>5078.2870000000003</v>
          </cell>
          <cell r="N33">
            <v>26215.20321117152</v>
          </cell>
          <cell r="O33">
            <v>8766.9737888284853</v>
          </cell>
          <cell r="P33">
            <v>9637.6528232962664</v>
          </cell>
          <cell r="Q33">
            <v>18404.62661212475</v>
          </cell>
        </row>
        <row r="34">
          <cell r="C34">
            <v>238799.57923999999</v>
          </cell>
          <cell r="D34">
            <v>0</v>
          </cell>
          <cell r="E34">
            <v>124197.1242507967</v>
          </cell>
          <cell r="F34">
            <v>114602.4549892033</v>
          </cell>
          <cell r="G34">
            <v>60022.668669615843</v>
          </cell>
          <cell r="H34">
            <v>0</v>
          </cell>
          <cell r="I34">
            <v>41641.658286427759</v>
          </cell>
          <cell r="J34">
            <v>0</v>
          </cell>
          <cell r="K34">
            <v>132983.46537239139</v>
          </cell>
          <cell r="L34">
            <v>11442.826416337541</v>
          </cell>
          <cell r="M34">
            <v>18956.434087031161</v>
          </cell>
          <cell r="N34">
            <v>40833.276731860489</v>
          </cell>
          <cell r="O34">
            <v>61750.928137162191</v>
          </cell>
          <cell r="P34">
            <v>30319.500488779249</v>
          </cell>
          <cell r="Q34">
            <v>92070.428625941437</v>
          </cell>
        </row>
        <row r="35">
          <cell r="C35">
            <v>64272.983999999997</v>
          </cell>
          <cell r="D35">
            <v>0</v>
          </cell>
          <cell r="E35">
            <v>0</v>
          </cell>
          <cell r="F35">
            <v>64272.983999999997</v>
          </cell>
          <cell r="G35">
            <v>2459.6997299999998</v>
          </cell>
          <cell r="H35">
            <v>0</v>
          </cell>
          <cell r="I35">
            <v>14930.239427923851</v>
          </cell>
          <cell r="J35">
            <v>0</v>
          </cell>
          <cell r="K35">
            <v>51802.444302076146</v>
          </cell>
          <cell r="L35">
            <v>4139.3966400000008</v>
          </cell>
          <cell r="M35">
            <v>16959.37501</v>
          </cell>
          <cell r="N35">
            <v>8012.884806148284</v>
          </cell>
          <cell r="O35">
            <v>22690.787845927862</v>
          </cell>
          <cell r="P35">
            <v>2549.773773137767</v>
          </cell>
          <cell r="Q35">
            <v>25240.561619065629</v>
          </cell>
        </row>
        <row r="36">
          <cell r="C36">
            <v>45204.543231779287</v>
          </cell>
          <cell r="D36">
            <v>0</v>
          </cell>
          <cell r="E36">
            <v>0</v>
          </cell>
          <cell r="F36">
            <v>45204.543231779287</v>
          </cell>
          <cell r="G36">
            <v>10960.75067616934</v>
          </cell>
          <cell r="H36">
            <v>0</v>
          </cell>
          <cell r="I36">
            <v>11530.24444495344</v>
          </cell>
          <cell r="J36">
            <v>0</v>
          </cell>
          <cell r="K36">
            <v>44635.049462995194</v>
          </cell>
          <cell r="L36">
            <v>11790.863747986459</v>
          </cell>
          <cell r="M36">
            <v>4928.0117548307271</v>
          </cell>
          <cell r="N36">
            <v>20360.36563601789</v>
          </cell>
          <cell r="O36">
            <v>7555.8083241601062</v>
          </cell>
          <cell r="P36">
            <v>3237.2832577371191</v>
          </cell>
          <cell r="Q36">
            <v>10793.091581897221</v>
          </cell>
        </row>
        <row r="37">
          <cell r="C37">
            <v>286338.36099999998</v>
          </cell>
          <cell r="D37">
            <v>0</v>
          </cell>
          <cell r="E37">
            <v>10516.44704353628</v>
          </cell>
          <cell r="F37">
            <v>275821.91395646369</v>
          </cell>
          <cell r="G37">
            <v>50085.51165719999</v>
          </cell>
          <cell r="H37">
            <v>0</v>
          </cell>
          <cell r="I37">
            <v>61740.250143420722</v>
          </cell>
          <cell r="J37">
            <v>0</v>
          </cell>
          <cell r="K37">
            <v>264167.17547024298</v>
          </cell>
          <cell r="L37">
            <v>62792.862435412877</v>
          </cell>
          <cell r="M37">
            <v>56313.157756758606</v>
          </cell>
          <cell r="N37">
            <v>122236.1583802013</v>
          </cell>
          <cell r="O37">
            <v>22824.996897870122</v>
          </cell>
          <cell r="P37">
            <v>53588.886421910982</v>
          </cell>
          <cell r="Q37">
            <v>76413.883319781089</v>
          </cell>
        </row>
        <row r="38">
          <cell r="C38">
            <v>381363.908</v>
          </cell>
          <cell r="D38">
            <v>7714.7380000000003</v>
          </cell>
          <cell r="E38">
            <v>74856.498999999996</v>
          </cell>
          <cell r="F38">
            <v>314222.147</v>
          </cell>
          <cell r="G38">
            <v>134703.92199999999</v>
          </cell>
          <cell r="H38">
            <v>0</v>
          </cell>
          <cell r="I38">
            <v>128197.29399999999</v>
          </cell>
          <cell r="J38">
            <v>0</v>
          </cell>
          <cell r="K38">
            <v>320728.77500000002</v>
          </cell>
          <cell r="L38">
            <v>48498.46</v>
          </cell>
          <cell r="M38">
            <v>54084.156000000003</v>
          </cell>
          <cell r="N38">
            <v>117530.74</v>
          </cell>
          <cell r="O38">
            <v>100615.41899999999</v>
          </cell>
          <cell r="P38">
            <v>117718.913</v>
          </cell>
          <cell r="Q38">
            <v>218334.33199999999</v>
          </cell>
        </row>
        <row r="39">
          <cell r="C39">
            <v>315393.91496999998</v>
          </cell>
          <cell r="D39">
            <v>0</v>
          </cell>
          <cell r="E39">
            <v>58849.397119999987</v>
          </cell>
          <cell r="F39">
            <v>256544.51785</v>
          </cell>
          <cell r="G39">
            <v>10165.466</v>
          </cell>
          <cell r="H39">
            <v>0</v>
          </cell>
          <cell r="I39">
            <v>44061.343000000001</v>
          </cell>
          <cell r="J39">
            <v>0</v>
          </cell>
          <cell r="K39">
            <v>222648.64085</v>
          </cell>
          <cell r="L39">
            <v>18821.980817805161</v>
          </cell>
          <cell r="M39">
            <v>-1686.894</v>
          </cell>
          <cell r="N39">
            <v>133892.5672753127</v>
          </cell>
          <cell r="O39">
            <v>71620.986756882136</v>
          </cell>
          <cell r="P39">
            <v>17792.766459365201</v>
          </cell>
          <cell r="Q39">
            <v>89413.753216247322</v>
          </cell>
        </row>
        <row r="40">
          <cell r="C40">
            <v>9034.2829999999994</v>
          </cell>
          <cell r="D40">
            <v>56.25</v>
          </cell>
          <cell r="E40">
            <v>3281.8096299982221</v>
          </cell>
          <cell r="F40">
            <v>5808.7233700017778</v>
          </cell>
          <cell r="G40">
            <v>5737.9664983059856</v>
          </cell>
          <cell r="H40">
            <v>0</v>
          </cell>
          <cell r="I40">
            <v>3548.8884389991081</v>
          </cell>
          <cell r="J40">
            <v>0</v>
          </cell>
          <cell r="K40">
            <v>7997.8014293086562</v>
          </cell>
          <cell r="L40">
            <v>-6887.549</v>
          </cell>
          <cell r="M40">
            <v>930.75775175048898</v>
          </cell>
          <cell r="N40">
            <v>3852.4857518536728</v>
          </cell>
          <cell r="O40">
            <v>10102.106925704489</v>
          </cell>
          <cell r="P40">
            <v>47.340833057786412</v>
          </cell>
          <cell r="Q40">
            <v>10149.447758762281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20321.621999999999</v>
          </cell>
          <cell r="E44">
            <v>6629.17</v>
          </cell>
          <cell r="F44">
            <v>13692.451999999999</v>
          </cell>
          <cell r="G44">
            <v>16525.355590711741</v>
          </cell>
          <cell r="H44">
            <v>0</v>
          </cell>
          <cell r="I44">
            <v>7194.6525302180817</v>
          </cell>
          <cell r="J44">
            <v>0</v>
          </cell>
          <cell r="K44">
            <v>23023.15506049366</v>
          </cell>
          <cell r="L44">
            <v>-10475.751</v>
          </cell>
          <cell r="M44">
            <v>9588.8490000000002</v>
          </cell>
          <cell r="N44">
            <v>5216.895805187477</v>
          </cell>
          <cell r="O44">
            <v>18693.161255306179</v>
          </cell>
          <cell r="P44">
            <v>2478.073460472061</v>
          </cell>
          <cell r="Q44">
            <v>21171.234715778239</v>
          </cell>
        </row>
        <row r="45">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C46">
            <v>0</v>
          </cell>
          <cell r="D46">
            <v>14695.087</v>
          </cell>
          <cell r="E46">
            <v>0</v>
          </cell>
          <cell r="F46">
            <v>14695.087</v>
          </cell>
          <cell r="G46">
            <v>5114.0848389782104</v>
          </cell>
          <cell r="H46">
            <v>49.208200713907438</v>
          </cell>
          <cell r="I46">
            <v>1091.5588492706361</v>
          </cell>
          <cell r="J46">
            <v>0</v>
          </cell>
          <cell r="K46">
            <v>18766.82119042148</v>
          </cell>
          <cell r="L46">
            <v>3778.789038420362</v>
          </cell>
          <cell r="M46">
            <v>5389.02</v>
          </cell>
          <cell r="N46">
            <v>813.53321691915744</v>
          </cell>
          <cell r="O46">
            <v>8785.4789350819628</v>
          </cell>
          <cell r="P46">
            <v>1175.294387041416</v>
          </cell>
          <cell r="Q46">
            <v>9960.7733221233793</v>
          </cell>
        </row>
        <row r="47">
          <cell r="C47">
            <v>0</v>
          </cell>
          <cell r="D47">
            <v>64546.228870000014</v>
          </cell>
          <cell r="E47">
            <v>0</v>
          </cell>
          <cell r="F47">
            <v>64546.228870000014</v>
          </cell>
          <cell r="G47">
            <v>6582.11</v>
          </cell>
          <cell r="H47">
            <v>0</v>
          </cell>
          <cell r="I47">
            <v>18724.156076374049</v>
          </cell>
          <cell r="J47">
            <v>0</v>
          </cell>
          <cell r="K47">
            <v>52404.182793625951</v>
          </cell>
          <cell r="L47">
            <v>12667.785029999999</v>
          </cell>
          <cell r="M47">
            <v>19130.06568</v>
          </cell>
          <cell r="N47">
            <v>4482.025719546541</v>
          </cell>
          <cell r="O47">
            <v>16124.30636407941</v>
          </cell>
          <cell r="P47">
            <v>18851.292463814181</v>
          </cell>
          <cell r="Q47">
            <v>34975.598827893591</v>
          </cell>
        </row>
        <row r="48">
          <cell r="C48">
            <v>0</v>
          </cell>
          <cell r="D48">
            <v>154897.62003720811</v>
          </cell>
          <cell r="E48">
            <v>0</v>
          </cell>
          <cell r="F48">
            <v>154897.62003720811</v>
          </cell>
          <cell r="G48">
            <v>0</v>
          </cell>
          <cell r="H48">
            <v>0</v>
          </cell>
          <cell r="I48">
            <v>23320.08107363202</v>
          </cell>
          <cell r="J48">
            <v>0</v>
          </cell>
          <cell r="K48">
            <v>131577.53896357611</v>
          </cell>
          <cell r="L48">
            <v>-37955.043797760067</v>
          </cell>
          <cell r="M48">
            <v>178277.10737383901</v>
          </cell>
          <cell r="N48">
            <v>6364.6822064577063</v>
          </cell>
          <cell r="O48">
            <v>-15109.20681896052</v>
          </cell>
          <cell r="P48">
            <v>2026.3251048498209</v>
          </cell>
          <cell r="Q48">
            <v>-13082.881714110699</v>
          </cell>
        </row>
      </sheetData>
      <sheetData sheetId="53">
        <row r="6">
          <cell r="C6">
            <v>10771387.435272859</v>
          </cell>
          <cell r="D6">
            <v>0</v>
          </cell>
          <cell r="E6">
            <v>3013384.0078799999</v>
          </cell>
          <cell r="F6">
            <v>7758003.4273928571</v>
          </cell>
          <cell r="G6">
            <v>2645698.984360748</v>
          </cell>
          <cell r="H6">
            <v>0</v>
          </cell>
          <cell r="I6">
            <v>2906392.8046803488</v>
          </cell>
          <cell r="J6">
            <v>0</v>
          </cell>
          <cell r="K6">
            <v>7497309.6070732558</v>
          </cell>
          <cell r="L6">
            <v>5575708.6679338329</v>
          </cell>
          <cell r="M6">
            <v>632430.69492924982</v>
          </cell>
          <cell r="N6">
            <v>1447957.2455536451</v>
          </cell>
          <cell r="O6">
            <v>-158787.00134347251</v>
          </cell>
          <cell r="P6">
            <v>641330.68599214812</v>
          </cell>
          <cell r="Q6">
            <v>482543.68464867573</v>
          </cell>
        </row>
        <row r="7">
          <cell r="C7">
            <v>0</v>
          </cell>
          <cell r="D7">
            <v>0</v>
          </cell>
          <cell r="E7">
            <v>0</v>
          </cell>
          <cell r="F7">
            <v>0</v>
          </cell>
          <cell r="G7">
            <v>0</v>
          </cell>
          <cell r="H7">
            <v>0</v>
          </cell>
          <cell r="I7">
            <v>0</v>
          </cell>
          <cell r="J7">
            <v>0</v>
          </cell>
          <cell r="K7">
            <v>0</v>
          </cell>
          <cell r="L7">
            <v>0</v>
          </cell>
          <cell r="M7">
            <v>0</v>
          </cell>
          <cell r="N7">
            <v>0</v>
          </cell>
          <cell r="O7">
            <v>0</v>
          </cell>
          <cell r="P7">
            <v>0</v>
          </cell>
          <cell r="Q7">
            <v>0</v>
          </cell>
        </row>
        <row r="8">
          <cell r="C8">
            <v>7841578.477</v>
          </cell>
          <cell r="D8">
            <v>0</v>
          </cell>
          <cell r="E8">
            <v>3626984.06348</v>
          </cell>
          <cell r="F8">
            <v>4214594.4135200009</v>
          </cell>
          <cell r="G8">
            <v>1273467.82</v>
          </cell>
          <cell r="H8">
            <v>0</v>
          </cell>
          <cell r="I8">
            <v>1413136.618096964</v>
          </cell>
          <cell r="J8">
            <v>0</v>
          </cell>
          <cell r="K8">
            <v>4074925.6154230358</v>
          </cell>
          <cell r="L8">
            <v>3012492.359702141</v>
          </cell>
          <cell r="M8">
            <v>172666.01855000021</v>
          </cell>
          <cell r="N8">
            <v>942059.17739361909</v>
          </cell>
          <cell r="O8">
            <v>-52291.940222723963</v>
          </cell>
          <cell r="P8">
            <v>386623.49451411172</v>
          </cell>
          <cell r="Q8">
            <v>334331.55429138773</v>
          </cell>
        </row>
        <row r="9">
          <cell r="C9">
            <v>5135324.1843709406</v>
          </cell>
          <cell r="D9">
            <v>0</v>
          </cell>
          <cell r="E9">
            <v>75825.320789999998</v>
          </cell>
          <cell r="F9">
            <v>5059498.8635809403</v>
          </cell>
          <cell r="G9">
            <v>1584854.67313</v>
          </cell>
          <cell r="H9">
            <v>0</v>
          </cell>
          <cell r="I9">
            <v>1654484.2725500001</v>
          </cell>
          <cell r="J9">
            <v>0</v>
          </cell>
          <cell r="K9">
            <v>4989869.2641609404</v>
          </cell>
          <cell r="L9">
            <v>3795850.443500001</v>
          </cell>
          <cell r="M9">
            <v>493027.99708000012</v>
          </cell>
          <cell r="N9">
            <v>777681.38225500053</v>
          </cell>
          <cell r="O9">
            <v>-76690.558674060827</v>
          </cell>
          <cell r="P9">
            <v>435781.28928000003</v>
          </cell>
          <cell r="Q9">
            <v>359090.73060593923</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row>
        <row r="11">
          <cell r="C11">
            <v>8002570.5634576259</v>
          </cell>
          <cell r="D11">
            <v>0</v>
          </cell>
          <cell r="E11">
            <v>-56530.267679999997</v>
          </cell>
          <cell r="F11">
            <v>8059100.8311376264</v>
          </cell>
          <cell r="G11">
            <v>1973655.8765</v>
          </cell>
          <cell r="H11">
            <v>0</v>
          </cell>
          <cell r="I11">
            <v>2320085.2056100001</v>
          </cell>
          <cell r="J11">
            <v>0</v>
          </cell>
          <cell r="K11">
            <v>7712671.5020276261</v>
          </cell>
          <cell r="L11">
            <v>6149990.9173600003</v>
          </cell>
          <cell r="M11">
            <v>742721.14035</v>
          </cell>
          <cell r="N11">
            <v>1161635.974406712</v>
          </cell>
          <cell r="O11">
            <v>-341676.53008908621</v>
          </cell>
          <cell r="P11">
            <v>864873.75605999993</v>
          </cell>
          <cell r="Q11">
            <v>523197.22597091377</v>
          </cell>
        </row>
        <row r="12">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row>
        <row r="13">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74731.418000000005</v>
          </cell>
          <cell r="D15">
            <v>0</v>
          </cell>
          <cell r="E15">
            <v>37365.71</v>
          </cell>
          <cell r="F15">
            <v>37365.707999999999</v>
          </cell>
          <cell r="G15">
            <v>0</v>
          </cell>
          <cell r="H15">
            <v>0</v>
          </cell>
          <cell r="I15">
            <v>18319.735000000001</v>
          </cell>
          <cell r="J15">
            <v>0</v>
          </cell>
          <cell r="K15">
            <v>19045.973000000002</v>
          </cell>
          <cell r="L15">
            <v>12417.70982</v>
          </cell>
          <cell r="M15">
            <v>19.937999999999999</v>
          </cell>
          <cell r="N15">
            <v>34995.682000000001</v>
          </cell>
          <cell r="O15">
            <v>-28387.356820000001</v>
          </cell>
          <cell r="P15">
            <v>4976.3589920085269</v>
          </cell>
          <cell r="Q15">
            <v>-23410.997827991479</v>
          </cell>
        </row>
        <row r="16">
          <cell r="C16">
            <v>2846627.3909999998</v>
          </cell>
          <cell r="D16">
            <v>0</v>
          </cell>
          <cell r="E16">
            <v>1390808.56284</v>
          </cell>
          <cell r="F16">
            <v>1455818.82816</v>
          </cell>
          <cell r="G16">
            <v>241088.3597154085</v>
          </cell>
          <cell r="H16">
            <v>0</v>
          </cell>
          <cell r="I16">
            <v>521844.63923199038</v>
          </cell>
          <cell r="J16">
            <v>0</v>
          </cell>
          <cell r="K16">
            <v>1175062.5486434191</v>
          </cell>
          <cell r="L16">
            <v>1741254.3628400001</v>
          </cell>
          <cell r="M16">
            <v>-2514.4180000000001</v>
          </cell>
          <cell r="N16">
            <v>276721.82072700001</v>
          </cell>
          <cell r="O16">
            <v>-840399.21692358132</v>
          </cell>
          <cell r="P16">
            <v>101096.6</v>
          </cell>
          <cell r="Q16">
            <v>-739302.61692358134</v>
          </cell>
        </row>
        <row r="17">
          <cell r="C17">
            <v>4772501.4079999998</v>
          </cell>
          <cell r="D17">
            <v>0</v>
          </cell>
          <cell r="E17">
            <v>3102127.6359999999</v>
          </cell>
          <cell r="F17">
            <v>1670373.7720000001</v>
          </cell>
          <cell r="G17">
            <v>628108.15500000003</v>
          </cell>
          <cell r="H17">
            <v>0</v>
          </cell>
          <cell r="I17">
            <v>727715.74800000002</v>
          </cell>
          <cell r="J17">
            <v>0</v>
          </cell>
          <cell r="K17">
            <v>1570766.179</v>
          </cell>
          <cell r="L17">
            <v>1328729.3230999999</v>
          </cell>
          <cell r="M17">
            <v>-208172.568</v>
          </cell>
          <cell r="N17">
            <v>437134.701</v>
          </cell>
          <cell r="O17">
            <v>13074.722900000101</v>
          </cell>
          <cell r="P17">
            <v>480095.32900000003</v>
          </cell>
          <cell r="Q17">
            <v>493170.05190000008</v>
          </cell>
        </row>
        <row r="18">
          <cell r="C18">
            <v>0</v>
          </cell>
          <cell r="D18">
            <v>0</v>
          </cell>
          <cell r="E18">
            <v>0</v>
          </cell>
          <cell r="F18">
            <v>0</v>
          </cell>
          <cell r="G18">
            <v>0</v>
          </cell>
          <cell r="H18">
            <v>0</v>
          </cell>
          <cell r="I18">
            <v>0</v>
          </cell>
          <cell r="J18">
            <v>0</v>
          </cell>
          <cell r="K18">
            <v>0</v>
          </cell>
          <cell r="L18">
            <v>0</v>
          </cell>
          <cell r="M18">
            <v>0</v>
          </cell>
          <cell r="N18">
            <v>0</v>
          </cell>
          <cell r="O18">
            <v>0</v>
          </cell>
          <cell r="P18">
            <v>0</v>
          </cell>
          <cell r="Q18">
            <v>0</v>
          </cell>
        </row>
        <row r="19">
          <cell r="C19">
            <v>455164.06</v>
          </cell>
          <cell r="D19">
            <v>0</v>
          </cell>
          <cell r="E19">
            <v>273285.41700000002</v>
          </cell>
          <cell r="F19">
            <v>181878.64300000001</v>
          </cell>
          <cell r="G19">
            <v>42697.163</v>
          </cell>
          <cell r="H19">
            <v>8089.86</v>
          </cell>
          <cell r="I19">
            <v>42663.796999999999</v>
          </cell>
          <cell r="J19">
            <v>8089.86</v>
          </cell>
          <cell r="K19">
            <v>181912.00899999999</v>
          </cell>
          <cell r="L19">
            <v>156403.07699999999</v>
          </cell>
          <cell r="M19">
            <v>17317.659</v>
          </cell>
          <cell r="N19">
            <v>34975.796999999999</v>
          </cell>
          <cell r="O19">
            <v>-26784.524000000001</v>
          </cell>
          <cell r="P19">
            <v>58174.714</v>
          </cell>
          <cell r="Q19">
            <v>31390.19</v>
          </cell>
        </row>
        <row r="20">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row>
        <row r="23">
          <cell r="C23">
            <v>13937945.054590009</v>
          </cell>
          <cell r="D23">
            <v>0</v>
          </cell>
          <cell r="E23">
            <v>195585.77114659519</v>
          </cell>
          <cell r="F23">
            <v>13742359.28344341</v>
          </cell>
          <cell r="G23">
            <v>4889614.7889999999</v>
          </cell>
          <cell r="H23">
            <v>0</v>
          </cell>
          <cell r="I23">
            <v>5351714.0607899996</v>
          </cell>
          <cell r="J23">
            <v>0</v>
          </cell>
          <cell r="K23">
            <v>13280260.01165341</v>
          </cell>
          <cell r="L23">
            <v>9968928.32914</v>
          </cell>
          <cell r="M23">
            <v>1272244.658306889</v>
          </cell>
          <cell r="N23">
            <v>1871534.9449335351</v>
          </cell>
          <cell r="O23">
            <v>167552.07927298851</v>
          </cell>
          <cell r="P23">
            <v>1080462.168389848</v>
          </cell>
          <cell r="Q23">
            <v>1248014.247662836</v>
          </cell>
        </row>
        <row r="24">
          <cell r="C24">
            <v>138846.80499999999</v>
          </cell>
          <cell r="D24">
            <v>0</v>
          </cell>
          <cell r="E24">
            <v>97200.135999999999</v>
          </cell>
          <cell r="F24">
            <v>41646.669000000002</v>
          </cell>
          <cell r="G24">
            <v>15537.683763183901</v>
          </cell>
          <cell r="H24">
            <v>2729</v>
          </cell>
          <cell r="I24">
            <v>18307.416000000001</v>
          </cell>
          <cell r="J24">
            <v>5443.1769999999997</v>
          </cell>
          <cell r="K24">
            <v>36162.759763183902</v>
          </cell>
          <cell r="L24">
            <v>32766.847000000002</v>
          </cell>
          <cell r="M24">
            <v>-3007.0430000000001</v>
          </cell>
          <cell r="N24">
            <v>36524.997000000003</v>
          </cell>
          <cell r="O24">
            <v>-30122.041236816101</v>
          </cell>
          <cell r="P24">
            <v>35107.834999999999</v>
          </cell>
          <cell r="Q24">
            <v>4985.7937631839004</v>
          </cell>
        </row>
        <row r="25">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row>
        <row r="26">
          <cell r="C26">
            <v>2325535.9977399991</v>
          </cell>
          <cell r="D26">
            <v>0</v>
          </cell>
          <cell r="E26">
            <v>930100.39570799994</v>
          </cell>
          <cell r="F26">
            <v>1395435.602031999</v>
          </cell>
          <cell r="G26">
            <v>571790.11772005295</v>
          </cell>
          <cell r="H26">
            <v>64308.240835656761</v>
          </cell>
          <cell r="I26">
            <v>533778.94799999997</v>
          </cell>
          <cell r="J26">
            <v>53093.119139948532</v>
          </cell>
          <cell r="K26">
            <v>1444661.89344776</v>
          </cell>
          <cell r="L26">
            <v>1271343.4074674631</v>
          </cell>
          <cell r="M26">
            <v>22804.968176813331</v>
          </cell>
          <cell r="N26">
            <v>500431.17036592792</v>
          </cell>
          <cell r="O26">
            <v>-349917.65256244398</v>
          </cell>
          <cell r="P26">
            <v>6021.3726450596459</v>
          </cell>
          <cell r="Q26">
            <v>-343896.27991738432</v>
          </cell>
        </row>
        <row r="27">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row>
        <row r="28">
          <cell r="C28">
            <v>847051.61651999992</v>
          </cell>
          <cell r="D28">
            <v>0</v>
          </cell>
          <cell r="E28">
            <v>280961.74200000003</v>
          </cell>
          <cell r="F28">
            <v>566089.87451999995</v>
          </cell>
          <cell r="G28">
            <v>251737.80300000001</v>
          </cell>
          <cell r="H28">
            <v>0</v>
          </cell>
          <cell r="I28">
            <v>131562.91099999999</v>
          </cell>
          <cell r="J28">
            <v>0</v>
          </cell>
          <cell r="K28">
            <v>686264.76651999995</v>
          </cell>
          <cell r="L28">
            <v>533912.46499999997</v>
          </cell>
          <cell r="M28">
            <v>88838.225000000006</v>
          </cell>
          <cell r="N28">
            <v>157134.17000000001</v>
          </cell>
          <cell r="O28">
            <v>-93620.093480000025</v>
          </cell>
          <cell r="P28">
            <v>-20427.991000000002</v>
          </cell>
          <cell r="Q28">
            <v>-114048.08448</v>
          </cell>
        </row>
        <row r="29">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row>
        <row r="30">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C31">
            <v>11881712.776840011</v>
          </cell>
          <cell r="D31">
            <v>0</v>
          </cell>
          <cell r="E31">
            <v>267326.61272878572</v>
          </cell>
          <cell r="F31">
            <v>11614386.164111219</v>
          </cell>
          <cell r="G31">
            <v>3456703.697048943</v>
          </cell>
          <cell r="H31">
            <v>0</v>
          </cell>
          <cell r="I31">
            <v>3575599.1155997128</v>
          </cell>
          <cell r="J31">
            <v>0</v>
          </cell>
          <cell r="K31">
            <v>11495490.74556045</v>
          </cell>
          <cell r="L31">
            <v>9161490.0793574955</v>
          </cell>
          <cell r="M31">
            <v>1113125.078657452</v>
          </cell>
          <cell r="N31">
            <v>1472763.118</v>
          </cell>
          <cell r="O31">
            <v>-251887.53045449729</v>
          </cell>
          <cell r="P31">
            <v>1340918.465520825</v>
          </cell>
          <cell r="Q31">
            <v>1089030.935066327</v>
          </cell>
        </row>
        <row r="32">
          <cell r="C32">
            <v>1142619.0430000001</v>
          </cell>
          <cell r="D32">
            <v>0</v>
          </cell>
          <cell r="E32">
            <v>180972.92300000001</v>
          </cell>
          <cell r="F32">
            <v>961646.12</v>
          </cell>
          <cell r="G32">
            <v>258857.549</v>
          </cell>
          <cell r="H32">
            <v>0</v>
          </cell>
          <cell r="I32">
            <v>325303.55800000002</v>
          </cell>
          <cell r="J32">
            <v>0</v>
          </cell>
          <cell r="K32">
            <v>895200.11100000003</v>
          </cell>
          <cell r="L32">
            <v>609742.01199999999</v>
          </cell>
          <cell r="M32">
            <v>58750.807999999997</v>
          </cell>
          <cell r="N32">
            <v>158301.13118999999</v>
          </cell>
          <cell r="O32">
            <v>68406.159809999997</v>
          </cell>
          <cell r="P32">
            <v>61247.343999999997</v>
          </cell>
          <cell r="Q32">
            <v>129653.50380999999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row>
        <row r="34">
          <cell r="C34">
            <v>0</v>
          </cell>
          <cell r="D34">
            <v>0</v>
          </cell>
          <cell r="E34">
            <v>0</v>
          </cell>
          <cell r="F34">
            <v>0</v>
          </cell>
          <cell r="G34">
            <v>0</v>
          </cell>
          <cell r="H34">
            <v>0</v>
          </cell>
          <cell r="I34">
            <v>0</v>
          </cell>
          <cell r="J34">
            <v>0</v>
          </cell>
          <cell r="K34">
            <v>0</v>
          </cell>
          <cell r="L34">
            <v>1716.4698969999999</v>
          </cell>
          <cell r="M34">
            <v>0</v>
          </cell>
          <cell r="N34">
            <v>0</v>
          </cell>
          <cell r="O34">
            <v>-1716.4698969999999</v>
          </cell>
          <cell r="P34">
            <v>0</v>
          </cell>
          <cell r="Q34">
            <v>-1716.4698969999999</v>
          </cell>
        </row>
        <row r="35">
          <cell r="C35">
            <v>1947836.055379072</v>
          </cell>
          <cell r="D35">
            <v>0</v>
          </cell>
          <cell r="E35">
            <v>0</v>
          </cell>
          <cell r="F35">
            <v>1947836.055379072</v>
          </cell>
          <cell r="G35">
            <v>0</v>
          </cell>
          <cell r="H35">
            <v>0</v>
          </cell>
          <cell r="I35">
            <v>648305.8316862497</v>
          </cell>
          <cell r="J35">
            <v>0</v>
          </cell>
          <cell r="K35">
            <v>1299530.223692822</v>
          </cell>
          <cell r="L35">
            <v>954915.90308924718</v>
          </cell>
          <cell r="M35">
            <v>105127.01592999999</v>
          </cell>
          <cell r="N35">
            <v>242835.86915794609</v>
          </cell>
          <cell r="O35">
            <v>-3348.564484371394</v>
          </cell>
          <cell r="P35">
            <v>77272.610967894099</v>
          </cell>
          <cell r="Q35">
            <v>73924.046483522703</v>
          </cell>
        </row>
        <row r="36">
          <cell r="C36">
            <v>13520.495010000001</v>
          </cell>
          <cell r="D36">
            <v>159.9281941344683</v>
          </cell>
          <cell r="E36">
            <v>0</v>
          </cell>
          <cell r="F36">
            <v>13680.423204134469</v>
          </cell>
          <cell r="G36">
            <v>677.03084670329679</v>
          </cell>
          <cell r="H36">
            <v>0</v>
          </cell>
          <cell r="I36">
            <v>467.22427397259997</v>
          </cell>
          <cell r="J36">
            <v>0</v>
          </cell>
          <cell r="K36">
            <v>13890.229776865161</v>
          </cell>
          <cell r="L36">
            <v>-8082.4331118951113</v>
          </cell>
          <cell r="M36">
            <v>1433.6610897513319</v>
          </cell>
          <cell r="N36">
            <v>10213.58406314766</v>
          </cell>
          <cell r="O36">
            <v>10325.41773586128</v>
          </cell>
          <cell r="P36">
            <v>1623.952402437571</v>
          </cell>
          <cell r="Q36">
            <v>11949.370138298849</v>
          </cell>
        </row>
        <row r="37">
          <cell r="C37">
            <v>35152.408000000003</v>
          </cell>
          <cell r="D37">
            <v>0</v>
          </cell>
          <cell r="E37">
            <v>0</v>
          </cell>
          <cell r="F37">
            <v>35152.408000000003</v>
          </cell>
          <cell r="G37">
            <v>308.56797700000038</v>
          </cell>
          <cell r="H37">
            <v>0</v>
          </cell>
          <cell r="I37">
            <v>7655.1881454915501</v>
          </cell>
          <cell r="J37">
            <v>0</v>
          </cell>
          <cell r="K37">
            <v>27805.787831508449</v>
          </cell>
          <cell r="L37">
            <v>11087.738676947851</v>
          </cell>
          <cell r="M37">
            <v>3158.5749291976881</v>
          </cell>
          <cell r="N37">
            <v>15653.69260662524</v>
          </cell>
          <cell r="O37">
            <v>-2094.2183812623321</v>
          </cell>
          <cell r="P37">
            <v>7202.3847650365478</v>
          </cell>
          <cell r="Q37">
            <v>5108.1663837742153</v>
          </cell>
        </row>
        <row r="38">
          <cell r="C38">
            <v>3375345.733</v>
          </cell>
          <cell r="D38">
            <v>0</v>
          </cell>
          <cell r="E38">
            <v>1656412.3740000001</v>
          </cell>
          <cell r="F38">
            <v>1718933.3589999999</v>
          </cell>
          <cell r="G38">
            <v>438949.402</v>
          </cell>
          <cell r="H38">
            <v>0</v>
          </cell>
          <cell r="I38">
            <v>497512.79599999997</v>
          </cell>
          <cell r="J38">
            <v>0</v>
          </cell>
          <cell r="K38">
            <v>1660369.9650000001</v>
          </cell>
          <cell r="L38">
            <v>1123653.129</v>
          </cell>
          <cell r="M38">
            <v>-87808.62</v>
          </cell>
          <cell r="N38">
            <v>487923.5</v>
          </cell>
          <cell r="O38">
            <v>136601.95600000001</v>
          </cell>
          <cell r="P38">
            <v>489769.71799999999</v>
          </cell>
          <cell r="Q38">
            <v>626371.674</v>
          </cell>
        </row>
        <row r="39">
          <cell r="C39">
            <v>657811.60199999996</v>
          </cell>
          <cell r="D39">
            <v>0</v>
          </cell>
          <cell r="E39">
            <v>4218.75</v>
          </cell>
          <cell r="F39">
            <v>653592.85199999996</v>
          </cell>
          <cell r="G39">
            <v>387094.52100000001</v>
          </cell>
          <cell r="H39">
            <v>58045.88</v>
          </cell>
          <cell r="I39">
            <v>265228.50400000002</v>
          </cell>
          <cell r="J39">
            <v>14619.123</v>
          </cell>
          <cell r="K39">
            <v>818885.62600000005</v>
          </cell>
          <cell r="L39">
            <v>679044.69960000005</v>
          </cell>
          <cell r="M39">
            <v>6503.5789999999997</v>
          </cell>
          <cell r="N39">
            <v>130947.48200471931</v>
          </cell>
          <cell r="O39">
            <v>2389.865395280659</v>
          </cell>
          <cell r="P39">
            <v>38320.975431175713</v>
          </cell>
          <cell r="Q39">
            <v>40710.840826456377</v>
          </cell>
        </row>
        <row r="40">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913439.32700000005</v>
          </cell>
          <cell r="E44">
            <v>-34593.199999999997</v>
          </cell>
          <cell r="F44">
            <v>948032.527</v>
          </cell>
          <cell r="G44">
            <v>190114.6235866021</v>
          </cell>
          <cell r="H44">
            <v>0</v>
          </cell>
          <cell r="I44">
            <v>123849.482208147</v>
          </cell>
          <cell r="J44">
            <v>0</v>
          </cell>
          <cell r="K44">
            <v>1014297.668378455</v>
          </cell>
          <cell r="L44">
            <v>764535.58200000005</v>
          </cell>
          <cell r="M44">
            <v>176025.95</v>
          </cell>
          <cell r="N44">
            <v>156483.2332566565</v>
          </cell>
          <cell r="O44">
            <v>-82747.096878201541</v>
          </cell>
          <cell r="P44">
            <v>74330.974169848138</v>
          </cell>
          <cell r="Q44">
            <v>-8416.1227083533995</v>
          </cell>
        </row>
        <row r="45">
          <cell r="C45">
            <v>0</v>
          </cell>
          <cell r="D45">
            <v>837106.61730794806</v>
          </cell>
          <cell r="E45">
            <v>0</v>
          </cell>
          <cell r="F45">
            <v>837106.61730794806</v>
          </cell>
          <cell r="G45">
            <v>332071.37710930238</v>
          </cell>
          <cell r="H45">
            <v>0</v>
          </cell>
          <cell r="I45">
            <v>385207.98707776912</v>
          </cell>
          <cell r="J45">
            <v>1229.585935656743</v>
          </cell>
          <cell r="K45">
            <v>782740.42140382482</v>
          </cell>
          <cell r="L45">
            <v>650655.23600000003</v>
          </cell>
          <cell r="M45">
            <v>148238.27337933119</v>
          </cell>
          <cell r="N45">
            <v>76865.000258659435</v>
          </cell>
          <cell r="O45">
            <v>-93018.088234165858</v>
          </cell>
          <cell r="P45">
            <v>134998.76062653019</v>
          </cell>
          <cell r="Q45">
            <v>41980.672392364337</v>
          </cell>
        </row>
        <row r="46">
          <cell r="C46">
            <v>0</v>
          </cell>
          <cell r="D46">
            <v>777600.03899999999</v>
          </cell>
          <cell r="E46">
            <v>0</v>
          </cell>
          <cell r="F46">
            <v>777600.03899999999</v>
          </cell>
          <cell r="G46">
            <v>326672.24454793072</v>
          </cell>
          <cell r="H46">
            <v>1740.8033644787999</v>
          </cell>
          <cell r="I46">
            <v>395485.63433129952</v>
          </cell>
          <cell r="J46">
            <v>0</v>
          </cell>
          <cell r="K46">
            <v>710527.45258110994</v>
          </cell>
          <cell r="L46">
            <v>503839.99726897501</v>
          </cell>
          <cell r="M46">
            <v>198778.747</v>
          </cell>
          <cell r="N46">
            <v>36029.745398138148</v>
          </cell>
          <cell r="O46">
            <v>-28121.037086003122</v>
          </cell>
          <cell r="P46">
            <v>58983.068522188369</v>
          </cell>
          <cell r="Q46">
            <v>30862.031436185251</v>
          </cell>
        </row>
        <row r="47">
          <cell r="C47">
            <v>0</v>
          </cell>
          <cell r="D47">
            <v>3431983.727</v>
          </cell>
          <cell r="E47">
            <v>0</v>
          </cell>
          <cell r="F47">
            <v>3431983.727</v>
          </cell>
          <cell r="G47">
            <v>632433.06200000003</v>
          </cell>
          <cell r="H47">
            <v>135971.18299999999</v>
          </cell>
          <cell r="I47">
            <v>644900.74835925829</v>
          </cell>
          <cell r="J47">
            <v>114801.1938046904</v>
          </cell>
          <cell r="K47">
            <v>3440686.0298360521</v>
          </cell>
          <cell r="L47">
            <v>2463007.5636199992</v>
          </cell>
          <cell r="M47">
            <v>693396.10480999923</v>
          </cell>
          <cell r="N47">
            <v>238313.52509315361</v>
          </cell>
          <cell r="O47">
            <v>45968.836312900123</v>
          </cell>
          <cell r="P47">
            <v>1002340.959361581</v>
          </cell>
          <cell r="Q47">
            <v>1048309.795674481</v>
          </cell>
        </row>
        <row r="48">
          <cell r="C48">
            <v>0</v>
          </cell>
          <cell r="D48">
            <v>43314.986168085758</v>
          </cell>
          <cell r="E48">
            <v>0</v>
          </cell>
          <cell r="F48">
            <v>43314.986168085758</v>
          </cell>
          <cell r="G48">
            <v>41485.825244394757</v>
          </cell>
          <cell r="H48">
            <v>0</v>
          </cell>
          <cell r="I48">
            <v>0</v>
          </cell>
          <cell r="J48">
            <v>0</v>
          </cell>
          <cell r="K48">
            <v>84800.811412480514</v>
          </cell>
          <cell r="L48">
            <v>17842.98684927875</v>
          </cell>
          <cell r="M48">
            <v>-30001.463459767048</v>
          </cell>
          <cell r="N48">
            <v>2637.3367195731898</v>
          </cell>
          <cell r="O48">
            <v>94321.951303395632</v>
          </cell>
          <cell r="P48">
            <v>15338.043933409061</v>
          </cell>
          <cell r="Q48">
            <v>109659.99523680469</v>
          </cell>
        </row>
      </sheetData>
      <sheetData sheetId="54">
        <row r="6">
          <cell r="C6">
            <v>20342.853139999959</v>
          </cell>
          <cell r="D6">
            <v>0</v>
          </cell>
          <cell r="E6">
            <v>7590.8869999999997</v>
          </cell>
          <cell r="F6">
            <v>12751.96613999996</v>
          </cell>
          <cell r="G6">
            <v>9721.61</v>
          </cell>
          <cell r="H6">
            <v>0</v>
          </cell>
          <cell r="I6">
            <v>2037.5294473492279</v>
          </cell>
          <cell r="J6">
            <v>0</v>
          </cell>
          <cell r="K6">
            <v>20436.046692650729</v>
          </cell>
          <cell r="L6">
            <v>14173.86597794909</v>
          </cell>
          <cell r="M6">
            <v>634.41885699999796</v>
          </cell>
          <cell r="N6">
            <v>4271.0606448059334</v>
          </cell>
          <cell r="O6">
            <v>1356.7012128957099</v>
          </cell>
          <cell r="P6">
            <v>1891.759984345096</v>
          </cell>
          <cell r="Q6">
            <v>3248.4611972408061</v>
          </cell>
        </row>
        <row r="7">
          <cell r="C7">
            <v>42532.638352733018</v>
          </cell>
          <cell r="D7">
            <v>0</v>
          </cell>
          <cell r="E7">
            <v>9871.6939999999995</v>
          </cell>
          <cell r="F7">
            <v>32660.944352733011</v>
          </cell>
          <cell r="G7">
            <v>5681.7110000000002</v>
          </cell>
          <cell r="H7">
            <v>0</v>
          </cell>
          <cell r="I7">
            <v>9118.3152649380063</v>
          </cell>
          <cell r="J7">
            <v>0</v>
          </cell>
          <cell r="K7">
            <v>29224.340087795012</v>
          </cell>
          <cell r="L7">
            <v>-91385.105213414936</v>
          </cell>
          <cell r="M7">
            <v>-314.25000000000051</v>
          </cell>
          <cell r="N7">
            <v>13118.89692177834</v>
          </cell>
          <cell r="O7">
            <v>107804.7983794316</v>
          </cell>
          <cell r="P7">
            <v>1620.8533192465011</v>
          </cell>
          <cell r="Q7">
            <v>109425.65169867811</v>
          </cell>
        </row>
        <row r="8">
          <cell r="C8">
            <v>468388.12300000002</v>
          </cell>
          <cell r="D8">
            <v>37608.048000000003</v>
          </cell>
          <cell r="E8">
            <v>185377.89223170199</v>
          </cell>
          <cell r="F8">
            <v>320618.27876829798</v>
          </cell>
          <cell r="G8">
            <v>84015.248999999996</v>
          </cell>
          <cell r="H8">
            <v>0</v>
          </cell>
          <cell r="I8">
            <v>125292.23752086679</v>
          </cell>
          <cell r="J8">
            <v>0</v>
          </cell>
          <cell r="K8">
            <v>279341.29024743108</v>
          </cell>
          <cell r="L8">
            <v>70174.294129500064</v>
          </cell>
          <cell r="M8">
            <v>19703.079000000002</v>
          </cell>
          <cell r="N8">
            <v>66754.579170945537</v>
          </cell>
          <cell r="O8">
            <v>122709.3379469856</v>
          </cell>
          <cell r="P8">
            <v>51930.495725787077</v>
          </cell>
          <cell r="Q8">
            <v>174639.83367277269</v>
          </cell>
        </row>
        <row r="9">
          <cell r="C9">
            <v>1573213.5565760119</v>
          </cell>
          <cell r="D9">
            <v>0</v>
          </cell>
          <cell r="E9">
            <v>97013.449304238588</v>
          </cell>
          <cell r="F9">
            <v>1476200.107271773</v>
          </cell>
          <cell r="G9">
            <v>439992.89403999998</v>
          </cell>
          <cell r="H9">
            <v>0</v>
          </cell>
          <cell r="I9">
            <v>527958.76376999996</v>
          </cell>
          <cell r="J9">
            <v>0</v>
          </cell>
          <cell r="K9">
            <v>1388234.2375417729</v>
          </cell>
          <cell r="L9">
            <v>851905.66782999993</v>
          </cell>
          <cell r="M9">
            <v>142886.85991999999</v>
          </cell>
          <cell r="N9">
            <v>364579.93980912608</v>
          </cell>
          <cell r="O9">
            <v>28861.7699826473</v>
          </cell>
          <cell r="P9">
            <v>58985.798561350937</v>
          </cell>
          <cell r="Q9">
            <v>87847.568543998248</v>
          </cell>
        </row>
        <row r="10">
          <cell r="C10">
            <v>38955.065000000002</v>
          </cell>
          <cell r="D10">
            <v>787.09100000000001</v>
          </cell>
          <cell r="E10">
            <v>72212.727960000033</v>
          </cell>
          <cell r="F10">
            <v>-32470.571960000041</v>
          </cell>
          <cell r="G10">
            <v>1497.7654305692481</v>
          </cell>
          <cell r="H10">
            <v>1858.78</v>
          </cell>
          <cell r="I10">
            <v>2865.5093372780848</v>
          </cell>
          <cell r="J10">
            <v>2861.56128706964</v>
          </cell>
          <cell r="K10">
            <v>-34841.097153778523</v>
          </cell>
          <cell r="L10">
            <v>193.33940994426609</v>
          </cell>
          <cell r="M10">
            <v>-5931.3770000000004</v>
          </cell>
          <cell r="N10">
            <v>10593.901494853209</v>
          </cell>
          <cell r="O10">
            <v>-39696.961058575987</v>
          </cell>
          <cell r="P10">
            <v>1574.7553254193831</v>
          </cell>
          <cell r="Q10">
            <v>-38122.205733156617</v>
          </cell>
        </row>
        <row r="11">
          <cell r="C11">
            <v>285294.71047999989</v>
          </cell>
          <cell r="D11">
            <v>4404.2627499999999</v>
          </cell>
          <cell r="E11">
            <v>243423.85988</v>
          </cell>
          <cell r="F11">
            <v>46275.113349999883</v>
          </cell>
          <cell r="G11">
            <v>14124.14501</v>
          </cell>
          <cell r="H11">
            <v>0</v>
          </cell>
          <cell r="I11">
            <v>16553.834009999999</v>
          </cell>
          <cell r="J11">
            <v>0</v>
          </cell>
          <cell r="K11">
            <v>43845.424349999877</v>
          </cell>
          <cell r="L11">
            <v>65060.09855000001</v>
          </cell>
          <cell r="M11">
            <v>-149441.66584999999</v>
          </cell>
          <cell r="N11">
            <v>56075.810387313068</v>
          </cell>
          <cell r="O11">
            <v>72151.18126268682</v>
          </cell>
          <cell r="P11">
            <v>32359.708630000001</v>
          </cell>
          <cell r="Q11">
            <v>104510.8898926868</v>
          </cell>
        </row>
        <row r="12">
          <cell r="C12">
            <v>8690.0143557649244</v>
          </cell>
          <cell r="D12">
            <v>193.3524481846213</v>
          </cell>
          <cell r="E12">
            <v>0</v>
          </cell>
          <cell r="F12">
            <v>8883.3668039495442</v>
          </cell>
          <cell r="G12">
            <v>10220.336624727301</v>
          </cell>
          <cell r="H12">
            <v>0</v>
          </cell>
          <cell r="I12">
            <v>7151.4848821206042</v>
          </cell>
          <cell r="J12">
            <v>0</v>
          </cell>
          <cell r="K12">
            <v>11952.21854655624</v>
          </cell>
          <cell r="L12">
            <v>23.93731502171967</v>
          </cell>
          <cell r="M12">
            <v>-74.327684798220176</v>
          </cell>
          <cell r="N12">
            <v>10035.8121805231</v>
          </cell>
          <cell r="O12">
            <v>1966.796735809635</v>
          </cell>
          <cell r="P12">
            <v>143.9475364913614</v>
          </cell>
          <cell r="Q12">
            <v>2110.7442723009972</v>
          </cell>
        </row>
        <row r="13">
          <cell r="C13">
            <v>23086.095000000001</v>
          </cell>
          <cell r="D13">
            <v>0</v>
          </cell>
          <cell r="E13">
            <v>0</v>
          </cell>
          <cell r="F13">
            <v>23086.095000000001</v>
          </cell>
          <cell r="G13">
            <v>9102.3948099999998</v>
          </cell>
          <cell r="H13">
            <v>0</v>
          </cell>
          <cell r="I13">
            <v>10812.623235578611</v>
          </cell>
          <cell r="J13">
            <v>0</v>
          </cell>
          <cell r="K13">
            <v>21375.86657442139</v>
          </cell>
          <cell r="L13">
            <v>13586.18</v>
          </cell>
          <cell r="M13">
            <v>17244.155300000071</v>
          </cell>
          <cell r="N13">
            <v>0</v>
          </cell>
          <cell r="O13">
            <v>-9454.4687255786812</v>
          </cell>
          <cell r="P13">
            <v>0</v>
          </cell>
          <cell r="Q13">
            <v>-9454.4687255786812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131629.25399999999</v>
          </cell>
          <cell r="D15">
            <v>0</v>
          </cell>
          <cell r="E15">
            <v>113631.954</v>
          </cell>
          <cell r="F15">
            <v>17997.3</v>
          </cell>
          <cell r="G15">
            <v>3275.94</v>
          </cell>
          <cell r="H15">
            <v>0</v>
          </cell>
          <cell r="I15">
            <v>6110.7960000000003</v>
          </cell>
          <cell r="J15">
            <v>0</v>
          </cell>
          <cell r="K15">
            <v>15162.444</v>
          </cell>
          <cell r="L15">
            <v>47935.56353492527</v>
          </cell>
          <cell r="M15">
            <v>-14967.815000000001</v>
          </cell>
          <cell r="N15">
            <v>18443.495999999999</v>
          </cell>
          <cell r="O15">
            <v>-36248.800534925263</v>
          </cell>
          <cell r="P15">
            <v>1774.6161547900831</v>
          </cell>
          <cell r="Q15">
            <v>-34474.184380135193</v>
          </cell>
        </row>
        <row r="16">
          <cell r="C16">
            <v>165252.277</v>
          </cell>
          <cell r="D16">
            <v>986.09</v>
          </cell>
          <cell r="E16">
            <v>160079.65304999999</v>
          </cell>
          <cell r="F16">
            <v>6158.7139499999876</v>
          </cell>
          <cell r="G16">
            <v>7001.0548241768029</v>
          </cell>
          <cell r="H16">
            <v>0</v>
          </cell>
          <cell r="I16">
            <v>4211.2943714029561</v>
          </cell>
          <cell r="J16">
            <v>0</v>
          </cell>
          <cell r="K16">
            <v>8948.4744027738343</v>
          </cell>
          <cell r="L16">
            <v>-2166.01523</v>
          </cell>
          <cell r="M16">
            <v>-16925.707095000002</v>
          </cell>
          <cell r="N16">
            <v>76744.453762077872</v>
          </cell>
          <cell r="O16">
            <v>-48704.257034304042</v>
          </cell>
          <cell r="P16">
            <v>2304.6489999999999</v>
          </cell>
          <cell r="Q16">
            <v>-46399.608034304038</v>
          </cell>
        </row>
        <row r="17">
          <cell r="C17">
            <v>588211.49199999997</v>
          </cell>
          <cell r="D17">
            <v>10113.755999999999</v>
          </cell>
          <cell r="E17">
            <v>493588.27899999998</v>
          </cell>
          <cell r="F17">
            <v>104736.969</v>
          </cell>
          <cell r="G17">
            <v>47565.250999999997</v>
          </cell>
          <cell r="H17">
            <v>0</v>
          </cell>
          <cell r="I17">
            <v>61635.317000000003</v>
          </cell>
          <cell r="J17">
            <v>0</v>
          </cell>
          <cell r="K17">
            <v>90666.903000000006</v>
          </cell>
          <cell r="L17">
            <v>2788.9490000000001</v>
          </cell>
          <cell r="M17">
            <v>-138874.68999000001</v>
          </cell>
          <cell r="N17">
            <v>54006.171999999999</v>
          </cell>
          <cell r="O17">
            <v>172746.47198999999</v>
          </cell>
          <cell r="P17">
            <v>52315.042000000001</v>
          </cell>
          <cell r="Q17">
            <v>225061.51399000001</v>
          </cell>
        </row>
        <row r="18">
          <cell r="C18">
            <v>157237.465</v>
          </cell>
          <cell r="D18">
            <v>54292.696000000004</v>
          </cell>
          <cell r="E18">
            <v>172923.821</v>
          </cell>
          <cell r="F18">
            <v>38606.339999999997</v>
          </cell>
          <cell r="G18">
            <v>12857.871999999999</v>
          </cell>
          <cell r="H18">
            <v>0</v>
          </cell>
          <cell r="I18">
            <v>15826.308999999999</v>
          </cell>
          <cell r="J18">
            <v>0</v>
          </cell>
          <cell r="K18">
            <v>35637.902999999998</v>
          </cell>
          <cell r="L18">
            <v>11101.797</v>
          </cell>
          <cell r="M18">
            <v>-9568.9249999999993</v>
          </cell>
          <cell r="N18">
            <v>48012.30325861695</v>
          </cell>
          <cell r="O18">
            <v>-13907.272258616949</v>
          </cell>
          <cell r="P18">
            <v>11344.734530620641</v>
          </cell>
          <cell r="Q18">
            <v>-2562.5377279963059</v>
          </cell>
        </row>
        <row r="19">
          <cell r="C19">
            <v>211132.038</v>
          </cell>
          <cell r="D19">
            <v>0</v>
          </cell>
          <cell r="E19">
            <v>190659.73300000001</v>
          </cell>
          <cell r="F19">
            <v>20472.305</v>
          </cell>
          <cell r="G19">
            <v>7394.4319999999998</v>
          </cell>
          <cell r="H19">
            <v>0</v>
          </cell>
          <cell r="I19">
            <v>8590.6769999999997</v>
          </cell>
          <cell r="J19">
            <v>0</v>
          </cell>
          <cell r="K19">
            <v>19276.060000000001</v>
          </cell>
          <cell r="L19">
            <v>5574.8720000000003</v>
          </cell>
          <cell r="M19">
            <v>-17592.914000000001</v>
          </cell>
          <cell r="N19">
            <v>4873.9809999999998</v>
          </cell>
          <cell r="O19">
            <v>26420.120999999999</v>
          </cell>
          <cell r="P19">
            <v>29865.062000000002</v>
          </cell>
          <cell r="Q19">
            <v>56285.182999999997</v>
          </cell>
        </row>
        <row r="20">
          <cell r="C20">
            <v>238403.995</v>
          </cell>
          <cell r="D20">
            <v>614.553</v>
          </cell>
          <cell r="E20">
            <v>107493.602</v>
          </cell>
          <cell r="F20">
            <v>131524.946</v>
          </cell>
          <cell r="G20">
            <v>29385.098999999998</v>
          </cell>
          <cell r="H20">
            <v>0</v>
          </cell>
          <cell r="I20">
            <v>65829.851999999999</v>
          </cell>
          <cell r="J20">
            <v>0</v>
          </cell>
          <cell r="K20">
            <v>95080.192999999999</v>
          </cell>
          <cell r="L20">
            <v>-302.03199999999998</v>
          </cell>
          <cell r="M20">
            <v>-281.42</v>
          </cell>
          <cell r="N20">
            <v>32272.687000000002</v>
          </cell>
          <cell r="O20">
            <v>63390.957999999999</v>
          </cell>
          <cell r="P20">
            <v>12178.36</v>
          </cell>
          <cell r="Q20">
            <v>75569.317999999999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88248.127999999997</v>
          </cell>
          <cell r="D22">
            <v>0</v>
          </cell>
          <cell r="E22">
            <v>53097.646000000001</v>
          </cell>
          <cell r="F22">
            <v>35150.482000000004</v>
          </cell>
          <cell r="G22">
            <v>16928.670999999998</v>
          </cell>
          <cell r="H22">
            <v>26692.098000000002</v>
          </cell>
          <cell r="I22">
            <v>0</v>
          </cell>
          <cell r="J22">
            <v>0</v>
          </cell>
          <cell r="K22">
            <v>78771.251000000004</v>
          </cell>
          <cell r="L22">
            <v>68154.736035278314</v>
          </cell>
          <cell r="M22">
            <v>-5776.6559999999999</v>
          </cell>
          <cell r="N22">
            <v>19664.062999999998</v>
          </cell>
          <cell r="O22">
            <v>-3270.8920352783198</v>
          </cell>
          <cell r="P22">
            <v>6043.9309999999996</v>
          </cell>
          <cell r="Q22">
            <v>2773.0389647216798</v>
          </cell>
        </row>
        <row r="23">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row>
        <row r="24">
          <cell r="C24">
            <v>22704.823</v>
          </cell>
          <cell r="D24">
            <v>693.12199999999996</v>
          </cell>
          <cell r="E24">
            <v>17735.636999999999</v>
          </cell>
          <cell r="F24">
            <v>5662.308</v>
          </cell>
          <cell r="G24">
            <v>2291.2226181879801</v>
          </cell>
          <cell r="H24">
            <v>0</v>
          </cell>
          <cell r="I24">
            <v>2577.1979999999999</v>
          </cell>
          <cell r="J24">
            <v>0</v>
          </cell>
          <cell r="K24">
            <v>5376.3326181879802</v>
          </cell>
          <cell r="L24">
            <v>1422.3910000000001</v>
          </cell>
          <cell r="M24">
            <v>-2087.6950000000002</v>
          </cell>
          <cell r="N24">
            <v>6155.0630000000001</v>
          </cell>
          <cell r="O24">
            <v>-113.4263818120202</v>
          </cell>
          <cell r="P24">
            <v>5916.241</v>
          </cell>
          <cell r="Q24">
            <v>5802.8146181879802</v>
          </cell>
        </row>
        <row r="25">
          <cell r="C25">
            <v>228787.48199999999</v>
          </cell>
          <cell r="D25">
            <v>0</v>
          </cell>
          <cell r="E25">
            <v>177712.50099999999</v>
          </cell>
          <cell r="F25">
            <v>51074.981</v>
          </cell>
          <cell r="G25">
            <v>110179.954</v>
          </cell>
          <cell r="H25">
            <v>75120.850999999995</v>
          </cell>
          <cell r="I25">
            <v>130949.58387308109</v>
          </cell>
          <cell r="J25">
            <v>93947.768330494131</v>
          </cell>
          <cell r="K25">
            <v>11478.43379642475</v>
          </cell>
          <cell r="L25">
            <v>215029.63427468401</v>
          </cell>
          <cell r="M25">
            <v>-9235.0374354165342</v>
          </cell>
          <cell r="N25">
            <v>18310.749867660339</v>
          </cell>
          <cell r="O25">
            <v>-212626.9129105031</v>
          </cell>
          <cell r="P25">
            <v>5291.5917652517919</v>
          </cell>
          <cell r="Q25">
            <v>-207335.32114525131</v>
          </cell>
        </row>
        <row r="26">
          <cell r="C26">
            <v>356936.70705000003</v>
          </cell>
          <cell r="D26">
            <v>872.03899999999999</v>
          </cell>
          <cell r="E26">
            <v>180113.1845531638</v>
          </cell>
          <cell r="F26">
            <v>177695.56149683619</v>
          </cell>
          <cell r="G26">
            <v>50680.851654614999</v>
          </cell>
          <cell r="H26">
            <v>0</v>
          </cell>
          <cell r="I26">
            <v>47469.976999999999</v>
          </cell>
          <cell r="J26">
            <v>0</v>
          </cell>
          <cell r="K26">
            <v>180906.4361514512</v>
          </cell>
          <cell r="L26">
            <v>5754.1300898969921</v>
          </cell>
          <cell r="M26">
            <v>8401.6941876839173</v>
          </cell>
          <cell r="N26">
            <v>52840.19635505262</v>
          </cell>
          <cell r="O26">
            <v>113910.4155188177</v>
          </cell>
          <cell r="P26">
            <v>3041.8328674267218</v>
          </cell>
          <cell r="Q26">
            <v>116952.24838624441</v>
          </cell>
        </row>
        <row r="27">
          <cell r="C27">
            <v>732279.54099999997</v>
          </cell>
          <cell r="D27">
            <v>1807.2349999999999</v>
          </cell>
          <cell r="E27">
            <v>486757.61420075869</v>
          </cell>
          <cell r="F27">
            <v>247329.16179924121</v>
          </cell>
          <cell r="G27">
            <v>68950.327385275043</v>
          </cell>
          <cell r="H27">
            <v>0</v>
          </cell>
          <cell r="I27">
            <v>125750.1654173026</v>
          </cell>
          <cell r="J27">
            <v>0</v>
          </cell>
          <cell r="K27">
            <v>190529.32376721359</v>
          </cell>
          <cell r="L27">
            <v>1016.4779253165721</v>
          </cell>
          <cell r="M27">
            <v>-109909.2070699902</v>
          </cell>
          <cell r="N27">
            <v>45224.299935484007</v>
          </cell>
          <cell r="O27">
            <v>254197.75297640319</v>
          </cell>
          <cell r="P27">
            <v>78944.312973994107</v>
          </cell>
          <cell r="Q27">
            <v>333142.06595039729</v>
          </cell>
        </row>
        <row r="28">
          <cell r="C28">
            <v>96235.308719999986</v>
          </cell>
          <cell r="D28">
            <v>0</v>
          </cell>
          <cell r="E28">
            <v>86027.039799999999</v>
          </cell>
          <cell r="F28">
            <v>10208.26891999999</v>
          </cell>
          <cell r="G28">
            <v>673.66099999999994</v>
          </cell>
          <cell r="H28">
            <v>0</v>
          </cell>
          <cell r="I28">
            <v>634.8077087076316</v>
          </cell>
          <cell r="J28">
            <v>0</v>
          </cell>
          <cell r="K28">
            <v>10247.122211292361</v>
          </cell>
          <cell r="L28">
            <v>-18051.879599999989</v>
          </cell>
          <cell r="M28">
            <v>-9452.8736143822589</v>
          </cell>
          <cell r="N28">
            <v>2346.2750000000001</v>
          </cell>
          <cell r="O28">
            <v>35405.600425674609</v>
          </cell>
          <cell r="P28">
            <v>-305.02600000000001</v>
          </cell>
          <cell r="Q28">
            <v>35100.574425674611</v>
          </cell>
        </row>
        <row r="29">
          <cell r="C29">
            <v>35.838730000000012</v>
          </cell>
          <cell r="D29">
            <v>0</v>
          </cell>
          <cell r="E29">
            <v>26.879049999999999</v>
          </cell>
          <cell r="F29">
            <v>8.9596800000000041</v>
          </cell>
          <cell r="G29">
            <v>0</v>
          </cell>
          <cell r="H29">
            <v>0</v>
          </cell>
          <cell r="I29">
            <v>7.6797299999999993</v>
          </cell>
          <cell r="J29">
            <v>0</v>
          </cell>
          <cell r="K29">
            <v>1.2799500000000039</v>
          </cell>
          <cell r="L29">
            <v>0</v>
          </cell>
          <cell r="M29">
            <v>0</v>
          </cell>
          <cell r="N29">
            <v>0</v>
          </cell>
          <cell r="O29">
            <v>1.2799500000000039</v>
          </cell>
          <cell r="P29">
            <v>3.1106672016822912</v>
          </cell>
          <cell r="Q29">
            <v>4.3906172016822964</v>
          </cell>
        </row>
        <row r="30">
          <cell r="C30">
            <v>62307.425000000003</v>
          </cell>
          <cell r="D30">
            <v>0</v>
          </cell>
          <cell r="E30">
            <v>33747.178634999997</v>
          </cell>
          <cell r="F30">
            <v>28560.246364999999</v>
          </cell>
          <cell r="G30">
            <v>19793.043955829111</v>
          </cell>
          <cell r="H30">
            <v>0</v>
          </cell>
          <cell r="I30">
            <v>14581.464453892209</v>
          </cell>
          <cell r="J30">
            <v>0</v>
          </cell>
          <cell r="K30">
            <v>33771.82586693691</v>
          </cell>
          <cell r="L30">
            <v>37216.919038106891</v>
          </cell>
          <cell r="M30">
            <v>-2346.6997299999998</v>
          </cell>
          <cell r="N30">
            <v>11927.21444118647</v>
          </cell>
          <cell r="O30">
            <v>-13025.607882356449</v>
          </cell>
          <cell r="P30">
            <v>3084.911108843894</v>
          </cell>
          <cell r="Q30">
            <v>-9940.6967735125618</v>
          </cell>
        </row>
        <row r="31">
          <cell r="C31">
            <v>56697.118310000013</v>
          </cell>
          <cell r="D31">
            <v>40315.184639999999</v>
          </cell>
          <cell r="E31">
            <v>88470.819990000004</v>
          </cell>
          <cell r="F31">
            <v>8541.4829599999939</v>
          </cell>
          <cell r="G31">
            <v>4915.2417200000054</v>
          </cell>
          <cell r="H31">
            <v>10190.914000000001</v>
          </cell>
          <cell r="I31">
            <v>4955.3878500678647</v>
          </cell>
          <cell r="J31">
            <v>10190.914000000001</v>
          </cell>
          <cell r="K31">
            <v>8501.3368299321337</v>
          </cell>
          <cell r="L31">
            <v>-11064.347197422379</v>
          </cell>
          <cell r="M31">
            <v>-4595.0545517277851</v>
          </cell>
          <cell r="N31">
            <v>24831.202000000001</v>
          </cell>
          <cell r="O31">
            <v>-670.46342091770475</v>
          </cell>
          <cell r="P31">
            <v>10948.386890980901</v>
          </cell>
          <cell r="Q31">
            <v>10277.92347006319</v>
          </cell>
        </row>
        <row r="32">
          <cell r="C32">
            <v>6467.2169999999996</v>
          </cell>
          <cell r="D32">
            <v>2411.6529999999998</v>
          </cell>
          <cell r="E32">
            <v>3287.692</v>
          </cell>
          <cell r="F32">
            <v>5591.1779999999999</v>
          </cell>
          <cell r="G32">
            <v>8059.7659999999996</v>
          </cell>
          <cell r="H32">
            <v>0</v>
          </cell>
          <cell r="I32">
            <v>8095.5429999999997</v>
          </cell>
          <cell r="J32">
            <v>0</v>
          </cell>
          <cell r="K32">
            <v>5555.4009999999998</v>
          </cell>
          <cell r="L32">
            <v>983.423</v>
          </cell>
          <cell r="M32">
            <v>-65.927999999999997</v>
          </cell>
          <cell r="N32">
            <v>9070.8729999999996</v>
          </cell>
          <cell r="O32">
            <v>-4432.9669999999996</v>
          </cell>
          <cell r="P32">
            <v>475.93</v>
          </cell>
          <cell r="Q32">
            <v>-3957.0369999999998</v>
          </cell>
        </row>
        <row r="33">
          <cell r="C33">
            <v>36743.353000000003</v>
          </cell>
          <cell r="D33">
            <v>0</v>
          </cell>
          <cell r="E33">
            <v>15828.484</v>
          </cell>
          <cell r="F33">
            <v>20914.868999999999</v>
          </cell>
          <cell r="G33">
            <v>2851.4960000000001</v>
          </cell>
          <cell r="H33">
            <v>0</v>
          </cell>
          <cell r="I33">
            <v>-1255.9259999999999</v>
          </cell>
          <cell r="J33">
            <v>0</v>
          </cell>
          <cell r="K33">
            <v>25022.291000000001</v>
          </cell>
          <cell r="L33">
            <v>80.724999999999994</v>
          </cell>
          <cell r="M33">
            <v>2744.2159999999999</v>
          </cell>
          <cell r="N33">
            <v>6232.8247247419413</v>
          </cell>
          <cell r="O33">
            <v>15964.52527525806</v>
          </cell>
          <cell r="P33">
            <v>4263.2845295410661</v>
          </cell>
          <cell r="Q33">
            <v>20227.80980479913</v>
          </cell>
        </row>
        <row r="34">
          <cell r="C34">
            <v>34749.684549999984</v>
          </cell>
          <cell r="D34">
            <v>0</v>
          </cell>
          <cell r="E34">
            <v>28860.87729999988</v>
          </cell>
          <cell r="F34">
            <v>5888.8072500000972</v>
          </cell>
          <cell r="G34">
            <v>1433.7955185450501</v>
          </cell>
          <cell r="H34">
            <v>0</v>
          </cell>
          <cell r="I34">
            <v>3707.8368985397892</v>
          </cell>
          <cell r="J34">
            <v>0</v>
          </cell>
          <cell r="K34">
            <v>3614.765870005358</v>
          </cell>
          <cell r="L34">
            <v>101.72517438133239</v>
          </cell>
          <cell r="M34">
            <v>-11667.516404635649</v>
          </cell>
          <cell r="N34">
            <v>5941.984864843208</v>
          </cell>
          <cell r="O34">
            <v>9238.5722354164664</v>
          </cell>
          <cell r="P34">
            <v>4412.039087555343</v>
          </cell>
          <cell r="Q34">
            <v>13650.61132297181</v>
          </cell>
        </row>
        <row r="35">
          <cell r="C35">
            <v>8455.2919999999995</v>
          </cell>
          <cell r="D35">
            <v>0</v>
          </cell>
          <cell r="E35">
            <v>5634.0346700000009</v>
          </cell>
          <cell r="F35">
            <v>2821.257329999999</v>
          </cell>
          <cell r="G35">
            <v>1031.6227799999999</v>
          </cell>
          <cell r="H35">
            <v>1666.08185</v>
          </cell>
          <cell r="I35">
            <v>598.41513200089821</v>
          </cell>
          <cell r="J35">
            <v>0</v>
          </cell>
          <cell r="K35">
            <v>4920.546827999101</v>
          </cell>
          <cell r="L35">
            <v>0</v>
          </cell>
          <cell r="M35">
            <v>-888.10223999999994</v>
          </cell>
          <cell r="N35">
            <v>1054.1175558045841</v>
          </cell>
          <cell r="O35">
            <v>4754.5315121945168</v>
          </cell>
          <cell r="P35">
            <v>335.42991851477723</v>
          </cell>
          <cell r="Q35">
            <v>5089.9614307092943</v>
          </cell>
        </row>
        <row r="36">
          <cell r="C36">
            <v>10474.30425920637</v>
          </cell>
          <cell r="D36">
            <v>110.99781354843979</v>
          </cell>
          <cell r="E36">
            <v>3431.912868161005</v>
          </cell>
          <cell r="F36">
            <v>7153.3892045938092</v>
          </cell>
          <cell r="G36">
            <v>3482.323955722145</v>
          </cell>
          <cell r="H36">
            <v>0</v>
          </cell>
          <cell r="I36">
            <v>2024.0376342275169</v>
          </cell>
          <cell r="J36">
            <v>0</v>
          </cell>
          <cell r="K36">
            <v>8611.6755260884365</v>
          </cell>
          <cell r="L36">
            <v>-1107.2488528050289</v>
          </cell>
          <cell r="M36">
            <v>-6711.3220400072614</v>
          </cell>
          <cell r="N36">
            <v>4686.6343014528447</v>
          </cell>
          <cell r="O36">
            <v>11743.612117447879</v>
          </cell>
          <cell r="P36">
            <v>3533.1759999999999</v>
          </cell>
          <cell r="Q36">
            <v>15276.788117447881</v>
          </cell>
        </row>
        <row r="37">
          <cell r="C37">
            <v>49976.788</v>
          </cell>
          <cell r="D37">
            <v>774.99304219204271</v>
          </cell>
          <cell r="E37">
            <v>23242.475123775199</v>
          </cell>
          <cell r="F37">
            <v>27509.305918416841</v>
          </cell>
          <cell r="G37">
            <v>9129.770820998423</v>
          </cell>
          <cell r="H37">
            <v>0</v>
          </cell>
          <cell r="I37">
            <v>5379.3097635235081</v>
          </cell>
          <cell r="J37">
            <v>0</v>
          </cell>
          <cell r="K37">
            <v>31259.766975891751</v>
          </cell>
          <cell r="L37">
            <v>-243.21217555496159</v>
          </cell>
          <cell r="M37">
            <v>-1016.71998694929</v>
          </cell>
          <cell r="N37">
            <v>9291.410368223269</v>
          </cell>
          <cell r="O37">
            <v>23228.28877017273</v>
          </cell>
          <cell r="P37">
            <v>7067.9515455669789</v>
          </cell>
          <cell r="Q37">
            <v>30296.240315739709</v>
          </cell>
        </row>
        <row r="38">
          <cell r="C38">
            <v>342879.48</v>
          </cell>
          <cell r="D38">
            <v>78979.188999999998</v>
          </cell>
          <cell r="E38">
            <v>242293.29</v>
          </cell>
          <cell r="F38">
            <v>179565.37899999999</v>
          </cell>
          <cell r="G38">
            <v>56011.828000000001</v>
          </cell>
          <cell r="H38">
            <v>0</v>
          </cell>
          <cell r="I38">
            <v>56528.832999999999</v>
          </cell>
          <cell r="J38">
            <v>0</v>
          </cell>
          <cell r="K38">
            <v>179048.37400000001</v>
          </cell>
          <cell r="L38">
            <v>22901.210999999999</v>
          </cell>
          <cell r="M38">
            <v>7883.674</v>
          </cell>
          <cell r="N38">
            <v>102896.567</v>
          </cell>
          <cell r="O38">
            <v>45366.921999999999</v>
          </cell>
          <cell r="P38">
            <v>100630.68399999999</v>
          </cell>
          <cell r="Q38">
            <v>145997.606</v>
          </cell>
        </row>
        <row r="39">
          <cell r="C39">
            <v>35416.508000000002</v>
          </cell>
          <cell r="D39">
            <v>0</v>
          </cell>
          <cell r="E39">
            <v>20675.473999999998</v>
          </cell>
          <cell r="F39">
            <v>14741.034</v>
          </cell>
          <cell r="G39">
            <v>1153.482</v>
          </cell>
          <cell r="H39">
            <v>0</v>
          </cell>
          <cell r="I39">
            <v>5232.4480000000003</v>
          </cell>
          <cell r="J39">
            <v>0</v>
          </cell>
          <cell r="K39">
            <v>10662.067999999999</v>
          </cell>
          <cell r="L39">
            <v>8928.2510385835758</v>
          </cell>
          <cell r="M39">
            <v>-3239.53053</v>
          </cell>
          <cell r="N39">
            <v>13111.299472737281</v>
          </cell>
          <cell r="O39">
            <v>-8137.951981320859</v>
          </cell>
          <cell r="P39">
            <v>1467.1555780748949</v>
          </cell>
          <cell r="Q39">
            <v>-6670.796403245964</v>
          </cell>
        </row>
        <row r="40">
          <cell r="C40">
            <v>8198.5920000000006</v>
          </cell>
          <cell r="D40">
            <v>0</v>
          </cell>
          <cell r="E40">
            <v>5024.0144</v>
          </cell>
          <cell r="F40">
            <v>3174.5776000000001</v>
          </cell>
          <cell r="G40">
            <v>18209.68495667039</v>
          </cell>
          <cell r="H40">
            <v>0</v>
          </cell>
          <cell r="I40">
            <v>6576.4566970814731</v>
          </cell>
          <cell r="J40">
            <v>0</v>
          </cell>
          <cell r="K40">
            <v>14807.805859588911</v>
          </cell>
          <cell r="L40">
            <v>-1488.6420000000001</v>
          </cell>
          <cell r="M40">
            <v>-211.25388000000009</v>
          </cell>
          <cell r="N40">
            <v>3474.489214797582</v>
          </cell>
          <cell r="O40">
            <v>13033.21252479133</v>
          </cell>
          <cell r="P40">
            <v>42.695865597859132</v>
          </cell>
          <cell r="Q40">
            <v>13075.90839038919</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792543.24600000004</v>
          </cell>
          <cell r="E44">
            <v>258537.633</v>
          </cell>
          <cell r="F44">
            <v>534005.61300000001</v>
          </cell>
          <cell r="G44">
            <v>416814.23003775789</v>
          </cell>
          <cell r="H44">
            <v>0</v>
          </cell>
          <cell r="I44">
            <v>280591.4486785052</v>
          </cell>
          <cell r="J44">
            <v>0</v>
          </cell>
          <cell r="K44">
            <v>670228.39435925265</v>
          </cell>
          <cell r="L44">
            <v>-82643.111999999994</v>
          </cell>
          <cell r="M44">
            <v>373965.08299999998</v>
          </cell>
          <cell r="N44">
            <v>131908.54606484421</v>
          </cell>
          <cell r="O44">
            <v>246997.87729440839</v>
          </cell>
          <cell r="P44">
            <v>62657.77186650176</v>
          </cell>
          <cell r="Q44">
            <v>309655.64916091022</v>
          </cell>
        </row>
        <row r="45">
          <cell r="C45">
            <v>0</v>
          </cell>
          <cell r="D45">
            <v>561083.10861878656</v>
          </cell>
          <cell r="E45">
            <v>139708.70600000001</v>
          </cell>
          <cell r="F45">
            <v>421374.40261878661</v>
          </cell>
          <cell r="G45">
            <v>165761.12530288601</v>
          </cell>
          <cell r="H45">
            <v>0</v>
          </cell>
          <cell r="I45">
            <v>243241.17697579911</v>
          </cell>
          <cell r="J45">
            <v>0</v>
          </cell>
          <cell r="K45">
            <v>343894.35094587342</v>
          </cell>
          <cell r="L45">
            <v>110703.23299999999</v>
          </cell>
          <cell r="M45">
            <v>118558.5657798684</v>
          </cell>
          <cell r="N45">
            <v>50339.74229846106</v>
          </cell>
          <cell r="O45">
            <v>64292.809867544012</v>
          </cell>
          <cell r="P45">
            <v>88412.187571489136</v>
          </cell>
          <cell r="Q45">
            <v>152704.99743903309</v>
          </cell>
        </row>
        <row r="46">
          <cell r="C46">
            <v>0</v>
          </cell>
          <cell r="D46">
            <v>126921.276</v>
          </cell>
          <cell r="E46">
            <v>0</v>
          </cell>
          <cell r="F46">
            <v>126921.276</v>
          </cell>
          <cell r="G46">
            <v>47645.255361890609</v>
          </cell>
          <cell r="H46">
            <v>0</v>
          </cell>
          <cell r="I46">
            <v>41966.37629049176</v>
          </cell>
          <cell r="J46">
            <v>0</v>
          </cell>
          <cell r="K46">
            <v>132600.15507139891</v>
          </cell>
          <cell r="L46">
            <v>-1419.4709327067781</v>
          </cell>
          <cell r="M46">
            <v>52782.695</v>
          </cell>
          <cell r="N46">
            <v>7263.336609884338</v>
          </cell>
          <cell r="O46">
            <v>73973.594394221291</v>
          </cell>
          <cell r="P46">
            <v>9688.8957946276896</v>
          </cell>
          <cell r="Q46">
            <v>83662.490188848969</v>
          </cell>
        </row>
        <row r="47">
          <cell r="C47">
            <v>0</v>
          </cell>
          <cell r="D47">
            <v>1901377.7122400019</v>
          </cell>
          <cell r="E47">
            <v>126982.61678</v>
          </cell>
          <cell r="F47">
            <v>1774395.0954600021</v>
          </cell>
          <cell r="G47">
            <v>367236.76799999998</v>
          </cell>
          <cell r="H47">
            <v>5728.0190000000002</v>
          </cell>
          <cell r="I47">
            <v>339111.40235033591</v>
          </cell>
          <cell r="J47">
            <v>8798.0395439659642</v>
          </cell>
          <cell r="K47">
            <v>1799450.4405657011</v>
          </cell>
          <cell r="L47">
            <v>687638.13858000282</v>
          </cell>
          <cell r="M47">
            <v>650225.90593999973</v>
          </cell>
          <cell r="N47">
            <v>199969.55402457819</v>
          </cell>
          <cell r="O47">
            <v>261616.84202111981</v>
          </cell>
          <cell r="P47">
            <v>841067.13853422657</v>
          </cell>
          <cell r="Q47">
            <v>1102683.980555346</v>
          </cell>
        </row>
        <row r="48">
          <cell r="C48">
            <v>0</v>
          </cell>
          <cell r="D48">
            <v>148319.4102404819</v>
          </cell>
          <cell r="E48">
            <v>83100.480988263065</v>
          </cell>
          <cell r="F48">
            <v>65218.929252218841</v>
          </cell>
          <cell r="G48">
            <v>40519.237941689971</v>
          </cell>
          <cell r="H48">
            <v>0</v>
          </cell>
          <cell r="I48">
            <v>86574.507317872965</v>
          </cell>
          <cell r="J48">
            <v>0</v>
          </cell>
          <cell r="K48">
            <v>19163.659876035839</v>
          </cell>
          <cell r="L48">
            <v>187361.14555941551</v>
          </cell>
          <cell r="M48">
            <v>102640.122980966</v>
          </cell>
          <cell r="N48">
            <v>22345.24617606711</v>
          </cell>
          <cell r="O48">
            <v>-293182.85484041291</v>
          </cell>
          <cell r="P48">
            <v>-6267.3613849763524</v>
          </cell>
          <cell r="Q48">
            <v>-299450.21622538922</v>
          </cell>
        </row>
      </sheetData>
      <sheetData sheetId="55">
        <row r="6">
          <cell r="C6">
            <v>10957139.09474</v>
          </cell>
          <cell r="D6">
            <v>0</v>
          </cell>
          <cell r="E6">
            <v>3038726.8738799999</v>
          </cell>
          <cell r="F6">
            <v>7918412.2208600007</v>
          </cell>
          <cell r="G6">
            <v>2707101.1993607469</v>
          </cell>
          <cell r="H6">
            <v>0</v>
          </cell>
          <cell r="I6">
            <v>2967969.9647928718</v>
          </cell>
          <cell r="J6">
            <v>0</v>
          </cell>
          <cell r="K6">
            <v>7657543.4554278748</v>
          </cell>
          <cell r="L6">
            <v>5639555.0311400006</v>
          </cell>
          <cell r="M6">
            <v>661101.00760999974</v>
          </cell>
          <cell r="N6">
            <v>1473817.7075724229</v>
          </cell>
          <cell r="O6">
            <v>-116930.2908945488</v>
          </cell>
          <cell r="P6">
            <v>652784.93296000001</v>
          </cell>
          <cell r="Q6">
            <v>535854.64206545125</v>
          </cell>
        </row>
        <row r="7">
          <cell r="C7">
            <v>3374672.6327755018</v>
          </cell>
          <cell r="D7">
            <v>223.4466976906682</v>
          </cell>
          <cell r="E7">
            <v>144901.10699999999</v>
          </cell>
          <cell r="F7">
            <v>3229994.972473193</v>
          </cell>
          <cell r="G7">
            <v>381302.55599999998</v>
          </cell>
          <cell r="H7">
            <v>0</v>
          </cell>
          <cell r="I7">
            <v>589926.84525865212</v>
          </cell>
          <cell r="J7">
            <v>0</v>
          </cell>
          <cell r="K7">
            <v>3021370.6832145401</v>
          </cell>
          <cell r="L7">
            <v>1843236.3252850161</v>
          </cell>
          <cell r="M7">
            <v>320263.18</v>
          </cell>
          <cell r="N7">
            <v>1040963.246468681</v>
          </cell>
          <cell r="O7">
            <v>-183092.068539156</v>
          </cell>
          <cell r="P7">
            <v>128612.09</v>
          </cell>
          <cell r="Q7">
            <v>-54479.978539155913</v>
          </cell>
        </row>
        <row r="8">
          <cell r="C8">
            <v>17666599.317000002</v>
          </cell>
          <cell r="D8">
            <v>364399.31199999998</v>
          </cell>
          <cell r="E8">
            <v>6517073.6754899984</v>
          </cell>
          <cell r="F8">
            <v>11513924.953509999</v>
          </cell>
          <cell r="G8">
            <v>3537784.0049999999</v>
          </cell>
          <cell r="H8">
            <v>0</v>
          </cell>
          <cell r="I8">
            <v>4044792.4492455348</v>
          </cell>
          <cell r="J8">
            <v>0</v>
          </cell>
          <cell r="K8">
            <v>11006916.509264469</v>
          </cell>
          <cell r="L8">
            <v>8127308.7619677018</v>
          </cell>
          <cell r="M8">
            <v>797500.82949965668</v>
          </cell>
          <cell r="N8">
            <v>2492443.4219240891</v>
          </cell>
          <cell r="O8">
            <v>-410336.50412698038</v>
          </cell>
          <cell r="P8">
            <v>1546493.9780564471</v>
          </cell>
          <cell r="Q8">
            <v>1136157.473929466</v>
          </cell>
        </row>
        <row r="9">
          <cell r="C9">
            <v>17584224.43666108</v>
          </cell>
          <cell r="D9">
            <v>49128.19329000001</v>
          </cell>
          <cell r="E9">
            <v>7543417.3389869994</v>
          </cell>
          <cell r="F9">
            <v>10089935.29096408</v>
          </cell>
          <cell r="G9">
            <v>3496962.8697100002</v>
          </cell>
          <cell r="H9">
            <v>0</v>
          </cell>
          <cell r="I9">
            <v>3723853.0342600001</v>
          </cell>
          <cell r="J9">
            <v>0</v>
          </cell>
          <cell r="K9">
            <v>9863045.1264140755</v>
          </cell>
          <cell r="L9">
            <v>6733148.1458731731</v>
          </cell>
          <cell r="M9">
            <v>384227.53123000008</v>
          </cell>
          <cell r="N9">
            <v>2795524.52086</v>
          </cell>
          <cell r="O9">
            <v>-49855.07154909736</v>
          </cell>
          <cell r="P9">
            <v>1893602.84522</v>
          </cell>
          <cell r="Q9">
            <v>1843747.773670902</v>
          </cell>
        </row>
        <row r="10">
          <cell r="C10">
            <v>2085249.1610000001</v>
          </cell>
          <cell r="D10">
            <v>14907.635</v>
          </cell>
          <cell r="E10">
            <v>317507.98596000002</v>
          </cell>
          <cell r="F10">
            <v>1782648.8100399999</v>
          </cell>
          <cell r="G10">
            <v>523308.29193075327</v>
          </cell>
          <cell r="H10">
            <v>48609.400999999998</v>
          </cell>
          <cell r="I10">
            <v>830728.49263085006</v>
          </cell>
          <cell r="J10">
            <v>49376.789589923217</v>
          </cell>
          <cell r="K10">
            <v>1474461.2207499801</v>
          </cell>
          <cell r="L10">
            <v>1530051.3584998951</v>
          </cell>
          <cell r="M10">
            <v>135453.66899999999</v>
          </cell>
          <cell r="N10">
            <v>567087.34088999988</v>
          </cell>
          <cell r="O10">
            <v>-758131.14763991523</v>
          </cell>
          <cell r="P10">
            <v>722005.50592674164</v>
          </cell>
          <cell r="Q10">
            <v>-36125.641713173689</v>
          </cell>
        </row>
        <row r="11">
          <cell r="C11">
            <v>16326359.133547639</v>
          </cell>
          <cell r="D11">
            <v>603695.38531000004</v>
          </cell>
          <cell r="E11">
            <v>1860960.1621300001</v>
          </cell>
          <cell r="F11">
            <v>15069094.356727639</v>
          </cell>
          <cell r="G11">
            <v>4827532.2015300011</v>
          </cell>
          <cell r="H11">
            <v>0</v>
          </cell>
          <cell r="I11">
            <v>5471326.9546400001</v>
          </cell>
          <cell r="J11">
            <v>0</v>
          </cell>
          <cell r="K11">
            <v>14425299.60361764</v>
          </cell>
          <cell r="L11">
            <v>10259326.84228</v>
          </cell>
          <cell r="M11">
            <v>1307351.7795299999</v>
          </cell>
          <cell r="N11">
            <v>3086692.7860599998</v>
          </cell>
          <cell r="O11">
            <v>-228071.80425236441</v>
          </cell>
          <cell r="P11">
            <v>1673854.362811048</v>
          </cell>
          <cell r="Q11">
            <v>1445782.5585586829</v>
          </cell>
        </row>
        <row r="12">
          <cell r="C12">
            <v>165512.991936885</v>
          </cell>
          <cell r="D12">
            <v>3682.6570000000011</v>
          </cell>
          <cell r="E12">
            <v>63497.310100019989</v>
          </cell>
          <cell r="F12">
            <v>105698.338836865</v>
          </cell>
          <cell r="G12">
            <v>117624.1962289556</v>
          </cell>
          <cell r="H12">
            <v>0</v>
          </cell>
          <cell r="I12">
            <v>77117.914920987707</v>
          </cell>
          <cell r="J12">
            <v>0</v>
          </cell>
          <cell r="K12">
            <v>146204.62014483291</v>
          </cell>
          <cell r="L12">
            <v>102318.2742508696</v>
          </cell>
          <cell r="M12">
            <v>-1326.550939999998</v>
          </cell>
          <cell r="N12">
            <v>191145.5182126181</v>
          </cell>
          <cell r="O12">
            <v>-145932.62137865479</v>
          </cell>
          <cell r="P12">
            <v>2059.9851500000168</v>
          </cell>
          <cell r="Q12">
            <v>-143872.6362286548</v>
          </cell>
        </row>
        <row r="13">
          <cell r="C13">
            <v>3475773.6544099981</v>
          </cell>
          <cell r="D13">
            <v>0</v>
          </cell>
          <cell r="E13">
            <v>64869.75045</v>
          </cell>
          <cell r="F13">
            <v>3410903.9039599979</v>
          </cell>
          <cell r="G13">
            <v>1440394.4027499999</v>
          </cell>
          <cell r="H13">
            <v>0</v>
          </cell>
          <cell r="I13">
            <v>665175.69063999993</v>
          </cell>
          <cell r="J13">
            <v>0</v>
          </cell>
          <cell r="K13">
            <v>4186122.6160699981</v>
          </cell>
          <cell r="L13">
            <v>4663881.7984500024</v>
          </cell>
          <cell r="M13">
            <v>480946.95831522672</v>
          </cell>
          <cell r="N13">
            <v>911067.82352999784</v>
          </cell>
          <cell r="O13">
            <v>-1869773.9642252291</v>
          </cell>
          <cell r="P13">
            <v>270924.44699999999</v>
          </cell>
          <cell r="Q13">
            <v>-1598849.5172252289</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row>
        <row r="15">
          <cell r="C15">
            <v>4070122.5430000001</v>
          </cell>
          <cell r="D15">
            <v>14986.258</v>
          </cell>
          <cell r="E15">
            <v>1591407.5179999999</v>
          </cell>
          <cell r="F15">
            <v>2493701.2829999998</v>
          </cell>
          <cell r="G15">
            <v>872339.36399999994</v>
          </cell>
          <cell r="H15">
            <v>0</v>
          </cell>
          <cell r="I15">
            <v>1083598.473</v>
          </cell>
          <cell r="J15">
            <v>0</v>
          </cell>
          <cell r="K15">
            <v>2282442.1740000001</v>
          </cell>
          <cell r="L15">
            <v>1705026.39138605</v>
          </cell>
          <cell r="M15">
            <v>212045.20300000001</v>
          </cell>
          <cell r="N15">
            <v>474144.96600000001</v>
          </cell>
          <cell r="O15">
            <v>-108774.3863860502</v>
          </cell>
          <cell r="P15">
            <v>394700.92136999988</v>
          </cell>
          <cell r="Q15">
            <v>285926.53498394979</v>
          </cell>
        </row>
        <row r="16">
          <cell r="C16">
            <v>5978689.7599999998</v>
          </cell>
          <cell r="D16">
            <v>166580.33199999999</v>
          </cell>
          <cell r="E16">
            <v>2823394.6212030002</v>
          </cell>
          <cell r="F16">
            <v>3321875.470797</v>
          </cell>
          <cell r="G16">
            <v>1140429.7095049501</v>
          </cell>
          <cell r="H16">
            <v>0</v>
          </cell>
          <cell r="I16">
            <v>1308602.5524526241</v>
          </cell>
          <cell r="J16">
            <v>0</v>
          </cell>
          <cell r="K16">
            <v>3153702.627849326</v>
          </cell>
          <cell r="L16">
            <v>2896491.365879999</v>
          </cell>
          <cell r="M16">
            <v>174781.52273</v>
          </cell>
          <cell r="N16">
            <v>1257826.4578499999</v>
          </cell>
          <cell r="O16">
            <v>-1175396.718610673</v>
          </cell>
          <cell r="P16">
            <v>459530.00023933942</v>
          </cell>
          <cell r="Q16">
            <v>-715866.71837133367</v>
          </cell>
        </row>
        <row r="17">
          <cell r="C17">
            <v>16944959.353</v>
          </cell>
          <cell r="D17">
            <v>63627.964</v>
          </cell>
          <cell r="E17">
            <v>9740695.3110000007</v>
          </cell>
          <cell r="F17">
            <v>7267892.0060000001</v>
          </cell>
          <cell r="G17">
            <v>2790062.3139999998</v>
          </cell>
          <cell r="H17">
            <v>0</v>
          </cell>
          <cell r="I17">
            <v>2768185.7510000002</v>
          </cell>
          <cell r="J17">
            <v>0</v>
          </cell>
          <cell r="K17">
            <v>7289768.5690000001</v>
          </cell>
          <cell r="L17">
            <v>5380492.7516999999</v>
          </cell>
          <cell r="M17">
            <v>-170541.09729000001</v>
          </cell>
          <cell r="N17">
            <v>1559422.9850000001</v>
          </cell>
          <cell r="O17">
            <v>520393.92959000007</v>
          </cell>
          <cell r="P17">
            <v>1739454.0449999999</v>
          </cell>
          <cell r="Q17">
            <v>2259847.9745900002</v>
          </cell>
        </row>
        <row r="18">
          <cell r="C18">
            <v>6003234.1940000001</v>
          </cell>
          <cell r="D18">
            <v>128193.659</v>
          </cell>
          <cell r="E18">
            <v>2052741.814</v>
          </cell>
          <cell r="F18">
            <v>4078686.0389999999</v>
          </cell>
          <cell r="G18">
            <v>1874781.794</v>
          </cell>
          <cell r="H18">
            <v>0</v>
          </cell>
          <cell r="I18">
            <v>1494082.669</v>
          </cell>
          <cell r="J18">
            <v>0</v>
          </cell>
          <cell r="K18">
            <v>4459385.1639999999</v>
          </cell>
          <cell r="L18">
            <v>3452336.3459999999</v>
          </cell>
          <cell r="M18">
            <v>253457.12700000001</v>
          </cell>
          <cell r="N18">
            <v>1405014.825</v>
          </cell>
          <cell r="O18">
            <v>-651423.13399999996</v>
          </cell>
          <cell r="P18">
            <v>331988.24300000002</v>
          </cell>
          <cell r="Q18">
            <v>-319434.89099999989</v>
          </cell>
        </row>
        <row r="19">
          <cell r="C19">
            <v>8574520.5419999994</v>
          </cell>
          <cell r="D19">
            <v>568678.50199999998</v>
          </cell>
          <cell r="E19">
            <v>4423992.1560000004</v>
          </cell>
          <cell r="F19">
            <v>4719206.8880000003</v>
          </cell>
          <cell r="G19">
            <v>1585541.152</v>
          </cell>
          <cell r="H19">
            <v>8089.86</v>
          </cell>
          <cell r="I19">
            <v>1825026.0449999999</v>
          </cell>
          <cell r="J19">
            <v>8089.86</v>
          </cell>
          <cell r="K19">
            <v>4479721.9950000001</v>
          </cell>
          <cell r="L19">
            <v>2308206.3879999998</v>
          </cell>
          <cell r="M19">
            <v>304406.90399999998</v>
          </cell>
          <cell r="N19">
            <v>1595582.246</v>
          </cell>
          <cell r="O19">
            <v>271526.45699999999</v>
          </cell>
          <cell r="P19">
            <v>1128492.4580000001</v>
          </cell>
          <cell r="Q19">
            <v>1400018.915</v>
          </cell>
        </row>
        <row r="20">
          <cell r="C20">
            <v>2738542.86</v>
          </cell>
          <cell r="D20">
            <v>13756.067999999999</v>
          </cell>
          <cell r="E20">
            <v>673151.73499999999</v>
          </cell>
          <cell r="F20">
            <v>2079147.193</v>
          </cell>
          <cell r="G20">
            <v>690338.46799999999</v>
          </cell>
          <cell r="H20">
            <v>0</v>
          </cell>
          <cell r="I20">
            <v>725740.03300000005</v>
          </cell>
          <cell r="J20">
            <v>0</v>
          </cell>
          <cell r="K20">
            <v>2043745.628</v>
          </cell>
          <cell r="L20">
            <v>1346166.247</v>
          </cell>
          <cell r="M20">
            <v>182119.68599999999</v>
          </cell>
          <cell r="N20">
            <v>510997.49900000001</v>
          </cell>
          <cell r="O20">
            <v>4462.1959999999999</v>
          </cell>
          <cell r="P20">
            <v>192829.049</v>
          </cell>
          <cell r="Q20">
            <v>197291.245</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row>
        <row r="22">
          <cell r="C22">
            <v>4589453.5710000005</v>
          </cell>
          <cell r="D22">
            <v>0</v>
          </cell>
          <cell r="E22">
            <v>1951414.1969999999</v>
          </cell>
          <cell r="F22">
            <v>2638039.3739999998</v>
          </cell>
          <cell r="G22">
            <v>1081362.5970000001</v>
          </cell>
          <cell r="H22">
            <v>1491863.18</v>
          </cell>
          <cell r="I22">
            <v>0</v>
          </cell>
          <cell r="J22">
            <v>0</v>
          </cell>
          <cell r="K22">
            <v>5211265.1509999996</v>
          </cell>
          <cell r="L22">
            <v>1632670.434569479</v>
          </cell>
          <cell r="M22">
            <v>133521.09899999999</v>
          </cell>
          <cell r="N22">
            <v>1088403.189</v>
          </cell>
          <cell r="O22">
            <v>2356670.42843052</v>
          </cell>
          <cell r="P22">
            <v>505886</v>
          </cell>
          <cell r="Q22">
            <v>2862556.42843052</v>
          </cell>
        </row>
        <row r="23">
          <cell r="C23">
            <v>13937945.054590009</v>
          </cell>
          <cell r="D23">
            <v>0</v>
          </cell>
          <cell r="E23">
            <v>195585.77114659519</v>
          </cell>
          <cell r="F23">
            <v>13742359.28344341</v>
          </cell>
          <cell r="G23">
            <v>4889614.7889999999</v>
          </cell>
          <cell r="H23">
            <v>0</v>
          </cell>
          <cell r="I23">
            <v>5351714.0607899996</v>
          </cell>
          <cell r="J23">
            <v>0</v>
          </cell>
          <cell r="K23">
            <v>13280260.01165341</v>
          </cell>
          <cell r="L23">
            <v>9968928.32914</v>
          </cell>
          <cell r="M23">
            <v>1272244.658306889</v>
          </cell>
          <cell r="N23">
            <v>1871534.9449335351</v>
          </cell>
          <cell r="O23">
            <v>167552.07927298851</v>
          </cell>
          <cell r="P23">
            <v>1080462.168389848</v>
          </cell>
          <cell r="Q23">
            <v>1248014.247662836</v>
          </cell>
        </row>
        <row r="24">
          <cell r="C24">
            <v>2343898.713</v>
          </cell>
          <cell r="D24">
            <v>53470.455000000002</v>
          </cell>
          <cell r="E24">
            <v>931700.84100000001</v>
          </cell>
          <cell r="F24">
            <v>1465668.327</v>
          </cell>
          <cell r="G24">
            <v>353797.82725199958</v>
          </cell>
          <cell r="H24">
            <v>152802</v>
          </cell>
          <cell r="I24">
            <v>489976.89199999999</v>
          </cell>
          <cell r="J24">
            <v>62714.544999999998</v>
          </cell>
          <cell r="K24">
            <v>1419576.7172519991</v>
          </cell>
          <cell r="L24">
            <v>1122826.5</v>
          </cell>
          <cell r="M24">
            <v>97098.387000000002</v>
          </cell>
          <cell r="N24">
            <v>630651.11699999997</v>
          </cell>
          <cell r="O24">
            <v>-430999.28674800048</v>
          </cell>
          <cell r="P24">
            <v>606182.06299999997</v>
          </cell>
          <cell r="Q24">
            <v>175182.77625199949</v>
          </cell>
        </row>
        <row r="25">
          <cell r="C25">
            <v>1468532.9164</v>
          </cell>
          <cell r="D25">
            <v>0</v>
          </cell>
          <cell r="E25">
            <v>333956.01199999999</v>
          </cell>
          <cell r="F25">
            <v>1134576.9044000001</v>
          </cell>
          <cell r="G25">
            <v>775883.21200000006</v>
          </cell>
          <cell r="H25">
            <v>125840.094</v>
          </cell>
          <cell r="I25">
            <v>692741.49567781261</v>
          </cell>
          <cell r="J25">
            <v>161947.43833734721</v>
          </cell>
          <cell r="K25">
            <v>1181611.27638484</v>
          </cell>
          <cell r="L25">
            <v>1524084.4791849579</v>
          </cell>
          <cell r="M25">
            <v>121886.2705178341</v>
          </cell>
          <cell r="N25">
            <v>459903.98921200022</v>
          </cell>
          <cell r="O25">
            <v>-924263.46252995182</v>
          </cell>
          <cell r="P25">
            <v>39451.352900000013</v>
          </cell>
          <cell r="Q25">
            <v>-884812.10962995188</v>
          </cell>
        </row>
        <row r="26">
          <cell r="C26">
            <v>8537281.0437399987</v>
          </cell>
          <cell r="D26">
            <v>-6203.692</v>
          </cell>
          <cell r="E26">
            <v>2179230.952212255</v>
          </cell>
          <cell r="F26">
            <v>6351846.3995277444</v>
          </cell>
          <cell r="G26">
            <v>2443753.6753517999</v>
          </cell>
          <cell r="H26">
            <v>168335.91866967859</v>
          </cell>
          <cell r="I26">
            <v>2638852.804</v>
          </cell>
          <cell r="J26">
            <v>120798.6077023337</v>
          </cell>
          <cell r="K26">
            <v>6204284.5818468872</v>
          </cell>
          <cell r="L26">
            <v>4213996.4437846029</v>
          </cell>
          <cell r="M26">
            <v>479909.03748868068</v>
          </cell>
          <cell r="N26">
            <v>1608510.85454083</v>
          </cell>
          <cell r="O26">
            <v>-98131.753967225319</v>
          </cell>
          <cell r="P26">
            <v>301068.63225298229</v>
          </cell>
          <cell r="Q26">
            <v>202936.87828575709</v>
          </cell>
        </row>
        <row r="27">
          <cell r="C27">
            <v>8139094.835</v>
          </cell>
          <cell r="D27">
            <v>363220.85600000003</v>
          </cell>
          <cell r="E27">
            <v>4941763.1071692742</v>
          </cell>
          <cell r="F27">
            <v>3560552.5838307249</v>
          </cell>
          <cell r="G27">
            <v>1130070.6011715599</v>
          </cell>
          <cell r="H27">
            <v>0</v>
          </cell>
          <cell r="I27">
            <v>1220025.9027539811</v>
          </cell>
          <cell r="J27">
            <v>0</v>
          </cell>
          <cell r="K27">
            <v>3470597.2822483042</v>
          </cell>
          <cell r="L27">
            <v>2102459.53745361</v>
          </cell>
          <cell r="M27">
            <v>107933.0000388796</v>
          </cell>
          <cell r="N27">
            <v>957373.24733008142</v>
          </cell>
          <cell r="O27">
            <v>302831.4974257336</v>
          </cell>
          <cell r="P27">
            <v>914346.22244569764</v>
          </cell>
          <cell r="Q27">
            <v>1217177.7198714309</v>
          </cell>
        </row>
        <row r="28">
          <cell r="C28">
            <v>2109296.9363899999</v>
          </cell>
          <cell r="D28">
            <v>13224.254999999999</v>
          </cell>
          <cell r="E28">
            <v>1002952.9921799999</v>
          </cell>
          <cell r="F28">
            <v>1119568.19921</v>
          </cell>
          <cell r="G28">
            <v>550064.88300000003</v>
          </cell>
          <cell r="H28">
            <v>0</v>
          </cell>
          <cell r="I28">
            <v>328671.73336549453</v>
          </cell>
          <cell r="J28">
            <v>0</v>
          </cell>
          <cell r="K28">
            <v>1340961.3488445049</v>
          </cell>
          <cell r="L28">
            <v>957682.01609545306</v>
          </cell>
          <cell r="M28">
            <v>97709.121263699504</v>
          </cell>
          <cell r="N28">
            <v>307040.13699999999</v>
          </cell>
          <cell r="O28">
            <v>-21469.925514647341</v>
          </cell>
          <cell r="P28">
            <v>-39916.292000000001</v>
          </cell>
          <cell r="Q28">
            <v>-61386.217514647353</v>
          </cell>
        </row>
        <row r="29">
          <cell r="C29">
            <v>3356381.0535300002</v>
          </cell>
          <cell r="D29">
            <v>194629.01037999999</v>
          </cell>
          <cell r="E29">
            <v>2283461.2121700728</v>
          </cell>
          <cell r="F29">
            <v>1267548.851739927</v>
          </cell>
          <cell r="G29">
            <v>267037.74699999997</v>
          </cell>
          <cell r="H29">
            <v>0</v>
          </cell>
          <cell r="I29">
            <v>651091.86143000214</v>
          </cell>
          <cell r="J29">
            <v>0</v>
          </cell>
          <cell r="K29">
            <v>883494.73730992549</v>
          </cell>
          <cell r="L29">
            <v>529780.12116726511</v>
          </cell>
          <cell r="M29">
            <v>-433138.25288001721</v>
          </cell>
          <cell r="N29">
            <v>822209.1408099978</v>
          </cell>
          <cell r="O29">
            <v>-35356.271787320198</v>
          </cell>
          <cell r="P29">
            <v>291321.27337000018</v>
          </cell>
          <cell r="Q29">
            <v>255965.00158268001</v>
          </cell>
        </row>
        <row r="30">
          <cell r="C30">
            <v>2076248.888</v>
          </cell>
          <cell r="D30">
            <v>0</v>
          </cell>
          <cell r="E30">
            <v>1238480.3533050001</v>
          </cell>
          <cell r="F30">
            <v>837768.53469499992</v>
          </cell>
          <cell r="G30">
            <v>566141.79156244721</v>
          </cell>
          <cell r="H30">
            <v>0</v>
          </cell>
          <cell r="I30">
            <v>301202.03416801209</v>
          </cell>
          <cell r="J30">
            <v>0</v>
          </cell>
          <cell r="K30">
            <v>1102708.292089435</v>
          </cell>
          <cell r="L30">
            <v>682535.04503025266</v>
          </cell>
          <cell r="M30">
            <v>-347214.62235124997</v>
          </cell>
          <cell r="N30">
            <v>584137.61775199999</v>
          </cell>
          <cell r="O30">
            <v>183250.2516584323</v>
          </cell>
          <cell r="P30">
            <v>134285.25093000001</v>
          </cell>
          <cell r="Q30">
            <v>317535.5025884324</v>
          </cell>
        </row>
        <row r="31">
          <cell r="C31">
            <v>17672498.819370009</v>
          </cell>
          <cell r="D31">
            <v>716522.22490999976</v>
          </cell>
          <cell r="E31">
            <v>2477501.1809887812</v>
          </cell>
          <cell r="F31">
            <v>15911519.86329123</v>
          </cell>
          <cell r="G31">
            <v>4984295.1038689427</v>
          </cell>
          <cell r="H31">
            <v>109619.31600000001</v>
          </cell>
          <cell r="I31">
            <v>5331830.7021956053</v>
          </cell>
          <cell r="J31">
            <v>109619.31600000001</v>
          </cell>
          <cell r="K31">
            <v>15563984.26496456</v>
          </cell>
          <cell r="L31">
            <v>11221318.034226799</v>
          </cell>
          <cell r="M31">
            <v>1419041.7063966589</v>
          </cell>
          <cell r="N31">
            <v>3261554.12</v>
          </cell>
          <cell r="O31">
            <v>-337929.59565889538</v>
          </cell>
          <cell r="P31">
            <v>2075304.995521365</v>
          </cell>
          <cell r="Q31">
            <v>1737375.3998624701</v>
          </cell>
        </row>
        <row r="32">
          <cell r="C32">
            <v>2988537.4210000001</v>
          </cell>
          <cell r="D32">
            <v>36507.288</v>
          </cell>
          <cell r="E32">
            <v>482653.59299999999</v>
          </cell>
          <cell r="F32">
            <v>2542391.1159999999</v>
          </cell>
          <cell r="G32">
            <v>963773.78899999999</v>
          </cell>
          <cell r="H32">
            <v>0</v>
          </cell>
          <cell r="I32">
            <v>1115221.0549999999</v>
          </cell>
          <cell r="J32">
            <v>0</v>
          </cell>
          <cell r="K32">
            <v>2390943.85</v>
          </cell>
          <cell r="L32">
            <v>1429670.27</v>
          </cell>
          <cell r="M32">
            <v>252752.71</v>
          </cell>
          <cell r="N32">
            <v>729926.48319000006</v>
          </cell>
          <cell r="O32">
            <v>-21405.61319000024</v>
          </cell>
          <cell r="P32">
            <v>162150.24100000001</v>
          </cell>
          <cell r="Q32">
            <v>140744.6278099998</v>
          </cell>
        </row>
        <row r="33">
          <cell r="C33">
            <v>1895875.9040000001</v>
          </cell>
          <cell r="D33">
            <v>21379.027999999998</v>
          </cell>
          <cell r="E33">
            <v>228082.796</v>
          </cell>
          <cell r="F33">
            <v>1689172.1359999999</v>
          </cell>
          <cell r="G33">
            <v>583076.66700000002</v>
          </cell>
          <cell r="H33">
            <v>0</v>
          </cell>
          <cell r="I33">
            <v>696221.478</v>
          </cell>
          <cell r="J33">
            <v>0</v>
          </cell>
          <cell r="K33">
            <v>1576027.325</v>
          </cell>
          <cell r="L33">
            <v>971658.67599999998</v>
          </cell>
          <cell r="M33">
            <v>160751.92499999999</v>
          </cell>
          <cell r="N33">
            <v>457527.06400000001</v>
          </cell>
          <cell r="O33">
            <v>-13910.340000000049</v>
          </cell>
          <cell r="P33">
            <v>181948.3030000001</v>
          </cell>
          <cell r="Q33">
            <v>168037.96299999999</v>
          </cell>
        </row>
        <row r="34">
          <cell r="C34">
            <v>3050908.0252500009</v>
          </cell>
          <cell r="D34">
            <v>0</v>
          </cell>
          <cell r="E34">
            <v>1204230.593145</v>
          </cell>
          <cell r="F34">
            <v>1846677.4321050011</v>
          </cell>
          <cell r="G34">
            <v>851172.92248060938</v>
          </cell>
          <cell r="H34">
            <v>7529.2026698196223</v>
          </cell>
          <cell r="I34">
            <v>971871.66249508644</v>
          </cell>
          <cell r="J34">
            <v>7529.2026698196223</v>
          </cell>
          <cell r="K34">
            <v>1725978.6920905239</v>
          </cell>
          <cell r="L34">
            <v>959354.05789746367</v>
          </cell>
          <cell r="M34">
            <v>131623.40653173719</v>
          </cell>
          <cell r="N34">
            <v>744363.01464000018</v>
          </cell>
          <cell r="O34">
            <v>-109361.7869786769</v>
          </cell>
          <cell r="P34">
            <v>552081.88405999995</v>
          </cell>
          <cell r="Q34">
            <v>442720.09708132298</v>
          </cell>
        </row>
        <row r="35">
          <cell r="C35">
            <v>2279708.818379072</v>
          </cell>
          <cell r="D35">
            <v>0</v>
          </cell>
          <cell r="E35">
            <v>164712.08764000001</v>
          </cell>
          <cell r="F35">
            <v>2114996.730739071</v>
          </cell>
          <cell r="G35">
            <v>22239.460480000009</v>
          </cell>
          <cell r="H35">
            <v>9552.5264599999991</v>
          </cell>
          <cell r="I35">
            <v>775314.03768300184</v>
          </cell>
          <cell r="J35">
            <v>31507.142309999999</v>
          </cell>
          <cell r="K35">
            <v>1339967.53768607</v>
          </cell>
          <cell r="L35">
            <v>1325277.209380748</v>
          </cell>
          <cell r="M35">
            <v>142371.64517</v>
          </cell>
          <cell r="N35">
            <v>284210.30138000002</v>
          </cell>
          <cell r="O35">
            <v>-411891.61824467807</v>
          </cell>
          <cell r="P35">
            <v>90438.336510000023</v>
          </cell>
          <cell r="Q35">
            <v>-321453.28173467802</v>
          </cell>
        </row>
        <row r="36">
          <cell r="C36">
            <v>947582.14672000019</v>
          </cell>
          <cell r="D36">
            <v>10952.91214105817</v>
          </cell>
          <cell r="E36">
            <v>125179.2647958608</v>
          </cell>
          <cell r="F36">
            <v>833355.79406519735</v>
          </cell>
          <cell r="G36">
            <v>389794.43104670098</v>
          </cell>
          <cell r="H36">
            <v>0</v>
          </cell>
          <cell r="I36">
            <v>423442.51903954841</v>
          </cell>
          <cell r="J36">
            <v>0</v>
          </cell>
          <cell r="K36">
            <v>799707.70607235015</v>
          </cell>
          <cell r="L36">
            <v>463141.75994945789</v>
          </cell>
          <cell r="M36">
            <v>73193.048431287025</v>
          </cell>
          <cell r="N36">
            <v>420863.96256629092</v>
          </cell>
          <cell r="O36">
            <v>-157491.06487468549</v>
          </cell>
          <cell r="P36">
            <v>69706.358150669592</v>
          </cell>
          <cell r="Q36">
            <v>-87784.706724015879</v>
          </cell>
        </row>
        <row r="37">
          <cell r="C37">
            <v>2202577.639</v>
          </cell>
          <cell r="D37">
            <v>20799.235000000001</v>
          </cell>
          <cell r="E37">
            <v>898212.90700000001</v>
          </cell>
          <cell r="F37">
            <v>1325163.9669999999</v>
          </cell>
          <cell r="G37">
            <v>289327.70285042783</v>
          </cell>
          <cell r="H37">
            <v>0</v>
          </cell>
          <cell r="I37">
            <v>288353.9569188038</v>
          </cell>
          <cell r="J37">
            <v>0</v>
          </cell>
          <cell r="K37">
            <v>1326137.7129316239</v>
          </cell>
          <cell r="L37">
            <v>573155.65793656209</v>
          </cell>
          <cell r="M37">
            <v>132890.2899152592</v>
          </cell>
          <cell r="N37">
            <v>590081.0009626291</v>
          </cell>
          <cell r="O37">
            <v>30010.764117173669</v>
          </cell>
          <cell r="P37">
            <v>394912.53275185812</v>
          </cell>
          <cell r="Q37">
            <v>424923.29686903179</v>
          </cell>
        </row>
        <row r="38">
          <cell r="C38">
            <v>8218011.9060000004</v>
          </cell>
          <cell r="D38">
            <v>110952.31</v>
          </cell>
          <cell r="E38">
            <v>3406570.7080000001</v>
          </cell>
          <cell r="F38">
            <v>4922393.5080000004</v>
          </cell>
          <cell r="G38">
            <v>1931596.1229999999</v>
          </cell>
          <cell r="H38">
            <v>0</v>
          </cell>
          <cell r="I38">
            <v>2003990.946</v>
          </cell>
          <cell r="J38">
            <v>0</v>
          </cell>
          <cell r="K38">
            <v>4849998.6849999996</v>
          </cell>
          <cell r="L38">
            <v>2558806.716</v>
          </cell>
          <cell r="M38">
            <v>205554.522</v>
          </cell>
          <cell r="N38">
            <v>1979483.1440000001</v>
          </cell>
          <cell r="O38">
            <v>106154.303</v>
          </cell>
          <cell r="P38">
            <v>1919484.9</v>
          </cell>
          <cell r="Q38">
            <v>2025639.203</v>
          </cell>
        </row>
        <row r="39">
          <cell r="C39">
            <v>2174852.80449</v>
          </cell>
          <cell r="D39">
            <v>0</v>
          </cell>
          <cell r="E39">
            <v>175385.83108596201</v>
          </cell>
          <cell r="F39">
            <v>1999466.973404038</v>
          </cell>
          <cell r="G39">
            <v>770601.44900000002</v>
          </cell>
          <cell r="H39">
            <v>58045.88</v>
          </cell>
          <cell r="I39">
            <v>804786.31</v>
          </cell>
          <cell r="J39">
            <v>14619.123</v>
          </cell>
          <cell r="K39">
            <v>2008708.8694040379</v>
          </cell>
          <cell r="L39">
            <v>1122590.4299075571</v>
          </cell>
          <cell r="M39">
            <v>59150.206650000007</v>
          </cell>
          <cell r="N39">
            <v>875603.46362634539</v>
          </cell>
          <cell r="O39">
            <v>-48635.230779864207</v>
          </cell>
          <cell r="P39">
            <v>125982.6440407381</v>
          </cell>
          <cell r="Q39">
            <v>77347.413260873873</v>
          </cell>
        </row>
        <row r="40">
          <cell r="C40">
            <v>1097662.0587500001</v>
          </cell>
          <cell r="D40">
            <v>2378.4989999999998</v>
          </cell>
          <cell r="E40">
            <v>21186.27579764984</v>
          </cell>
          <cell r="F40">
            <v>1078854.2819523499</v>
          </cell>
          <cell r="G40">
            <v>134540.6005626019</v>
          </cell>
          <cell r="H40">
            <v>112911.277</v>
          </cell>
          <cell r="I40">
            <v>537949.2674007056</v>
          </cell>
          <cell r="J40">
            <v>112360.59299999999</v>
          </cell>
          <cell r="K40">
            <v>675996.29911424639</v>
          </cell>
          <cell r="L40">
            <v>-584914.06716000009</v>
          </cell>
          <cell r="M40">
            <v>107318.06227440891</v>
          </cell>
          <cell r="N40">
            <v>466187.24943774397</v>
          </cell>
          <cell r="O40">
            <v>687405.05456209334</v>
          </cell>
          <cell r="P40">
            <v>5728.6890000000021</v>
          </cell>
          <cell r="Q40">
            <v>693133.74356209347</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row>
        <row r="44">
          <cell r="C44">
            <v>0</v>
          </cell>
          <cell r="D44">
            <v>5686059.8609999996</v>
          </cell>
          <cell r="E44">
            <v>1521349.5859999999</v>
          </cell>
          <cell r="F44">
            <v>4164710.2749999999</v>
          </cell>
          <cell r="G44">
            <v>1624895.4912638981</v>
          </cell>
          <cell r="H44">
            <v>0</v>
          </cell>
          <cell r="I44">
            <v>1380150.829336059</v>
          </cell>
          <cell r="J44">
            <v>0</v>
          </cell>
          <cell r="K44">
            <v>4409454.9369278392</v>
          </cell>
          <cell r="L44">
            <v>2554410.952</v>
          </cell>
          <cell r="M44">
            <v>1445374.9169999999</v>
          </cell>
          <cell r="N44">
            <v>628065.5640113604</v>
          </cell>
          <cell r="O44">
            <v>-218396.4960835212</v>
          </cell>
          <cell r="P44">
            <v>298336.91600000003</v>
          </cell>
          <cell r="Q44">
            <v>79940.419916478815</v>
          </cell>
        </row>
        <row r="45">
          <cell r="C45">
            <v>0</v>
          </cell>
          <cell r="D45">
            <v>4360485.7496250505</v>
          </cell>
          <cell r="E45">
            <v>810047.84499999997</v>
          </cell>
          <cell r="F45">
            <v>3550437.9046250498</v>
          </cell>
          <cell r="G45">
            <v>1498604.041976277</v>
          </cell>
          <cell r="H45">
            <v>0</v>
          </cell>
          <cell r="I45">
            <v>1435368.292549873</v>
          </cell>
          <cell r="J45">
            <v>1229.585935656743</v>
          </cell>
          <cell r="K45">
            <v>3612444.068115796</v>
          </cell>
          <cell r="L45">
            <v>2053567.523</v>
          </cell>
          <cell r="M45">
            <v>977673.19644004246</v>
          </cell>
          <cell r="N45">
            <v>394586.47750898771</v>
          </cell>
          <cell r="O45">
            <v>186616.87116676639</v>
          </cell>
          <cell r="P45">
            <v>693016.13535999984</v>
          </cell>
          <cell r="Q45">
            <v>879633.00652676646</v>
          </cell>
        </row>
        <row r="46">
          <cell r="C46">
            <v>0</v>
          </cell>
          <cell r="D46">
            <v>3586472.1460000002</v>
          </cell>
          <cell r="E46">
            <v>336058.565</v>
          </cell>
          <cell r="F46">
            <v>3250413.5809999998</v>
          </cell>
          <cell r="G46">
            <v>997453.49707822711</v>
          </cell>
          <cell r="H46">
            <v>22408.207599238169</v>
          </cell>
          <cell r="I46">
            <v>1318672.9540487011</v>
          </cell>
          <cell r="J46">
            <v>5576.5574170708906</v>
          </cell>
          <cell r="K46">
            <v>2946025.7742116931</v>
          </cell>
          <cell r="L46">
            <v>1456443.3938129609</v>
          </cell>
          <cell r="M46">
            <v>1068087.1340000001</v>
          </cell>
          <cell r="N46">
            <v>176923.44923999999</v>
          </cell>
          <cell r="O46">
            <v>244571.7971587319</v>
          </cell>
          <cell r="P46">
            <v>267600.0992828451</v>
          </cell>
          <cell r="Q46">
            <v>512171.89644157689</v>
          </cell>
        </row>
        <row r="47">
          <cell r="C47">
            <v>0</v>
          </cell>
          <cell r="D47">
            <v>14982607.81735</v>
          </cell>
          <cell r="E47">
            <v>1402627.041839998</v>
          </cell>
          <cell r="F47">
            <v>13579980.77551</v>
          </cell>
          <cell r="G47">
            <v>3363700.338</v>
          </cell>
          <cell r="H47">
            <v>141975.62599999999</v>
          </cell>
          <cell r="I47">
            <v>3179349.2664829278</v>
          </cell>
          <cell r="J47">
            <v>148209.99129861029</v>
          </cell>
          <cell r="K47">
            <v>13758097.481728461</v>
          </cell>
          <cell r="L47">
            <v>7195137.6034200015</v>
          </cell>
          <cell r="M47">
            <v>4151588.7163099982</v>
          </cell>
          <cell r="N47">
            <v>1040377.3351111</v>
          </cell>
          <cell r="O47">
            <v>1370993.8268873659</v>
          </cell>
          <cell r="P47">
            <v>4375802.0690000001</v>
          </cell>
          <cell r="Q47">
            <v>5746795.8958873646</v>
          </cell>
        </row>
        <row r="48">
          <cell r="C48">
            <v>0</v>
          </cell>
          <cell r="D48">
            <v>5913562.381871976</v>
          </cell>
          <cell r="E48">
            <v>742587.45731407357</v>
          </cell>
          <cell r="F48">
            <v>5170974.9245579019</v>
          </cell>
          <cell r="G48">
            <v>875459.2281745699</v>
          </cell>
          <cell r="H48">
            <v>0</v>
          </cell>
          <cell r="I48">
            <v>1145862.6838063309</v>
          </cell>
          <cell r="J48">
            <v>0</v>
          </cell>
          <cell r="K48">
            <v>4900571.4689261401</v>
          </cell>
          <cell r="L48">
            <v>2381965.5042593968</v>
          </cell>
          <cell r="M48">
            <v>1355707.254389042</v>
          </cell>
          <cell r="N48">
            <v>411852.47542327357</v>
          </cell>
          <cell r="O48">
            <v>751046.23485442705</v>
          </cell>
          <cell r="P48">
            <v>66552.967288343178</v>
          </cell>
          <cell r="Q48">
            <v>817599.20214277005</v>
          </cell>
        </row>
      </sheetData>
      <sheetData sheetId="56">
        <row r="6">
          <cell r="C6">
            <v>0</v>
          </cell>
          <cell r="D6">
            <v>975.42657667347862</v>
          </cell>
          <cell r="E6">
            <v>483.98629611909581</v>
          </cell>
          <cell r="F6">
            <v>1784.822856406118</v>
          </cell>
          <cell r="G6">
            <v>23930.18538511411</v>
          </cell>
          <cell r="H6">
            <v>791.39963911779444</v>
          </cell>
          <cell r="I6">
            <v>0</v>
          </cell>
          <cell r="J6">
            <v>0</v>
          </cell>
          <cell r="K6">
            <v>0</v>
          </cell>
          <cell r="L6">
            <v>14723.626899018211</v>
          </cell>
          <cell r="M6">
            <v>12282.661060993551</v>
          </cell>
          <cell r="N6">
            <v>84825.692948525844</v>
          </cell>
          <cell r="O6">
            <v>7497309.6070732558</v>
          </cell>
          <cell r="P6">
            <v>20436.046692650729</v>
          </cell>
        </row>
        <row r="7">
          <cell r="C7">
            <v>0</v>
          </cell>
          <cell r="D7">
            <v>30187.483613233089</v>
          </cell>
          <cell r="E7">
            <v>483.46623416402969</v>
          </cell>
          <cell r="F7">
            <v>17854.454458377251</v>
          </cell>
          <cell r="G7">
            <v>19652.139561425862</v>
          </cell>
          <cell r="H7">
            <v>1148.868424203908</v>
          </cell>
          <cell r="I7">
            <v>505271.56120216509</v>
          </cell>
          <cell r="J7">
            <v>521077.6960884732</v>
          </cell>
          <cell r="K7">
            <v>1809916.9131453419</v>
          </cell>
          <cell r="L7">
            <v>13178.84146052191</v>
          </cell>
          <cell r="M7">
            <v>6698.6400437834191</v>
          </cell>
          <cell r="N7">
            <v>66676.278895055366</v>
          </cell>
          <cell r="O7">
            <v>0</v>
          </cell>
          <cell r="P7">
            <v>29224.340087795012</v>
          </cell>
        </row>
        <row r="8">
          <cell r="C8">
            <v>281.23183955420859</v>
          </cell>
          <cell r="D8">
            <v>87139.500025395944</v>
          </cell>
          <cell r="E8">
            <v>94251.652942375367</v>
          </cell>
          <cell r="F8">
            <v>591959.39676892816</v>
          </cell>
          <cell r="G8">
            <v>94108.817871646417</v>
          </cell>
          <cell r="H8">
            <v>171692.34045169171</v>
          </cell>
          <cell r="I8">
            <v>2724602.6369461068</v>
          </cell>
          <cell r="J8">
            <v>1878955.4569484449</v>
          </cell>
          <cell r="K8">
            <v>0</v>
          </cell>
          <cell r="L8">
            <v>207237.46970251729</v>
          </cell>
          <cell r="M8">
            <v>232605.73732082429</v>
          </cell>
          <cell r="N8">
            <v>569815.36277651449</v>
          </cell>
          <cell r="O8">
            <v>4074925.6154230358</v>
          </cell>
          <cell r="P8">
            <v>279341.29024743108</v>
          </cell>
        </row>
        <row r="9">
          <cell r="C9">
            <v>-4305.1119599999993</v>
          </cell>
          <cell r="D9">
            <v>56301.717395271677</v>
          </cell>
          <cell r="E9">
            <v>93393.306109999961</v>
          </cell>
          <cell r="F9">
            <v>277655.50342372741</v>
          </cell>
          <cell r="G9">
            <v>140508.82528840331</v>
          </cell>
          <cell r="H9">
            <v>100570.76639</v>
          </cell>
          <cell r="I9">
            <v>1270160.728621606</v>
          </cell>
          <cell r="J9">
            <v>705106.95915737411</v>
          </cell>
          <cell r="K9">
            <v>0</v>
          </cell>
          <cell r="L9">
            <v>227952.0558507698</v>
          </cell>
          <cell r="M9">
            <v>100890.1833760359</v>
          </cell>
          <cell r="N9">
            <v>516706.69105817378</v>
          </cell>
          <cell r="O9">
            <v>4989869.2641609404</v>
          </cell>
          <cell r="P9">
            <v>1388234.2375417729</v>
          </cell>
        </row>
        <row r="10">
          <cell r="C10">
            <v>0</v>
          </cell>
          <cell r="D10">
            <v>12887.43189869713</v>
          </cell>
          <cell r="E10">
            <v>11001.388082911501</v>
          </cell>
          <cell r="F10">
            <v>28141.49064370463</v>
          </cell>
          <cell r="G10">
            <v>22089.74246140158</v>
          </cell>
          <cell r="H10">
            <v>10773.380156698569</v>
          </cell>
          <cell r="I10">
            <v>1023858.918943891</v>
          </cell>
          <cell r="J10">
            <v>294068.2078594449</v>
          </cell>
          <cell r="K10">
            <v>10823.043</v>
          </cell>
          <cell r="L10">
            <v>-10982.501195616631</v>
          </cell>
          <cell r="M10">
            <v>23090.615591141399</v>
          </cell>
          <cell r="N10">
            <v>83550.60046148469</v>
          </cell>
          <cell r="O10">
            <v>0</v>
          </cell>
          <cell r="P10">
            <v>-34841.097153778523</v>
          </cell>
        </row>
        <row r="11">
          <cell r="C11">
            <v>0</v>
          </cell>
          <cell r="D11">
            <v>76502.788130000001</v>
          </cell>
          <cell r="E11">
            <v>104766.13363</v>
          </cell>
          <cell r="F11">
            <v>245902.99484999941</v>
          </cell>
          <cell r="G11">
            <v>75750.455409999995</v>
          </cell>
          <cell r="H11">
            <v>66441.215189999974</v>
          </cell>
          <cell r="I11">
            <v>2913406.3021900081</v>
          </cell>
          <cell r="J11">
            <v>2148796.8870800012</v>
          </cell>
          <cell r="K11">
            <v>0</v>
          </cell>
          <cell r="L11">
            <v>125996.8825300001</v>
          </cell>
          <cell r="M11">
            <v>450786.0672600001</v>
          </cell>
          <cell r="N11">
            <v>460432.95097000123</v>
          </cell>
          <cell r="O11">
            <v>7712671.5020276261</v>
          </cell>
          <cell r="P11">
            <v>43845.424349999877</v>
          </cell>
        </row>
        <row r="12">
          <cell r="C12">
            <v>0</v>
          </cell>
          <cell r="D12">
            <v>-5916.8752999000717</v>
          </cell>
          <cell r="E12">
            <v>3888.2282855426629</v>
          </cell>
          <cell r="F12">
            <v>-6145.2889661063364</v>
          </cell>
          <cell r="G12">
            <v>8821.6051771439506</v>
          </cell>
          <cell r="H12">
            <v>258.03854252983541</v>
          </cell>
          <cell r="I12">
            <v>73463.748429056417</v>
          </cell>
          <cell r="J12">
            <v>28913.0348682568</v>
          </cell>
          <cell r="K12">
            <v>0</v>
          </cell>
          <cell r="L12">
            <v>7861.9905069004726</v>
          </cell>
          <cell r="M12">
            <v>9740.3398858029122</v>
          </cell>
          <cell r="N12">
            <v>13367.580169050019</v>
          </cell>
          <cell r="O12">
            <v>0</v>
          </cell>
          <cell r="P12">
            <v>11952.21854655624</v>
          </cell>
        </row>
        <row r="13">
          <cell r="C13">
            <v>0</v>
          </cell>
          <cell r="D13">
            <v>0</v>
          </cell>
          <cell r="E13">
            <v>121.87045999999999</v>
          </cell>
          <cell r="F13">
            <v>3971.64723</v>
          </cell>
          <cell r="G13">
            <v>2405.58826</v>
          </cell>
          <cell r="H13">
            <v>213.19978</v>
          </cell>
          <cell r="I13">
            <v>966229.73848055757</v>
          </cell>
          <cell r="J13">
            <v>293644.41143086948</v>
          </cell>
          <cell r="K13">
            <v>2885503.3692841502</v>
          </cell>
          <cell r="L13">
            <v>3715.6357899999998</v>
          </cell>
          <cell r="M13">
            <v>3269.4159800000002</v>
          </cell>
          <cell r="N13">
            <v>5671.8728000000001</v>
          </cell>
          <cell r="O13">
            <v>0</v>
          </cell>
          <cell r="P13">
            <v>21375.86657442139</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-386.26600000000002</v>
          </cell>
          <cell r="D15">
            <v>15523.771000000001</v>
          </cell>
          <cell r="E15">
            <v>13608.62</v>
          </cell>
          <cell r="F15">
            <v>28147.312000000002</v>
          </cell>
          <cell r="G15">
            <v>41082.631999999998</v>
          </cell>
          <cell r="H15">
            <v>31584.240000000002</v>
          </cell>
          <cell r="I15">
            <v>1195328.5260000001</v>
          </cell>
          <cell r="J15">
            <v>590246.51300000004</v>
          </cell>
          <cell r="K15">
            <v>44774.794000000002</v>
          </cell>
          <cell r="L15">
            <v>9451.4539999999997</v>
          </cell>
          <cell r="M15">
            <v>19531.382000000001</v>
          </cell>
          <cell r="N15">
            <v>259340.77900000001</v>
          </cell>
          <cell r="O15">
            <v>19045.973000000002</v>
          </cell>
          <cell r="P15">
            <v>15162.444</v>
          </cell>
        </row>
        <row r="16">
          <cell r="C16">
            <v>0</v>
          </cell>
          <cell r="D16">
            <v>26917.0659274924</v>
          </cell>
          <cell r="E16">
            <v>38646.647319084521</v>
          </cell>
          <cell r="F16">
            <v>113138.337299051</v>
          </cell>
          <cell r="G16">
            <v>31421.480033209671</v>
          </cell>
          <cell r="H16">
            <v>57034.01711654973</v>
          </cell>
          <cell r="I16">
            <v>733916.30725989258</v>
          </cell>
          <cell r="J16">
            <v>644465.26486617839</v>
          </cell>
          <cell r="K16">
            <v>0</v>
          </cell>
          <cell r="L16">
            <v>145051.37778957901</v>
          </cell>
          <cell r="M16">
            <v>75010.745365599898</v>
          </cell>
          <cell r="N16">
            <v>104090.3618264971</v>
          </cell>
          <cell r="O16">
            <v>1175062.5486434191</v>
          </cell>
          <cell r="P16">
            <v>8948.4744027738343</v>
          </cell>
        </row>
        <row r="17">
          <cell r="C17">
            <v>11173.356</v>
          </cell>
          <cell r="D17">
            <v>130669.82799999999</v>
          </cell>
          <cell r="E17">
            <v>122822.128</v>
          </cell>
          <cell r="F17">
            <v>462361.96</v>
          </cell>
          <cell r="G17">
            <v>106887.462</v>
          </cell>
          <cell r="H17">
            <v>221937.46799999999</v>
          </cell>
          <cell r="I17">
            <v>1829074.6229999999</v>
          </cell>
          <cell r="J17">
            <v>1438197.0560000001</v>
          </cell>
          <cell r="K17">
            <v>138817.19500000001</v>
          </cell>
          <cell r="L17">
            <v>80133.316000000006</v>
          </cell>
          <cell r="M17">
            <v>427609.435</v>
          </cell>
          <cell r="N17">
            <v>658651.66</v>
          </cell>
          <cell r="O17">
            <v>1570766.179</v>
          </cell>
          <cell r="P17">
            <v>90666.903000000006</v>
          </cell>
        </row>
        <row r="18">
          <cell r="C18">
            <v>6807.134</v>
          </cell>
          <cell r="D18">
            <v>57084.639999999999</v>
          </cell>
          <cell r="E18">
            <v>62978.944000000003</v>
          </cell>
          <cell r="F18">
            <v>218173.071</v>
          </cell>
          <cell r="G18">
            <v>110365.25599999999</v>
          </cell>
          <cell r="H18">
            <v>193531.62100000001</v>
          </cell>
          <cell r="I18">
            <v>1570316.203</v>
          </cell>
          <cell r="J18">
            <v>1441630.426</v>
          </cell>
          <cell r="K18">
            <v>0</v>
          </cell>
          <cell r="L18">
            <v>41214.877</v>
          </cell>
          <cell r="M18">
            <v>117883.30499999999</v>
          </cell>
          <cell r="N18">
            <v>603761.78399999999</v>
          </cell>
          <cell r="O18">
            <v>0</v>
          </cell>
          <cell r="P18">
            <v>35637.902999999998</v>
          </cell>
        </row>
        <row r="19">
          <cell r="C19">
            <v>5276.4539999999997</v>
          </cell>
          <cell r="D19">
            <v>63589.955999999998</v>
          </cell>
          <cell r="E19">
            <v>107778.503</v>
          </cell>
          <cell r="F19">
            <v>213445.35500000001</v>
          </cell>
          <cell r="G19">
            <v>49394.542000000023</v>
          </cell>
          <cell r="H19">
            <v>148434.56299999999</v>
          </cell>
          <cell r="I19">
            <v>2023663.334</v>
          </cell>
          <cell r="J19">
            <v>587152.68799999997</v>
          </cell>
          <cell r="K19">
            <v>0</v>
          </cell>
          <cell r="L19">
            <v>144491.19500000001</v>
          </cell>
          <cell r="M19">
            <v>151003.14799999999</v>
          </cell>
          <cell r="N19">
            <v>784304.18799999997</v>
          </cell>
          <cell r="O19">
            <v>181912.00899999999</v>
          </cell>
          <cell r="P19">
            <v>19276.060000000001</v>
          </cell>
        </row>
        <row r="20">
          <cell r="C20">
            <v>0</v>
          </cell>
          <cell r="D20">
            <v>90134.43</v>
          </cell>
          <cell r="E20">
            <v>39918.936000000002</v>
          </cell>
          <cell r="F20">
            <v>107421.663</v>
          </cell>
          <cell r="G20">
            <v>32429.919000000002</v>
          </cell>
          <cell r="H20">
            <v>123571.54399999999</v>
          </cell>
          <cell r="I20">
            <v>828483.52500000002</v>
          </cell>
          <cell r="J20">
            <v>317600.592</v>
          </cell>
          <cell r="K20">
            <v>43944.616000000002</v>
          </cell>
          <cell r="L20">
            <v>13360.107</v>
          </cell>
          <cell r="M20">
            <v>67511.823000000004</v>
          </cell>
          <cell r="N20">
            <v>284288.28000000003</v>
          </cell>
          <cell r="O20">
            <v>0</v>
          </cell>
          <cell r="P20">
            <v>95080.192999999999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409.09</v>
          </cell>
          <cell r="D22">
            <v>36923.945</v>
          </cell>
          <cell r="E22">
            <v>105823.355</v>
          </cell>
          <cell r="F22">
            <v>614536.35600000003</v>
          </cell>
          <cell r="G22">
            <v>244073.736</v>
          </cell>
          <cell r="H22">
            <v>146004.32699999999</v>
          </cell>
          <cell r="I22">
            <v>2346645.2880000002</v>
          </cell>
          <cell r="J22">
            <v>1052441.031</v>
          </cell>
          <cell r="K22">
            <v>0</v>
          </cell>
          <cell r="L22">
            <v>13405.425999999999</v>
          </cell>
          <cell r="M22">
            <v>47445.330999999998</v>
          </cell>
          <cell r="N22">
            <v>524786.01500000001</v>
          </cell>
          <cell r="O22">
            <v>0</v>
          </cell>
          <cell r="P22">
            <v>78771.251000000004</v>
          </cell>
        </row>
        <row r="23">
          <cell r="C23">
            <v>0</v>
          </cell>
          <cell r="D23">
            <v>0</v>
          </cell>
          <cell r="E23">
            <v>0</v>
          </cell>
          <cell r="F23">
            <v>0</v>
          </cell>
          <cell r="G23">
            <v>0</v>
          </cell>
          <cell r="H23">
            <v>0</v>
          </cell>
          <cell r="I23">
            <v>0</v>
          </cell>
          <cell r="J23">
            <v>0</v>
          </cell>
          <cell r="K23">
            <v>0</v>
          </cell>
          <cell r="L23">
            <v>0</v>
          </cell>
          <cell r="M23">
            <v>0</v>
          </cell>
          <cell r="N23">
            <v>0</v>
          </cell>
          <cell r="O23">
            <v>13280260.01165341</v>
          </cell>
          <cell r="P23">
            <v>0</v>
          </cell>
        </row>
        <row r="24">
          <cell r="C24">
            <v>0</v>
          </cell>
          <cell r="D24">
            <v>22175.430721158598</v>
          </cell>
          <cell r="E24">
            <v>16118.699092420309</v>
          </cell>
          <cell r="F24">
            <v>86558.633835940302</v>
          </cell>
          <cell r="G24">
            <v>32757.782425640409</v>
          </cell>
          <cell r="H24">
            <v>98851.908019478389</v>
          </cell>
          <cell r="I24">
            <v>509640.69770216732</v>
          </cell>
          <cell r="J24">
            <v>378607.5870623347</v>
          </cell>
          <cell r="K24">
            <v>0</v>
          </cell>
          <cell r="L24">
            <v>3984.39529085096</v>
          </cell>
          <cell r="M24">
            <v>40405.147409999103</v>
          </cell>
          <cell r="N24">
            <v>188937.3433106376</v>
          </cell>
          <cell r="O24">
            <v>36162.759763183902</v>
          </cell>
          <cell r="P24">
            <v>5376.3326181879802</v>
          </cell>
        </row>
        <row r="25">
          <cell r="C25">
            <v>0</v>
          </cell>
          <cell r="D25">
            <v>-17704.247951904421</v>
          </cell>
          <cell r="E25">
            <v>23700.441029456681</v>
          </cell>
          <cell r="F25">
            <v>63436.269518752502</v>
          </cell>
          <cell r="G25">
            <v>27154.166319206081</v>
          </cell>
          <cell r="H25">
            <v>5309.7520690406909</v>
          </cell>
          <cell r="I25">
            <v>606606.43853581103</v>
          </cell>
          <cell r="J25">
            <v>310037.66568076989</v>
          </cell>
          <cell r="K25">
            <v>35979.413</v>
          </cell>
          <cell r="L25">
            <v>12668.273308500011</v>
          </cell>
          <cell r="M25">
            <v>36046.242912895948</v>
          </cell>
          <cell r="N25">
            <v>66898.42816588709</v>
          </cell>
          <cell r="O25">
            <v>0</v>
          </cell>
          <cell r="P25">
            <v>11478.43379642475</v>
          </cell>
        </row>
        <row r="26">
          <cell r="C26">
            <v>0</v>
          </cell>
          <cell r="D26">
            <v>61960.987332167497</v>
          </cell>
          <cell r="E26">
            <v>24953.29997196986</v>
          </cell>
          <cell r="F26">
            <v>172649.45802778591</v>
          </cell>
          <cell r="G26">
            <v>237584.69587945161</v>
          </cell>
          <cell r="H26">
            <v>18592.112747995379</v>
          </cell>
          <cell r="I26">
            <v>570480.90044466511</v>
          </cell>
          <cell r="J26">
            <v>3273853.581500127</v>
          </cell>
          <cell r="K26">
            <v>0</v>
          </cell>
          <cell r="L26">
            <v>29490.551393295689</v>
          </cell>
          <cell r="M26">
            <v>28217.030615467062</v>
          </cell>
          <cell r="N26">
            <v>160933.6343347526</v>
          </cell>
          <cell r="O26">
            <v>1444661.89344776</v>
          </cell>
          <cell r="P26">
            <v>180906.4361514512</v>
          </cell>
        </row>
        <row r="27">
          <cell r="C27">
            <v>-4961.4691615784768</v>
          </cell>
          <cell r="D27">
            <v>250805.2135670789</v>
          </cell>
          <cell r="E27">
            <v>86471.070971502995</v>
          </cell>
          <cell r="F27">
            <v>239569.52750274411</v>
          </cell>
          <cell r="G27">
            <v>123088.6121374592</v>
          </cell>
          <cell r="H27">
            <v>342699.78590628761</v>
          </cell>
          <cell r="I27">
            <v>719966.67160628212</v>
          </cell>
          <cell r="J27">
            <v>694504.82744759682</v>
          </cell>
          <cell r="K27">
            <v>0</v>
          </cell>
          <cell r="L27">
            <v>35090.136945858227</v>
          </cell>
          <cell r="M27">
            <v>45658.801998044073</v>
          </cell>
          <cell r="N27">
            <v>747174.7795598153</v>
          </cell>
          <cell r="O27">
            <v>0</v>
          </cell>
          <cell r="P27">
            <v>190529.32376721359</v>
          </cell>
        </row>
        <row r="28">
          <cell r="C28">
            <v>8356.4237262168772</v>
          </cell>
          <cell r="D28">
            <v>9916.3277971959888</v>
          </cell>
          <cell r="E28">
            <v>9984.8278226357706</v>
          </cell>
          <cell r="F28">
            <v>34024.543160318761</v>
          </cell>
          <cell r="G28">
            <v>11488.915604773631</v>
          </cell>
          <cell r="H28">
            <v>11247.901796509581</v>
          </cell>
          <cell r="I28">
            <v>289985.2393705576</v>
          </cell>
          <cell r="J28">
            <v>122363.7054511449</v>
          </cell>
          <cell r="K28">
            <v>0</v>
          </cell>
          <cell r="L28">
            <v>11685.021527430519</v>
          </cell>
          <cell r="M28">
            <v>32168.656778894299</v>
          </cell>
          <cell r="N28">
            <v>103227.897077535</v>
          </cell>
          <cell r="O28">
            <v>686264.76651999995</v>
          </cell>
          <cell r="P28">
            <v>10247.122211292361</v>
          </cell>
        </row>
        <row r="29">
          <cell r="C29">
            <v>0</v>
          </cell>
          <cell r="D29">
            <v>23268.007109999999</v>
          </cell>
          <cell r="E29">
            <v>65341.474319999907</v>
          </cell>
          <cell r="F29">
            <v>136826.25738999961</v>
          </cell>
          <cell r="G29">
            <v>101987.37688916551</v>
          </cell>
          <cell r="H29">
            <v>5141.5332160000016</v>
          </cell>
          <cell r="I29">
            <v>258400.78749745971</v>
          </cell>
          <cell r="J29">
            <v>57514.571269999993</v>
          </cell>
          <cell r="K29">
            <v>0</v>
          </cell>
          <cell r="L29">
            <v>74314.264457300669</v>
          </cell>
          <cell r="M29">
            <v>5875.9876200000499</v>
          </cell>
          <cell r="N29">
            <v>154823.19759000011</v>
          </cell>
          <cell r="O29">
            <v>0</v>
          </cell>
          <cell r="P29">
            <v>1.2799500000000039</v>
          </cell>
        </row>
        <row r="30">
          <cell r="C30">
            <v>-26.88052710883133</v>
          </cell>
          <cell r="D30">
            <v>14797.940106377089</v>
          </cell>
          <cell r="E30">
            <v>-112908.3885602541</v>
          </cell>
          <cell r="F30">
            <v>214677.68682138651</v>
          </cell>
          <cell r="G30">
            <v>13625.48426458947</v>
          </cell>
          <cell r="H30">
            <v>85844.813697214122</v>
          </cell>
          <cell r="I30">
            <v>394068.62001872639</v>
          </cell>
          <cell r="J30">
            <v>236966.99162295449</v>
          </cell>
          <cell r="K30">
            <v>99689.165573616672</v>
          </cell>
          <cell r="L30">
            <v>10915.863582414029</v>
          </cell>
          <cell r="M30">
            <v>10966.63662837262</v>
          </cell>
          <cell r="N30">
            <v>100318.5329942096</v>
          </cell>
          <cell r="O30">
            <v>0</v>
          </cell>
          <cell r="P30">
            <v>33771.82586693691</v>
          </cell>
        </row>
        <row r="31">
          <cell r="C31">
            <v>240.7828945897929</v>
          </cell>
          <cell r="D31">
            <v>70237.399008121996</v>
          </cell>
          <cell r="E31">
            <v>172794.96865141951</v>
          </cell>
          <cell r="F31">
            <v>361224.93856428418</v>
          </cell>
          <cell r="G31">
            <v>86780.902278510228</v>
          </cell>
          <cell r="H31">
            <v>77164.989956683014</v>
          </cell>
          <cell r="I31">
            <v>1375509.068885854</v>
          </cell>
          <cell r="J31">
            <v>1286176.264706915</v>
          </cell>
          <cell r="K31">
            <v>0</v>
          </cell>
          <cell r="L31">
            <v>66806.000436463597</v>
          </cell>
          <cell r="M31">
            <v>146491.38515522471</v>
          </cell>
          <cell r="N31">
            <v>416565.48203611199</v>
          </cell>
          <cell r="O31">
            <v>11495490.74556045</v>
          </cell>
          <cell r="P31">
            <v>8501.3368299321337</v>
          </cell>
        </row>
        <row r="32">
          <cell r="C32">
            <v>0</v>
          </cell>
          <cell r="D32">
            <v>19527.126</v>
          </cell>
          <cell r="E32">
            <v>13780.011</v>
          </cell>
          <cell r="F32">
            <v>75908.197</v>
          </cell>
          <cell r="G32">
            <v>121057.577</v>
          </cell>
          <cell r="H32">
            <v>3407.6260000000002</v>
          </cell>
          <cell r="I32">
            <v>528867.24</v>
          </cell>
          <cell r="J32">
            <v>543643.60050999979</v>
          </cell>
          <cell r="K32">
            <v>0</v>
          </cell>
          <cell r="L32">
            <v>29676.81349</v>
          </cell>
          <cell r="M32">
            <v>34991.123</v>
          </cell>
          <cell r="N32">
            <v>119329.024</v>
          </cell>
          <cell r="O32">
            <v>895200.11100000003</v>
          </cell>
          <cell r="P32">
            <v>5555.4009999999998</v>
          </cell>
        </row>
        <row r="33">
          <cell r="C33">
            <v>0</v>
          </cell>
          <cell r="D33">
            <v>20635.544999999998</v>
          </cell>
          <cell r="E33">
            <v>9203.8310000000001</v>
          </cell>
          <cell r="F33">
            <v>29157.392</v>
          </cell>
          <cell r="G33">
            <v>28403.605</v>
          </cell>
          <cell r="H33">
            <v>6988.6670000000004</v>
          </cell>
          <cell r="I33">
            <v>936225.201</v>
          </cell>
          <cell r="J33">
            <v>446582.93199999997</v>
          </cell>
          <cell r="K33">
            <v>0</v>
          </cell>
          <cell r="L33">
            <v>12230.732</v>
          </cell>
          <cell r="M33">
            <v>16457.080999999998</v>
          </cell>
          <cell r="N33">
            <v>45120.048000000003</v>
          </cell>
          <cell r="O33">
            <v>0</v>
          </cell>
          <cell r="P33">
            <v>25022.291000000001</v>
          </cell>
        </row>
        <row r="34">
          <cell r="C34">
            <v>0</v>
          </cell>
          <cell r="D34">
            <v>7641.6983250244893</v>
          </cell>
          <cell r="E34">
            <v>64516.891112733727</v>
          </cell>
          <cell r="F34">
            <v>198602.82252837729</v>
          </cell>
          <cell r="G34">
            <v>37318.289039050593</v>
          </cell>
          <cell r="H34">
            <v>26197.027760526929</v>
          </cell>
          <cell r="I34">
            <v>623342.6083355872</v>
          </cell>
          <cell r="J34">
            <v>625547.42805540178</v>
          </cell>
          <cell r="K34">
            <v>5237.6681970840064</v>
          </cell>
          <cell r="L34">
            <v>6166.223617869503</v>
          </cell>
          <cell r="M34">
            <v>-5190.1961235281824</v>
          </cell>
          <cell r="N34">
            <v>132983.46537239139</v>
          </cell>
          <cell r="O34">
            <v>0</v>
          </cell>
          <cell r="P34">
            <v>3614.765870005358</v>
          </cell>
        </row>
        <row r="35">
          <cell r="C35">
            <v>-22594.690724657539</v>
          </cell>
          <cell r="D35">
            <v>2453.3643686231781</v>
          </cell>
          <cell r="E35">
            <v>97.485156101504572</v>
          </cell>
          <cell r="F35">
            <v>1585.309338107299</v>
          </cell>
          <cell r="G35">
            <v>-20042.632239112219</v>
          </cell>
          <cell r="H35">
            <v>300.30602263435441</v>
          </cell>
          <cell r="I35">
            <v>36768.305103471888</v>
          </cell>
          <cell r="J35">
            <v>16014.71973553838</v>
          </cell>
          <cell r="K35">
            <v>0</v>
          </cell>
          <cell r="L35">
            <v>1721.976508630137</v>
          </cell>
          <cell r="M35">
            <v>-32589.820406164381</v>
          </cell>
          <cell r="N35">
            <v>51802.444302076146</v>
          </cell>
          <cell r="O35">
            <v>1299530.223692822</v>
          </cell>
          <cell r="P35">
            <v>4920.546827999101</v>
          </cell>
        </row>
        <row r="36">
          <cell r="C36">
            <v>0</v>
          </cell>
          <cell r="D36">
            <v>18199.704510006301</v>
          </cell>
          <cell r="E36">
            <v>5292.7793307174206</v>
          </cell>
          <cell r="F36">
            <v>4397.6224441860431</v>
          </cell>
          <cell r="G36">
            <v>35590.102660285833</v>
          </cell>
          <cell r="H36">
            <v>2717.9077412466759</v>
          </cell>
          <cell r="I36">
            <v>230032.70527949711</v>
          </cell>
          <cell r="J36">
            <v>412614.21167440701</v>
          </cell>
          <cell r="K36">
            <v>0</v>
          </cell>
          <cell r="L36">
            <v>-1079.0513195949809</v>
          </cell>
          <cell r="M36">
            <v>24804.76898565008</v>
          </cell>
          <cell r="N36">
            <v>44635.049462995194</v>
          </cell>
          <cell r="O36">
            <v>13890.229776865161</v>
          </cell>
          <cell r="P36">
            <v>8611.6755260884365</v>
          </cell>
        </row>
        <row r="37">
          <cell r="C37">
            <v>0</v>
          </cell>
          <cell r="D37">
            <v>34741.651336789408</v>
          </cell>
          <cell r="E37">
            <v>60440.809308321273</v>
          </cell>
          <cell r="F37">
            <v>105802.5533473567</v>
          </cell>
          <cell r="G37">
            <v>29905.862842501279</v>
          </cell>
          <cell r="H37">
            <v>160318.16221841029</v>
          </cell>
          <cell r="I37">
            <v>280973.59433998773</v>
          </cell>
          <cell r="J37">
            <v>192983.9185498697</v>
          </cell>
          <cell r="K37">
            <v>0</v>
          </cell>
          <cell r="L37">
            <v>12830.738933039789</v>
          </cell>
          <cell r="M37">
            <v>124907.6917777045</v>
          </cell>
          <cell r="N37">
            <v>264167.17547024298</v>
          </cell>
          <cell r="O37">
            <v>27805.787831508449</v>
          </cell>
          <cell r="P37">
            <v>31259.766975891751</v>
          </cell>
        </row>
        <row r="38">
          <cell r="C38">
            <v>3074.076</v>
          </cell>
          <cell r="D38">
            <v>60411.67</v>
          </cell>
          <cell r="E38">
            <v>156815.54999999999</v>
          </cell>
          <cell r="F38">
            <v>154475.641</v>
          </cell>
          <cell r="G38">
            <v>171330.8</v>
          </cell>
          <cell r="H38">
            <v>47602.574000000001</v>
          </cell>
          <cell r="I38">
            <v>1263802.3659999999</v>
          </cell>
          <cell r="J38">
            <v>593646.72400000005</v>
          </cell>
          <cell r="K38">
            <v>-6326.0780000000004</v>
          </cell>
          <cell r="L38">
            <v>142956.58100000001</v>
          </cell>
          <cell r="M38">
            <v>102061.667</v>
          </cell>
          <cell r="N38">
            <v>320728.77500000002</v>
          </cell>
          <cell r="O38">
            <v>1660369.9650000001</v>
          </cell>
          <cell r="P38">
            <v>179048.37400000001</v>
          </cell>
        </row>
        <row r="39">
          <cell r="C39">
            <v>0</v>
          </cell>
          <cell r="D39">
            <v>7218.12925</v>
          </cell>
          <cell r="E39">
            <v>3879.82006</v>
          </cell>
          <cell r="F39">
            <v>51515.460160000002</v>
          </cell>
          <cell r="G39">
            <v>19120.53098</v>
          </cell>
          <cell r="H39">
            <v>2847.8565100000001</v>
          </cell>
          <cell r="I39">
            <v>614799.76661403803</v>
          </cell>
          <cell r="J39">
            <v>241899.31881999999</v>
          </cell>
          <cell r="K39">
            <v>0</v>
          </cell>
          <cell r="L39">
            <v>6598.5039999999999</v>
          </cell>
          <cell r="M39">
            <v>8633.1481600000043</v>
          </cell>
          <cell r="N39">
            <v>222648.64085</v>
          </cell>
          <cell r="O39">
            <v>818885.62600000005</v>
          </cell>
          <cell r="P39">
            <v>10662.067999999999</v>
          </cell>
        </row>
        <row r="40">
          <cell r="C40">
            <v>0</v>
          </cell>
          <cell r="D40">
            <v>4553.1787780129416</v>
          </cell>
          <cell r="E40">
            <v>566.45837888144695</v>
          </cell>
          <cell r="F40">
            <v>1386.024657001645</v>
          </cell>
          <cell r="G40">
            <v>6244.8708062894657</v>
          </cell>
          <cell r="H40">
            <v>360.69917079508087</v>
          </cell>
          <cell r="I40">
            <v>400654.60012173472</v>
          </cell>
          <cell r="J40">
            <v>239963.11586403791</v>
          </cell>
          <cell r="K40">
            <v>0</v>
          </cell>
          <cell r="L40">
            <v>-2061.1318867351911</v>
          </cell>
          <cell r="M40">
            <v>1522.8759353309069</v>
          </cell>
          <cell r="N40">
            <v>7997.8014293086562</v>
          </cell>
          <cell r="O40">
            <v>0</v>
          </cell>
          <cell r="P40">
            <v>14807.805859588911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4">
          <cell r="C44">
            <v>46330.962696211202</v>
          </cell>
          <cell r="D44">
            <v>407046.29614851711</v>
          </cell>
          <cell r="E44">
            <v>204115.6154692311</v>
          </cell>
          <cell r="F44">
            <v>1421921.2687970421</v>
          </cell>
          <cell r="G44">
            <v>111755.5721610537</v>
          </cell>
          <cell r="H44">
            <v>239172.91150642879</v>
          </cell>
          <cell r="I44">
            <v>27339.330089799791</v>
          </cell>
          <cell r="J44">
            <v>123123.9146564173</v>
          </cell>
          <cell r="K44">
            <v>0</v>
          </cell>
          <cell r="L44">
            <v>94527.018574689733</v>
          </cell>
          <cell r="M44">
            <v>26572.82903024683</v>
          </cell>
          <cell r="N44">
            <v>23023.15506049366</v>
          </cell>
          <cell r="O44">
            <v>1014297.668378455</v>
          </cell>
          <cell r="P44">
            <v>670228.39435925265</v>
          </cell>
        </row>
        <row r="45">
          <cell r="C45">
            <v>3097.0177783560462</v>
          </cell>
          <cell r="D45">
            <v>136263.2694389986</v>
          </cell>
          <cell r="E45">
            <v>0</v>
          </cell>
          <cell r="F45">
            <v>1738672.554787982</v>
          </cell>
          <cell r="G45">
            <v>40747.255596812858</v>
          </cell>
          <cell r="H45">
            <v>211104.9016654045</v>
          </cell>
          <cell r="I45">
            <v>0</v>
          </cell>
          <cell r="J45">
            <v>229204.66983223401</v>
          </cell>
          <cell r="K45">
            <v>0</v>
          </cell>
          <cell r="L45">
            <v>126719.62666631061</v>
          </cell>
          <cell r="M45">
            <v>0</v>
          </cell>
          <cell r="N45">
            <v>0</v>
          </cell>
          <cell r="O45">
            <v>782740.42140382482</v>
          </cell>
          <cell r="P45">
            <v>343894.35094587342</v>
          </cell>
        </row>
        <row r="46">
          <cell r="C46">
            <v>-813.14466193336852</v>
          </cell>
          <cell r="D46">
            <v>180628.7270242454</v>
          </cell>
          <cell r="E46">
            <v>94335.762444452703</v>
          </cell>
          <cell r="F46">
            <v>1437858.990444453</v>
          </cell>
          <cell r="G46">
            <v>45851.803463008728</v>
          </cell>
          <cell r="H46">
            <v>93341.644755360467</v>
          </cell>
          <cell r="I46">
            <v>67257.085294041884</v>
          </cell>
          <cell r="J46">
            <v>74799.295294041891</v>
          </cell>
          <cell r="K46">
            <v>0</v>
          </cell>
          <cell r="L46">
            <v>1562.3651904214821</v>
          </cell>
          <cell r="M46">
            <v>89308.816120671079</v>
          </cell>
          <cell r="N46">
            <v>18766.82119042148</v>
          </cell>
          <cell r="O46">
            <v>710527.45258110994</v>
          </cell>
          <cell r="P46">
            <v>132600.15507139891</v>
          </cell>
        </row>
        <row r="47">
          <cell r="C47">
            <v>81224.397205856163</v>
          </cell>
          <cell r="D47">
            <v>1072280.9443202601</v>
          </cell>
          <cell r="E47">
            <v>100440.66070263489</v>
          </cell>
          <cell r="F47">
            <v>4676996.7217453793</v>
          </cell>
          <cell r="G47">
            <v>196672.16338677681</v>
          </cell>
          <cell r="H47">
            <v>735064.3495836287</v>
          </cell>
          <cell r="I47">
            <v>672.69303744386139</v>
          </cell>
          <cell r="J47">
            <v>571686.31487365079</v>
          </cell>
          <cell r="K47">
            <v>0</v>
          </cell>
          <cell r="L47">
            <v>856438.7576350061</v>
          </cell>
          <cell r="M47">
            <v>174079.82604244791</v>
          </cell>
          <cell r="N47">
            <v>52404.182793625951</v>
          </cell>
          <cell r="O47">
            <v>3440686.0298360521</v>
          </cell>
          <cell r="P47">
            <v>1799450.4405657011</v>
          </cell>
        </row>
        <row r="48">
          <cell r="C48">
            <v>37288.56279713432</v>
          </cell>
          <cell r="D48">
            <v>532515.35498647729</v>
          </cell>
          <cell r="E48">
            <v>-111.2806186467169</v>
          </cell>
          <cell r="F48">
            <v>2157125.184544445</v>
          </cell>
          <cell r="G48">
            <v>95009.290100811631</v>
          </cell>
          <cell r="H48">
            <v>191397.11331577061</v>
          </cell>
          <cell r="I48">
            <v>-12590.557845948861</v>
          </cell>
          <cell r="J48">
            <v>189846.13289636571</v>
          </cell>
          <cell r="K48">
            <v>0</v>
          </cell>
          <cell r="L48">
            <v>1445656.2799458629</v>
          </cell>
          <cell r="M48">
            <v>28893.378551774789</v>
          </cell>
          <cell r="N48">
            <v>131577.53896357611</v>
          </cell>
          <cell r="O48">
            <v>84800.811412480514</v>
          </cell>
          <cell r="P48">
            <v>19163.659876035839</v>
          </cell>
        </row>
      </sheetData>
      <sheetData sheetId="57">
        <row r="6">
          <cell r="C6">
            <v>0</v>
          </cell>
          <cell r="D6">
            <v>491.666058994651</v>
          </cell>
          <cell r="E6">
            <v>329.33299604389867</v>
          </cell>
          <cell r="F6">
            <v>3489.6059406839699</v>
          </cell>
          <cell r="G6">
            <v>5335.3568886995135</v>
          </cell>
          <cell r="H6">
            <v>288.60918030205409</v>
          </cell>
          <cell r="I6">
            <v>0</v>
          </cell>
          <cell r="J6">
            <v>0</v>
          </cell>
          <cell r="K6">
            <v>0</v>
          </cell>
          <cell r="L6">
            <v>3251.302597537644</v>
          </cell>
          <cell r="M6">
            <v>2712.2827037461229</v>
          </cell>
          <cell r="N6">
            <v>18701.80999236993</v>
          </cell>
          <cell r="O6">
            <v>5343304.7328907875</v>
          </cell>
          <cell r="P6">
            <v>6844.9590498121361</v>
          </cell>
        </row>
        <row r="7">
          <cell r="C7">
            <v>0</v>
          </cell>
          <cell r="D7">
            <v>800.91099999999994</v>
          </cell>
          <cell r="E7">
            <v>5716.6009999999997</v>
          </cell>
          <cell r="F7">
            <v>17257.449000000001</v>
          </cell>
          <cell r="G7">
            <v>1135.0899999999999</v>
          </cell>
          <cell r="H7">
            <v>1318.9680000000001</v>
          </cell>
          <cell r="I7">
            <v>426360.51299999998</v>
          </cell>
          <cell r="J7">
            <v>215009.87100000001</v>
          </cell>
          <cell r="K7">
            <v>427831.74971000012</v>
          </cell>
          <cell r="L7">
            <v>9921.1595600000001</v>
          </cell>
          <cell r="M7">
            <v>380.66255999999998</v>
          </cell>
          <cell r="N7">
            <v>19883.202000000001</v>
          </cell>
          <cell r="O7">
            <v>0</v>
          </cell>
          <cell r="P7">
            <v>94.8</v>
          </cell>
        </row>
        <row r="8">
          <cell r="C8">
            <v>1095</v>
          </cell>
          <cell r="D8">
            <v>45293.178</v>
          </cell>
          <cell r="E8">
            <v>75501.918000000005</v>
          </cell>
          <cell r="F8">
            <v>221436.3606253374</v>
          </cell>
          <cell r="G8">
            <v>83728.383791098822</v>
          </cell>
          <cell r="H8">
            <v>85002.667109999995</v>
          </cell>
          <cell r="I8">
            <v>1885677.61509</v>
          </cell>
          <cell r="J8">
            <v>1353958.4255445891</v>
          </cell>
          <cell r="K8">
            <v>0</v>
          </cell>
          <cell r="L8">
            <v>37322.347000000002</v>
          </cell>
          <cell r="M8">
            <v>122241.0575</v>
          </cell>
          <cell r="N8">
            <v>281019.77600000001</v>
          </cell>
          <cell r="O8">
            <v>3040309.059996</v>
          </cell>
          <cell r="P8">
            <v>79437.413</v>
          </cell>
        </row>
        <row r="9">
          <cell r="C9">
            <v>0</v>
          </cell>
          <cell r="D9">
            <v>10627.782718663389</v>
          </cell>
          <cell r="E9">
            <v>23659.63951379482</v>
          </cell>
          <cell r="F9">
            <v>70074.784965571875</v>
          </cell>
          <cell r="G9">
            <v>16514.1234</v>
          </cell>
          <cell r="H9">
            <v>18931.90977956284</v>
          </cell>
          <cell r="I9">
            <v>871091.20300999994</v>
          </cell>
          <cell r="J9">
            <v>640628.70649000001</v>
          </cell>
          <cell r="K9">
            <v>0</v>
          </cell>
          <cell r="L9">
            <v>122222.17905892601</v>
          </cell>
          <cell r="M9">
            <v>49485.076285716917</v>
          </cell>
          <cell r="N9">
            <v>156988.6907140089</v>
          </cell>
          <cell r="O9">
            <v>3369373.5874399999</v>
          </cell>
          <cell r="P9">
            <v>835058.39850000001</v>
          </cell>
        </row>
        <row r="10">
          <cell r="C10">
            <v>0</v>
          </cell>
          <cell r="D10">
            <v>3330.203</v>
          </cell>
          <cell r="E10">
            <v>9083.9120000000003</v>
          </cell>
          <cell r="F10">
            <v>8362.0319999999992</v>
          </cell>
          <cell r="G10">
            <v>12239.188</v>
          </cell>
          <cell r="H10">
            <v>6051.9920000000002</v>
          </cell>
          <cell r="I10">
            <v>849382.451</v>
          </cell>
          <cell r="J10">
            <v>220360.34599999999</v>
          </cell>
          <cell r="K10">
            <v>0</v>
          </cell>
          <cell r="L10">
            <v>1202.6510000000001</v>
          </cell>
          <cell r="M10">
            <v>9251.8809999999994</v>
          </cell>
          <cell r="N10">
            <v>59981.203999999998</v>
          </cell>
          <cell r="O10">
            <v>0</v>
          </cell>
          <cell r="P10">
            <v>919.65</v>
          </cell>
        </row>
        <row r="11">
          <cell r="C11">
            <v>0</v>
          </cell>
          <cell r="D11">
            <v>28012.605520000001</v>
          </cell>
          <cell r="E11">
            <v>19040.53815</v>
          </cell>
          <cell r="F11">
            <v>133031.02372</v>
          </cell>
          <cell r="G11">
            <v>81374.342210000003</v>
          </cell>
          <cell r="H11">
            <v>11328.05284</v>
          </cell>
          <cell r="I11">
            <v>1959581.9018900001</v>
          </cell>
          <cell r="J11">
            <v>1452735.53186</v>
          </cell>
          <cell r="K11">
            <v>0</v>
          </cell>
          <cell r="L11">
            <v>18183.222280000002</v>
          </cell>
          <cell r="M11">
            <v>87371.118310000005</v>
          </cell>
          <cell r="N11">
            <v>86682.641539999997</v>
          </cell>
          <cell r="O11">
            <v>5811206.5013100002</v>
          </cell>
          <cell r="P11">
            <v>70786.845290000027</v>
          </cell>
        </row>
        <row r="12">
          <cell r="C12">
            <v>0</v>
          </cell>
          <cell r="D12">
            <v>0</v>
          </cell>
          <cell r="E12">
            <v>4121.3687697967744</v>
          </cell>
          <cell r="F12">
            <v>5257.2404573345493</v>
          </cell>
          <cell r="G12">
            <v>79.933401693171959</v>
          </cell>
          <cell r="H12">
            <v>304.6700282987681</v>
          </cell>
          <cell r="I12">
            <v>57977.998845725742</v>
          </cell>
          <cell r="J12">
            <v>32931.393438523388</v>
          </cell>
          <cell r="K12">
            <v>0</v>
          </cell>
          <cell r="L12">
            <v>1419.6008835908181</v>
          </cell>
          <cell r="M12">
            <v>308.77499525023683</v>
          </cell>
          <cell r="N12">
            <v>12066.068174935261</v>
          </cell>
          <cell r="O12">
            <v>0</v>
          </cell>
          <cell r="P12">
            <v>0</v>
          </cell>
        </row>
        <row r="13">
          <cell r="C13">
            <v>0</v>
          </cell>
          <cell r="D13">
            <v>0</v>
          </cell>
          <cell r="E13">
            <v>103</v>
          </cell>
          <cell r="F13">
            <v>4490.6130000000003</v>
          </cell>
          <cell r="G13">
            <v>3831</v>
          </cell>
          <cell r="H13">
            <v>0</v>
          </cell>
          <cell r="I13">
            <v>151665.74730202599</v>
          </cell>
          <cell r="J13">
            <v>77239.216556797619</v>
          </cell>
          <cell r="K13">
            <v>1347882.8159667221</v>
          </cell>
          <cell r="L13">
            <v>0</v>
          </cell>
          <cell r="M13">
            <v>0</v>
          </cell>
          <cell r="N13">
            <v>223.71899999999999</v>
          </cell>
          <cell r="O13">
            <v>0</v>
          </cell>
          <cell r="P13">
            <v>7712.7250000000004</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0</v>
          </cell>
          <cell r="D15">
            <v>5282.6319999999996</v>
          </cell>
          <cell r="E15">
            <v>8201.35</v>
          </cell>
          <cell r="F15">
            <v>10721.539000000001</v>
          </cell>
          <cell r="G15">
            <v>3193.1</v>
          </cell>
          <cell r="H15">
            <v>10530.148999999999</v>
          </cell>
          <cell r="I15">
            <v>770038.95600000001</v>
          </cell>
          <cell r="J15">
            <v>371293.52399999998</v>
          </cell>
          <cell r="K15">
            <v>20306.547999999999</v>
          </cell>
          <cell r="L15">
            <v>7455.9679999999998</v>
          </cell>
          <cell r="M15">
            <v>25265.916000000001</v>
          </cell>
          <cell r="N15">
            <v>89265.067999999999</v>
          </cell>
          <cell r="O15">
            <v>5170.0028200000006</v>
          </cell>
          <cell r="P15">
            <v>9886.1389999999992</v>
          </cell>
        </row>
        <row r="16">
          <cell r="C16">
            <v>0</v>
          </cell>
          <cell r="D16">
            <v>11155.52736</v>
          </cell>
          <cell r="E16">
            <v>12319.2451</v>
          </cell>
          <cell r="F16">
            <v>56672.543110000013</v>
          </cell>
          <cell r="G16">
            <v>471.70922000000002</v>
          </cell>
          <cell r="H16">
            <v>15996.687889999999</v>
          </cell>
          <cell r="I16">
            <v>419081.58459999989</v>
          </cell>
          <cell r="J16">
            <v>469814.00559999997</v>
          </cell>
          <cell r="K16">
            <v>0</v>
          </cell>
          <cell r="L16">
            <v>35860.678209999998</v>
          </cell>
          <cell r="M16">
            <v>22454.745819999989</v>
          </cell>
          <cell r="N16">
            <v>26281.152999999998</v>
          </cell>
          <cell r="O16">
            <v>1728614.1291199999</v>
          </cell>
          <cell r="P16">
            <v>-875.28</v>
          </cell>
        </row>
        <row r="17">
          <cell r="C17">
            <v>11.744999999999999</v>
          </cell>
          <cell r="D17">
            <v>40631.049500000001</v>
          </cell>
          <cell r="E17">
            <v>155386.82149999999</v>
          </cell>
          <cell r="F17">
            <v>203429.2824</v>
          </cell>
          <cell r="G17">
            <v>27435.13305</v>
          </cell>
          <cell r="H17">
            <v>22764.56314999998</v>
          </cell>
          <cell r="I17">
            <v>1493635.436</v>
          </cell>
          <cell r="J17">
            <v>1313304.3970000001</v>
          </cell>
          <cell r="K17">
            <v>0</v>
          </cell>
          <cell r="L17">
            <v>8125.4920000000002</v>
          </cell>
          <cell r="M17">
            <v>281283.77100000001</v>
          </cell>
          <cell r="N17">
            <v>474815.29399999999</v>
          </cell>
          <cell r="O17">
            <v>1355322.237</v>
          </cell>
          <cell r="P17">
            <v>881.495</v>
          </cell>
        </row>
        <row r="18">
          <cell r="C18">
            <v>1566.59</v>
          </cell>
          <cell r="D18">
            <v>29909.775000000001</v>
          </cell>
          <cell r="E18">
            <v>32498.221000000001</v>
          </cell>
          <cell r="F18">
            <v>107230.18799999999</v>
          </cell>
          <cell r="G18">
            <v>76664.152000000002</v>
          </cell>
          <cell r="H18">
            <v>72570.400999999998</v>
          </cell>
          <cell r="I18">
            <v>1265086.8470000001</v>
          </cell>
          <cell r="J18">
            <v>1187446.7660000001</v>
          </cell>
          <cell r="K18">
            <v>0</v>
          </cell>
          <cell r="L18">
            <v>3780.2820000000002</v>
          </cell>
          <cell r="M18">
            <v>46839.171000000002</v>
          </cell>
          <cell r="N18">
            <v>220420.872</v>
          </cell>
          <cell r="O18">
            <v>0</v>
          </cell>
          <cell r="P18">
            <v>4265.5060000000003</v>
          </cell>
        </row>
        <row r="19">
          <cell r="C19">
            <v>2224.203</v>
          </cell>
          <cell r="D19">
            <v>43140.063000000002</v>
          </cell>
          <cell r="E19">
            <v>70352.751999999993</v>
          </cell>
          <cell r="F19">
            <v>112701.065</v>
          </cell>
          <cell r="G19">
            <v>22064.156999999999</v>
          </cell>
          <cell r="H19">
            <v>43818.928999999996</v>
          </cell>
          <cell r="I19">
            <v>1207074.4620000001</v>
          </cell>
          <cell r="J19">
            <v>269365.21000000002</v>
          </cell>
          <cell r="K19">
            <v>0</v>
          </cell>
          <cell r="L19">
            <v>39957.692999999999</v>
          </cell>
          <cell r="M19">
            <v>72730.907000000007</v>
          </cell>
          <cell r="N19">
            <v>203842.94200000001</v>
          </cell>
          <cell r="O19">
            <v>141054.20699999999</v>
          </cell>
          <cell r="P19">
            <v>2657.0459999999998</v>
          </cell>
        </row>
        <row r="20">
          <cell r="C20">
            <v>0</v>
          </cell>
          <cell r="D20">
            <v>24650.597000000002</v>
          </cell>
          <cell r="E20">
            <v>40739.697999999997</v>
          </cell>
          <cell r="F20">
            <v>56226.758999999998</v>
          </cell>
          <cell r="G20">
            <v>12020.045</v>
          </cell>
          <cell r="H20">
            <v>75747.857000000004</v>
          </cell>
          <cell r="I20">
            <v>706922.48699999996</v>
          </cell>
          <cell r="J20">
            <v>287301.74800000002</v>
          </cell>
          <cell r="K20">
            <v>0</v>
          </cell>
          <cell r="L20">
            <v>2869.107</v>
          </cell>
          <cell r="M20">
            <v>35011.985000000001</v>
          </cell>
          <cell r="N20">
            <v>102424.923</v>
          </cell>
          <cell r="O20">
            <v>0</v>
          </cell>
          <cell r="P20">
            <v>481.20299999999997</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0</v>
          </cell>
          <cell r="D22">
            <v>2816.06</v>
          </cell>
          <cell r="E22">
            <v>52108.417999999998</v>
          </cell>
          <cell r="F22">
            <v>191069.19899999999</v>
          </cell>
          <cell r="G22">
            <v>47080.438000000002</v>
          </cell>
          <cell r="H22">
            <v>16189.195</v>
          </cell>
          <cell r="I22">
            <v>703718.24100000004</v>
          </cell>
          <cell r="J22">
            <v>383215.91700000002</v>
          </cell>
          <cell r="K22">
            <v>0</v>
          </cell>
          <cell r="L22">
            <v>543.4</v>
          </cell>
          <cell r="M22">
            <v>11176.546</v>
          </cell>
          <cell r="N22">
            <v>114801.726</v>
          </cell>
          <cell r="O22">
            <v>0</v>
          </cell>
          <cell r="P22">
            <v>15031.21</v>
          </cell>
        </row>
        <row r="23">
          <cell r="C23">
            <v>0</v>
          </cell>
          <cell r="D23">
            <v>0</v>
          </cell>
          <cell r="E23">
            <v>0</v>
          </cell>
          <cell r="F23">
            <v>0</v>
          </cell>
          <cell r="G23">
            <v>0</v>
          </cell>
          <cell r="H23">
            <v>0</v>
          </cell>
          <cell r="I23">
            <v>0</v>
          </cell>
          <cell r="J23">
            <v>0</v>
          </cell>
          <cell r="K23">
            <v>0</v>
          </cell>
          <cell r="L23">
            <v>0</v>
          </cell>
          <cell r="M23">
            <v>0</v>
          </cell>
          <cell r="N23">
            <v>0</v>
          </cell>
          <cell r="O23">
            <v>10188960.03345</v>
          </cell>
          <cell r="P23">
            <v>0</v>
          </cell>
        </row>
        <row r="24">
          <cell r="C24">
            <v>0</v>
          </cell>
          <cell r="D24">
            <v>13264.686</v>
          </cell>
          <cell r="E24">
            <v>9222.3340000000007</v>
          </cell>
          <cell r="F24">
            <v>95598.976999999999</v>
          </cell>
          <cell r="G24">
            <v>6870.14</v>
          </cell>
          <cell r="H24">
            <v>34939.038999999997</v>
          </cell>
          <cell r="I24">
            <v>274238.34100000001</v>
          </cell>
          <cell r="J24">
            <v>323471.70699999999</v>
          </cell>
          <cell r="K24">
            <v>0</v>
          </cell>
          <cell r="L24">
            <v>2043.402</v>
          </cell>
          <cell r="M24">
            <v>18629.738000000001</v>
          </cell>
          <cell r="N24">
            <v>158735.34899999999</v>
          </cell>
          <cell r="O24">
            <v>29114.903999999999</v>
          </cell>
          <cell r="P24">
            <v>923.56100000000004</v>
          </cell>
        </row>
        <row r="25">
          <cell r="C25">
            <v>0</v>
          </cell>
          <cell r="D25">
            <v>8147.2964299999994</v>
          </cell>
          <cell r="E25">
            <v>1259.7840000000001</v>
          </cell>
          <cell r="F25">
            <v>11595.61593</v>
          </cell>
          <cell r="G25">
            <v>5635.1610000000001</v>
          </cell>
          <cell r="H25">
            <v>0</v>
          </cell>
          <cell r="I25">
            <v>507294.57412</v>
          </cell>
          <cell r="J25">
            <v>324565.62202261877</v>
          </cell>
          <cell r="K25">
            <v>76526.808000000005</v>
          </cell>
          <cell r="L25">
            <v>1973.7348999999999</v>
          </cell>
          <cell r="M25">
            <v>23915.194370000001</v>
          </cell>
          <cell r="N25">
            <v>9601.1049999999996</v>
          </cell>
          <cell r="O25">
            <v>0</v>
          </cell>
          <cell r="P25">
            <v>67164.334000000003</v>
          </cell>
        </row>
        <row r="26">
          <cell r="C26">
            <v>0</v>
          </cell>
          <cell r="D26">
            <v>36250.855000000003</v>
          </cell>
          <cell r="E26">
            <v>5045.4176500000003</v>
          </cell>
          <cell r="F26">
            <v>38297.949999999997</v>
          </cell>
          <cell r="G26">
            <v>72838.008805799967</v>
          </cell>
          <cell r="H26">
            <v>4729.9279999999999</v>
          </cell>
          <cell r="I26">
            <v>361203.00783999998</v>
          </cell>
          <cell r="J26">
            <v>1913994.2567282</v>
          </cell>
          <cell r="K26">
            <v>0</v>
          </cell>
          <cell r="L26">
            <v>5667.8620000000001</v>
          </cell>
          <cell r="M26">
            <v>7222.36</v>
          </cell>
          <cell r="N26">
            <v>47408.481</v>
          </cell>
          <cell r="O26">
            <v>1242882.379796</v>
          </cell>
          <cell r="P26">
            <v>17740.702550000002</v>
          </cell>
        </row>
        <row r="27">
          <cell r="C27">
            <v>187.7649199999999</v>
          </cell>
          <cell r="D27">
            <v>219932.71719309871</v>
          </cell>
          <cell r="E27">
            <v>69930.663649639784</v>
          </cell>
          <cell r="F27">
            <v>352502.64325255092</v>
          </cell>
          <cell r="G27">
            <v>5110.3989399999991</v>
          </cell>
          <cell r="H27">
            <v>153399.611904928</v>
          </cell>
          <cell r="I27">
            <v>362088.60904000013</v>
          </cell>
          <cell r="J27">
            <v>482483.62543000001</v>
          </cell>
          <cell r="K27">
            <v>0</v>
          </cell>
          <cell r="L27">
            <v>4821.143</v>
          </cell>
          <cell r="M27">
            <v>25154.76607814501</v>
          </cell>
          <cell r="N27">
            <v>178694.05819681089</v>
          </cell>
          <cell r="O27">
            <v>0</v>
          </cell>
          <cell r="P27">
            <v>-30585.367450299989</v>
          </cell>
        </row>
        <row r="28">
          <cell r="C28">
            <v>17511.671950000022</v>
          </cell>
          <cell r="D28">
            <v>2920.5547719040001</v>
          </cell>
          <cell r="E28">
            <v>22390.608134128001</v>
          </cell>
          <cell r="F28">
            <v>1763.1954901340009</v>
          </cell>
          <cell r="G28">
            <v>21381.395</v>
          </cell>
          <cell r="H28">
            <v>322.19565928700013</v>
          </cell>
          <cell r="I28">
            <v>299131.55469000002</v>
          </cell>
          <cell r="J28">
            <v>175609.989</v>
          </cell>
          <cell r="K28">
            <v>0</v>
          </cell>
          <cell r="L28">
            <v>814.74699999999996</v>
          </cell>
          <cell r="M28">
            <v>14614.896000000001</v>
          </cell>
          <cell r="N28">
            <v>23876.698</v>
          </cell>
          <cell r="O28">
            <v>533770.88300000003</v>
          </cell>
          <cell r="P28">
            <v>8489.6603999999988</v>
          </cell>
        </row>
        <row r="29">
          <cell r="C29">
            <v>0</v>
          </cell>
          <cell r="D29">
            <v>1088.4553735788199</v>
          </cell>
          <cell r="E29">
            <v>19791.111477226332</v>
          </cell>
          <cell r="F29">
            <v>47138.094596918098</v>
          </cell>
          <cell r="G29">
            <v>112723.2442134133</v>
          </cell>
          <cell r="H29">
            <v>979.75351158609897</v>
          </cell>
          <cell r="I29">
            <v>290856.7475854808</v>
          </cell>
          <cell r="J29">
            <v>27383.954617561551</v>
          </cell>
          <cell r="K29">
            <v>0</v>
          </cell>
          <cell r="L29">
            <v>7594.1637869414726</v>
          </cell>
          <cell r="M29">
            <v>418.46092088541161</v>
          </cell>
          <cell r="N29">
            <v>70725.158796410833</v>
          </cell>
          <cell r="O29">
            <v>0</v>
          </cell>
          <cell r="P29">
            <v>0</v>
          </cell>
        </row>
        <row r="30">
          <cell r="C30">
            <v>0</v>
          </cell>
          <cell r="D30">
            <v>29979.47744000001</v>
          </cell>
          <cell r="E30">
            <v>20710.537</v>
          </cell>
          <cell r="F30">
            <v>171651.89499999999</v>
          </cell>
          <cell r="G30">
            <v>218.23699999999999</v>
          </cell>
          <cell r="H30">
            <v>44681.815000000002</v>
          </cell>
          <cell r="I30">
            <v>581581.18134000013</v>
          </cell>
          <cell r="J30">
            <v>388703.31910841202</v>
          </cell>
          <cell r="K30">
            <v>0</v>
          </cell>
          <cell r="L30">
            <v>-7248.5280000000002</v>
          </cell>
          <cell r="M30">
            <v>28426.762999999999</v>
          </cell>
          <cell r="N30">
            <v>115288.31600000001</v>
          </cell>
          <cell r="O30">
            <v>0</v>
          </cell>
          <cell r="P30">
            <v>31230.434000000001</v>
          </cell>
        </row>
        <row r="31">
          <cell r="C31">
            <v>14.397225799999671</v>
          </cell>
          <cell r="D31">
            <v>17849.682336599999</v>
          </cell>
          <cell r="E31">
            <v>54608.711710000003</v>
          </cell>
          <cell r="F31">
            <v>35169.434685600012</v>
          </cell>
          <cell r="G31">
            <v>7177.3924684000003</v>
          </cell>
          <cell r="H31">
            <v>24769.765329999991</v>
          </cell>
          <cell r="I31">
            <v>744306.57866119989</v>
          </cell>
          <cell r="J31">
            <v>685727.95837999962</v>
          </cell>
          <cell r="K31">
            <v>0</v>
          </cell>
          <cell r="L31">
            <v>4711.3266647000009</v>
          </cell>
          <cell r="M31">
            <v>77592.015281</v>
          </cell>
          <cell r="N31">
            <v>69233.338899999886</v>
          </cell>
          <cell r="O31">
            <v>8873301.7553602122</v>
          </cell>
          <cell r="P31">
            <v>6862.1500700000006</v>
          </cell>
        </row>
        <row r="32">
          <cell r="C32">
            <v>0</v>
          </cell>
          <cell r="D32">
            <v>11563.08</v>
          </cell>
          <cell r="E32">
            <v>2390.3809999999999</v>
          </cell>
          <cell r="F32">
            <v>21165.675999999999</v>
          </cell>
          <cell r="G32">
            <v>7856.25</v>
          </cell>
          <cell r="H32">
            <v>369.46</v>
          </cell>
          <cell r="I32">
            <v>331274.13900000002</v>
          </cell>
          <cell r="J32">
            <v>242106.90599999999</v>
          </cell>
          <cell r="K32">
            <v>0</v>
          </cell>
          <cell r="L32">
            <v>5720.9409999999998</v>
          </cell>
          <cell r="M32">
            <v>7643.19</v>
          </cell>
          <cell r="N32">
            <v>37251.980000000003</v>
          </cell>
          <cell r="O32">
            <v>602643.91399999999</v>
          </cell>
          <cell r="P32">
            <v>2056.4690000000001</v>
          </cell>
        </row>
        <row r="33">
          <cell r="C33">
            <v>0</v>
          </cell>
          <cell r="D33">
            <v>536.96799999999996</v>
          </cell>
          <cell r="E33">
            <v>2262.6950000000002</v>
          </cell>
          <cell r="F33">
            <v>47915.864999999998</v>
          </cell>
          <cell r="G33">
            <v>12902.003000000001</v>
          </cell>
          <cell r="H33">
            <v>4082.4780000000001</v>
          </cell>
          <cell r="I33">
            <v>612137.07799999998</v>
          </cell>
          <cell r="J33">
            <v>241387.22200000001</v>
          </cell>
          <cell r="K33">
            <v>0</v>
          </cell>
          <cell r="L33">
            <v>1155.7809999999999</v>
          </cell>
          <cell r="M33">
            <v>4519.2089999999998</v>
          </cell>
          <cell r="N33">
            <v>22890.952000000001</v>
          </cell>
          <cell r="O33">
            <v>0</v>
          </cell>
          <cell r="P33">
            <v>75.724999999999994</v>
          </cell>
        </row>
        <row r="34">
          <cell r="C34">
            <v>0</v>
          </cell>
          <cell r="D34">
            <v>4500.504640000001</v>
          </cell>
          <cell r="E34">
            <v>17815.53081</v>
          </cell>
          <cell r="F34">
            <v>66814.620699999999</v>
          </cell>
          <cell r="G34">
            <v>6663.6253199999983</v>
          </cell>
          <cell r="H34">
            <v>4417.1840000000002</v>
          </cell>
          <cell r="I34">
            <v>494668.82819303649</v>
          </cell>
          <cell r="J34">
            <v>538887.33260989387</v>
          </cell>
          <cell r="K34">
            <v>167265.35569799741</v>
          </cell>
          <cell r="L34">
            <v>21312.205139999998</v>
          </cell>
          <cell r="M34">
            <v>1905.722</v>
          </cell>
          <cell r="N34">
            <v>44201.316096056777</v>
          </cell>
          <cell r="O34">
            <v>2393.1447499999999</v>
          </cell>
          <cell r="P34">
            <v>124.5458</v>
          </cell>
        </row>
        <row r="35">
          <cell r="C35">
            <v>200</v>
          </cell>
          <cell r="D35">
            <v>0</v>
          </cell>
          <cell r="E35">
            <v>0</v>
          </cell>
          <cell r="F35">
            <v>0</v>
          </cell>
          <cell r="G35">
            <v>0</v>
          </cell>
          <cell r="H35">
            <v>0</v>
          </cell>
          <cell r="I35">
            <v>42987.64097</v>
          </cell>
          <cell r="J35">
            <v>7184.5060000000003</v>
          </cell>
          <cell r="K35">
            <v>0</v>
          </cell>
          <cell r="L35">
            <v>825.53426000000002</v>
          </cell>
          <cell r="M35">
            <v>145600</v>
          </cell>
          <cell r="N35">
            <v>3255.4984899999999</v>
          </cell>
          <cell r="O35">
            <v>994170.22199999995</v>
          </cell>
          <cell r="P35">
            <v>0</v>
          </cell>
        </row>
        <row r="36">
          <cell r="C36">
            <v>0</v>
          </cell>
          <cell r="D36">
            <v>196.298</v>
          </cell>
          <cell r="E36">
            <v>2513.7510000000002</v>
          </cell>
          <cell r="F36">
            <v>2540.596</v>
          </cell>
          <cell r="G36">
            <v>8925.3535238095246</v>
          </cell>
          <cell r="H36">
            <v>0</v>
          </cell>
          <cell r="I36">
            <v>168132.48300000001</v>
          </cell>
          <cell r="J36">
            <v>221574.56899999999</v>
          </cell>
          <cell r="K36">
            <v>-22200.609</v>
          </cell>
          <cell r="L36">
            <v>153.43299999999999</v>
          </cell>
          <cell r="M36">
            <v>9431.8700000000008</v>
          </cell>
          <cell r="N36">
            <v>8209.1319999999996</v>
          </cell>
          <cell r="O36">
            <v>7087.6777200000024</v>
          </cell>
          <cell r="P36">
            <v>1364.202450000003</v>
          </cell>
        </row>
        <row r="37">
          <cell r="C37">
            <v>0</v>
          </cell>
          <cell r="D37">
            <v>7883.6346892062274</v>
          </cell>
          <cell r="E37">
            <v>41186.860440699173</v>
          </cell>
          <cell r="F37">
            <v>32412.008071650449</v>
          </cell>
          <cell r="G37">
            <v>10548.504380782189</v>
          </cell>
          <cell r="H37">
            <v>57055.802205051703</v>
          </cell>
          <cell r="I37">
            <v>125810.3916459749</v>
          </cell>
          <cell r="J37">
            <v>86247.244536572151</v>
          </cell>
          <cell r="K37">
            <v>0</v>
          </cell>
          <cell r="L37">
            <v>82.294584533117472</v>
          </cell>
          <cell r="M37">
            <v>32154.740561646358</v>
          </cell>
          <cell r="N37">
            <v>70500.653271581381</v>
          </cell>
          <cell r="O37">
            <v>13804.221754386081</v>
          </cell>
          <cell r="P37">
            <v>349.83274791629412</v>
          </cell>
        </row>
        <row r="38">
          <cell r="C38">
            <v>363.69</v>
          </cell>
          <cell r="D38">
            <v>18354.557000000001</v>
          </cell>
          <cell r="E38">
            <v>30095.94</v>
          </cell>
          <cell r="F38">
            <v>48968.28</v>
          </cell>
          <cell r="G38">
            <v>10796.795</v>
          </cell>
          <cell r="H38">
            <v>2261.8470000000002</v>
          </cell>
          <cell r="I38">
            <v>768105.00100000005</v>
          </cell>
          <cell r="J38">
            <v>334683.62199999997</v>
          </cell>
          <cell r="K38">
            <v>14083.839</v>
          </cell>
          <cell r="L38">
            <v>83529.521999999997</v>
          </cell>
          <cell r="M38">
            <v>22315.842000000001</v>
          </cell>
          <cell r="N38">
            <v>66060.968999999997</v>
          </cell>
          <cell r="O38">
            <v>1085932.243</v>
          </cell>
          <cell r="P38">
            <v>29613.95</v>
          </cell>
        </row>
        <row r="39">
          <cell r="C39">
            <v>0</v>
          </cell>
          <cell r="D39">
            <v>959.41700000000003</v>
          </cell>
          <cell r="E39">
            <v>2071.2669999999998</v>
          </cell>
          <cell r="F39">
            <v>547.31600000000003</v>
          </cell>
          <cell r="G39">
            <v>2347.8919999999998</v>
          </cell>
          <cell r="H39">
            <v>-75.599999999999994</v>
          </cell>
          <cell r="I39">
            <v>411479.26699999999</v>
          </cell>
          <cell r="J39">
            <v>161388.35200000001</v>
          </cell>
          <cell r="K39">
            <v>0</v>
          </cell>
          <cell r="L39">
            <v>1957.1590000000001</v>
          </cell>
          <cell r="M39">
            <v>2095.8829999999998</v>
          </cell>
          <cell r="N39">
            <v>6085.4589999999998</v>
          </cell>
          <cell r="O39">
            <v>444522.49099999998</v>
          </cell>
          <cell r="P39">
            <v>13.894</v>
          </cell>
        </row>
        <row r="40">
          <cell r="C40">
            <v>0</v>
          </cell>
          <cell r="D40">
            <v>308.62</v>
          </cell>
          <cell r="E40">
            <v>0</v>
          </cell>
          <cell r="F40">
            <v>478.327</v>
          </cell>
          <cell r="G40">
            <v>1235.23</v>
          </cell>
          <cell r="H40">
            <v>20.920999999999999</v>
          </cell>
          <cell r="I40">
            <v>176987.565</v>
          </cell>
          <cell r="J40">
            <v>147122.04</v>
          </cell>
          <cell r="K40">
            <v>0</v>
          </cell>
          <cell r="L40">
            <v>903</v>
          </cell>
          <cell r="M40">
            <v>34.442</v>
          </cell>
          <cell r="N40">
            <v>4303.13</v>
          </cell>
          <cell r="O40">
            <v>0</v>
          </cell>
          <cell r="P40">
            <v>50</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4">
          <cell r="C44">
            <v>8646.9930000000004</v>
          </cell>
          <cell r="D44">
            <v>169112.57500000001</v>
          </cell>
          <cell r="E44">
            <v>224026.34299999999</v>
          </cell>
          <cell r="F44">
            <v>637613.43799999997</v>
          </cell>
          <cell r="G44">
            <v>59461.659</v>
          </cell>
          <cell r="H44">
            <v>99440.42</v>
          </cell>
          <cell r="I44">
            <v>15573.291999999999</v>
          </cell>
          <cell r="J44">
            <v>66540.428</v>
          </cell>
          <cell r="K44">
            <v>0</v>
          </cell>
          <cell r="L44">
            <v>60032.283000000003</v>
          </cell>
          <cell r="M44">
            <v>3159.5940000000001</v>
          </cell>
          <cell r="N44">
            <v>6319.1880000000001</v>
          </cell>
          <cell r="O44">
            <v>1067151.0379999999</v>
          </cell>
          <cell r="P44">
            <v>246448.32199999999</v>
          </cell>
        </row>
        <row r="45">
          <cell r="C45">
            <v>2007.97</v>
          </cell>
          <cell r="D45">
            <v>29433.701000000001</v>
          </cell>
          <cell r="E45">
            <v>0</v>
          </cell>
          <cell r="F45">
            <v>1067035.791</v>
          </cell>
          <cell r="G45">
            <v>8969.74</v>
          </cell>
          <cell r="H45">
            <v>91803.285000000003</v>
          </cell>
          <cell r="I45">
            <v>0</v>
          </cell>
          <cell r="J45">
            <v>141799.21900000001</v>
          </cell>
          <cell r="K45">
            <v>0</v>
          </cell>
          <cell r="L45">
            <v>23994.859</v>
          </cell>
          <cell r="M45">
            <v>0</v>
          </cell>
          <cell r="N45">
            <v>0</v>
          </cell>
          <cell r="O45">
            <v>617058.55700000003</v>
          </cell>
          <cell r="P45">
            <v>109647.44899999999</v>
          </cell>
        </row>
        <row r="46">
          <cell r="C46">
            <v>15866.802</v>
          </cell>
          <cell r="D46">
            <v>53307.959000000003</v>
          </cell>
          <cell r="E46">
            <v>68429.051999999996</v>
          </cell>
          <cell r="F46">
            <v>501813.04700000002</v>
          </cell>
          <cell r="G46">
            <v>404.19600000000003</v>
          </cell>
          <cell r="H46">
            <v>23695.485000000001</v>
          </cell>
          <cell r="I46">
            <v>22397.813999999998</v>
          </cell>
          <cell r="J46">
            <v>24264.297999999999</v>
          </cell>
          <cell r="K46">
            <v>0</v>
          </cell>
          <cell r="L46">
            <v>915.31799999999998</v>
          </cell>
          <cell r="M46">
            <v>22137.127</v>
          </cell>
          <cell r="N46">
            <v>1154.6769999999999</v>
          </cell>
          <cell r="O46">
            <v>491673.62599999999</v>
          </cell>
          <cell r="P46">
            <v>2776.9989999999998</v>
          </cell>
        </row>
        <row r="47">
          <cell r="C47">
            <v>72849.125459999981</v>
          </cell>
          <cell r="D47">
            <v>386731.67646999931</v>
          </cell>
          <cell r="E47">
            <v>-223518.16406000001</v>
          </cell>
          <cell r="F47">
            <v>2526594.5470399992</v>
          </cell>
          <cell r="G47">
            <v>26871.34677</v>
          </cell>
          <cell r="H47">
            <v>368784.3306499999</v>
          </cell>
          <cell r="I47">
            <v>7410.0483200000008</v>
          </cell>
          <cell r="J47">
            <v>508625.70688999968</v>
          </cell>
          <cell r="K47">
            <v>0</v>
          </cell>
          <cell r="L47">
            <v>303763.36274000013</v>
          </cell>
          <cell r="M47">
            <v>53712.135909999997</v>
          </cell>
          <cell r="N47">
            <v>12667.785029999999</v>
          </cell>
          <cell r="O47">
            <v>2463007.5636199992</v>
          </cell>
          <cell r="P47">
            <v>687638.13858000282</v>
          </cell>
        </row>
        <row r="48">
          <cell r="C48">
            <v>6858.6799039282178</v>
          </cell>
          <cell r="D48">
            <v>199251.95438270879</v>
          </cell>
          <cell r="E48">
            <v>0</v>
          </cell>
          <cell r="F48">
            <v>635710.72527079133</v>
          </cell>
          <cell r="G48">
            <v>422034.46410034993</v>
          </cell>
          <cell r="H48">
            <v>35938.356829650758</v>
          </cell>
          <cell r="I48">
            <v>0</v>
          </cell>
          <cell r="J48">
            <v>81482.060951038977</v>
          </cell>
          <cell r="K48">
            <v>0</v>
          </cell>
          <cell r="L48">
            <v>0</v>
          </cell>
          <cell r="M48">
            <v>7872.9354609347256</v>
          </cell>
          <cell r="N48">
            <v>0</v>
          </cell>
          <cell r="O48">
            <v>22896.2547664944</v>
          </cell>
          <cell r="P48">
            <v>61517.296612889491</v>
          </cell>
        </row>
      </sheetData>
      <sheetData sheetId="58">
        <row r="6">
          <cell r="C6">
            <v>0</v>
          </cell>
          <cell r="D6">
            <v>576.71990548355166</v>
          </cell>
          <cell r="E6">
            <v>295.57982049324482</v>
          </cell>
          <cell r="F6">
            <v>4522.3644976632922</v>
          </cell>
          <cell r="G6">
            <v>546.35760297840091</v>
          </cell>
          <cell r="H6">
            <v>1399.12891614405</v>
          </cell>
          <cell r="I6">
            <v>0</v>
          </cell>
          <cell r="J6">
            <v>0</v>
          </cell>
          <cell r="K6">
            <v>0</v>
          </cell>
          <cell r="L6">
            <v>-3932.6313793274721</v>
          </cell>
          <cell r="M6">
            <v>-7427.0201609615497</v>
          </cell>
          <cell r="N6">
            <v>53691.998025744928</v>
          </cell>
          <cell r="O6">
            <v>5575708.6679338329</v>
          </cell>
          <cell r="P6">
            <v>14173.86597794909</v>
          </cell>
        </row>
        <row r="7">
          <cell r="C7">
            <v>0</v>
          </cell>
          <cell r="D7">
            <v>-437.83506847405812</v>
          </cell>
          <cell r="E7">
            <v>-4633.1188307801149</v>
          </cell>
          <cell r="F7">
            <v>-19933.230188891881</v>
          </cell>
          <cell r="G7">
            <v>337.87760450109278</v>
          </cell>
          <cell r="H7">
            <v>893.53706999998917</v>
          </cell>
          <cell r="I7">
            <v>323395.51973965461</v>
          </cell>
          <cell r="J7">
            <v>1243462.0957881969</v>
          </cell>
          <cell r="K7">
            <v>381476.98046900379</v>
          </cell>
          <cell r="L7">
            <v>-6899.1309594997774</v>
          </cell>
          <cell r="M7">
            <v>-632.12420424329025</v>
          </cell>
          <cell r="N7">
            <v>17590.859078962971</v>
          </cell>
          <cell r="O7">
            <v>0</v>
          </cell>
          <cell r="P7">
            <v>-91385.105213414936</v>
          </cell>
        </row>
        <row r="8">
          <cell r="C8">
            <v>-489.93566496262241</v>
          </cell>
          <cell r="D8">
            <v>34171.253779947852</v>
          </cell>
          <cell r="E8">
            <v>100862.0631968614</v>
          </cell>
          <cell r="F8">
            <v>294949.20465026313</v>
          </cell>
          <cell r="G8">
            <v>127872.62727328519</v>
          </cell>
          <cell r="H8">
            <v>102361.19353114199</v>
          </cell>
          <cell r="I8">
            <v>2244575.8262809692</v>
          </cell>
          <cell r="J8">
            <v>1720555.247242627</v>
          </cell>
          <cell r="K8">
            <v>0</v>
          </cell>
          <cell r="L8">
            <v>20917.159095944789</v>
          </cell>
          <cell r="M8">
            <v>121712.6624741344</v>
          </cell>
          <cell r="N8">
            <v>277154.80627584859</v>
          </cell>
          <cell r="O8">
            <v>3012492.359702141</v>
          </cell>
          <cell r="P8">
            <v>70174.294129500064</v>
          </cell>
        </row>
        <row r="9">
          <cell r="C9">
            <v>267.29199999999997</v>
          </cell>
          <cell r="D9">
            <v>14984.94308866328</v>
          </cell>
          <cell r="E9">
            <v>32455.201523794829</v>
          </cell>
          <cell r="F9">
            <v>135201.791065572</v>
          </cell>
          <cell r="G9">
            <v>41376.802320000003</v>
          </cell>
          <cell r="H9">
            <v>12585.636979562851</v>
          </cell>
          <cell r="I9">
            <v>880170.78516692738</v>
          </cell>
          <cell r="J9">
            <v>579694.62765000004</v>
          </cell>
          <cell r="K9">
            <v>0</v>
          </cell>
          <cell r="L9">
            <v>164687.6930489261</v>
          </cell>
          <cell r="M9">
            <v>15384.848435716931</v>
          </cell>
          <cell r="N9">
            <v>208582.413264009</v>
          </cell>
          <cell r="O9">
            <v>3795850.443500001</v>
          </cell>
          <cell r="P9">
            <v>851905.66782999993</v>
          </cell>
        </row>
        <row r="10">
          <cell r="C10">
            <v>0</v>
          </cell>
          <cell r="D10">
            <v>9211.2226739393554</v>
          </cell>
          <cell r="E10">
            <v>22629.47356194691</v>
          </cell>
          <cell r="F10">
            <v>11106.583132006739</v>
          </cell>
          <cell r="G10">
            <v>3074.0005230065958</v>
          </cell>
          <cell r="H10">
            <v>5451.8613944011777</v>
          </cell>
          <cell r="I10">
            <v>1152414.5658403831</v>
          </cell>
          <cell r="J10">
            <v>266305.34222029301</v>
          </cell>
          <cell r="K10">
            <v>0</v>
          </cell>
          <cell r="L10">
            <v>-218.452875786975</v>
          </cell>
          <cell r="M10">
            <v>9716.3395415873656</v>
          </cell>
          <cell r="N10">
            <v>50167.08307817427</v>
          </cell>
          <cell r="O10">
            <v>0</v>
          </cell>
          <cell r="P10">
            <v>193.33940994426609</v>
          </cell>
        </row>
        <row r="11">
          <cell r="C11">
            <v>0</v>
          </cell>
          <cell r="D11">
            <v>55476.746659999997</v>
          </cell>
          <cell r="E11">
            <v>10073.521669999989</v>
          </cell>
          <cell r="F11">
            <v>72284.038850000026</v>
          </cell>
          <cell r="G11">
            <v>36996.48109000003</v>
          </cell>
          <cell r="H11">
            <v>17055.17516000001</v>
          </cell>
          <cell r="I11">
            <v>2157866.7799499999</v>
          </cell>
          <cell r="J11">
            <v>1663327.8078899989</v>
          </cell>
          <cell r="K11">
            <v>0</v>
          </cell>
          <cell r="L11">
            <v>19797.86899000001</v>
          </cell>
          <cell r="M11">
            <v>51873.58159999999</v>
          </cell>
          <cell r="N11">
            <v>-40476.175490000067</v>
          </cell>
          <cell r="O11">
            <v>6149990.9173600003</v>
          </cell>
          <cell r="P11">
            <v>65060.09855000001</v>
          </cell>
        </row>
        <row r="12">
          <cell r="C12">
            <v>0</v>
          </cell>
          <cell r="D12">
            <v>-12450.31144707257</v>
          </cell>
          <cell r="E12">
            <v>4297.3381290877523</v>
          </cell>
          <cell r="F12">
            <v>-138.5649652311169</v>
          </cell>
          <cell r="G12">
            <v>387.87452636645361</v>
          </cell>
          <cell r="H12">
            <v>275.60519509069059</v>
          </cell>
          <cell r="I12">
            <v>60083.012283981203</v>
          </cell>
          <cell r="J12">
            <v>34579.185628200081</v>
          </cell>
          <cell r="K12">
            <v>0</v>
          </cell>
          <cell r="L12">
            <v>1036.2598809320771</v>
          </cell>
          <cell r="M12">
            <v>452.56519973254387</v>
          </cell>
          <cell r="N12">
            <v>13771.372504760729</v>
          </cell>
          <cell r="O12">
            <v>0</v>
          </cell>
          <cell r="P12">
            <v>23.93731502171967</v>
          </cell>
        </row>
        <row r="13">
          <cell r="C13">
            <v>0</v>
          </cell>
          <cell r="D13">
            <v>0</v>
          </cell>
          <cell r="E13">
            <v>297.98599999999999</v>
          </cell>
          <cell r="F13">
            <v>8340.94</v>
          </cell>
          <cell r="G13">
            <v>7662</v>
          </cell>
          <cell r="H13">
            <v>0</v>
          </cell>
          <cell r="I13">
            <v>600161.46354866296</v>
          </cell>
          <cell r="J13">
            <v>388996.31482625339</v>
          </cell>
          <cell r="K13">
            <v>3644389.4760750858</v>
          </cell>
          <cell r="L13">
            <v>0</v>
          </cell>
          <cell r="M13">
            <v>0</v>
          </cell>
          <cell r="N13">
            <v>447.43799999999999</v>
          </cell>
          <cell r="O13">
            <v>0</v>
          </cell>
          <cell r="P13">
            <v>13586.18</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-24.998999999999999</v>
          </cell>
          <cell r="D15">
            <v>14686.317999999999</v>
          </cell>
          <cell r="E15">
            <v>9150.8870000000006</v>
          </cell>
          <cell r="F15">
            <v>23475.285</v>
          </cell>
          <cell r="G15">
            <v>-15492.445</v>
          </cell>
          <cell r="H15">
            <v>18659.217000000001</v>
          </cell>
          <cell r="I15">
            <v>972531.57303112489</v>
          </cell>
          <cell r="J15">
            <v>453712.77600000001</v>
          </cell>
          <cell r="K15">
            <v>18328.002</v>
          </cell>
          <cell r="L15">
            <v>7016.3040000000001</v>
          </cell>
          <cell r="M15">
            <v>19878.347000000002</v>
          </cell>
          <cell r="N15">
            <v>122751.853</v>
          </cell>
          <cell r="O15">
            <v>12417.70982</v>
          </cell>
          <cell r="P15">
            <v>47935.56353492527</v>
          </cell>
        </row>
        <row r="16">
          <cell r="C16">
            <v>0</v>
          </cell>
          <cell r="D16">
            <v>12792.85664</v>
          </cell>
          <cell r="E16">
            <v>12816.4151</v>
          </cell>
          <cell r="F16">
            <v>143963.77669999999</v>
          </cell>
          <cell r="G16">
            <v>26362.825379999998</v>
          </cell>
          <cell r="H16">
            <v>20628.295529999999</v>
          </cell>
          <cell r="I16">
            <v>457955.54231999989</v>
          </cell>
          <cell r="J16">
            <v>435603.46925000002</v>
          </cell>
          <cell r="K16">
            <v>0</v>
          </cell>
          <cell r="L16">
            <v>27824.09038999999</v>
          </cell>
          <cell r="M16">
            <v>13304.121810000001</v>
          </cell>
          <cell r="N16">
            <v>6151.6251500000062</v>
          </cell>
          <cell r="O16">
            <v>1741254.3628400001</v>
          </cell>
          <cell r="P16">
            <v>-2166.01523</v>
          </cell>
        </row>
        <row r="17">
          <cell r="C17">
            <v>-104.119</v>
          </cell>
          <cell r="D17">
            <v>51825.422500000001</v>
          </cell>
          <cell r="E17">
            <v>172058.44349999999</v>
          </cell>
          <cell r="F17">
            <v>220843.74040000001</v>
          </cell>
          <cell r="G17">
            <v>-24416.347949999999</v>
          </cell>
          <cell r="H17">
            <v>37434.226149999973</v>
          </cell>
          <cell r="I17">
            <v>1514998.3089999999</v>
          </cell>
          <cell r="J17">
            <v>1442232.165</v>
          </cell>
          <cell r="K17">
            <v>0</v>
          </cell>
          <cell r="L17">
            <v>8403.5329999999994</v>
          </cell>
          <cell r="M17">
            <v>289941.03200000001</v>
          </cell>
          <cell r="N17">
            <v>335758.07500000001</v>
          </cell>
          <cell r="O17">
            <v>1328729.3230999999</v>
          </cell>
          <cell r="P17">
            <v>2788.9490000000001</v>
          </cell>
        </row>
        <row r="18">
          <cell r="C18">
            <v>1562.0640000000001</v>
          </cell>
          <cell r="D18">
            <v>9564.8410000000003</v>
          </cell>
          <cell r="E18">
            <v>34421.64</v>
          </cell>
          <cell r="F18">
            <v>103590.753</v>
          </cell>
          <cell r="G18">
            <v>71205.123000000007</v>
          </cell>
          <cell r="H18">
            <v>50646.784</v>
          </cell>
          <cell r="I18">
            <v>1461107.7860000001</v>
          </cell>
          <cell r="J18">
            <v>1306987.2320000001</v>
          </cell>
          <cell r="K18">
            <v>0</v>
          </cell>
          <cell r="L18">
            <v>6344.027</v>
          </cell>
          <cell r="M18">
            <v>28641.328000000001</v>
          </cell>
          <cell r="N18">
            <v>367162.97100000002</v>
          </cell>
          <cell r="O18">
            <v>0</v>
          </cell>
          <cell r="P18">
            <v>11101.797</v>
          </cell>
        </row>
        <row r="19">
          <cell r="C19">
            <v>3179.2719999999999</v>
          </cell>
          <cell r="D19">
            <v>65513.122000000003</v>
          </cell>
          <cell r="E19">
            <v>76306.343999999997</v>
          </cell>
          <cell r="F19">
            <v>128553.876</v>
          </cell>
          <cell r="G19">
            <v>15113.02</v>
          </cell>
          <cell r="H19">
            <v>14086.438</v>
          </cell>
          <cell r="I19">
            <v>1221353.9469999999</v>
          </cell>
          <cell r="J19">
            <v>275669.08500000002</v>
          </cell>
          <cell r="K19">
            <v>0</v>
          </cell>
          <cell r="L19">
            <v>33990.264999999999</v>
          </cell>
          <cell r="M19">
            <v>132323.32800000001</v>
          </cell>
          <cell r="N19">
            <v>180139.742</v>
          </cell>
          <cell r="O19">
            <v>156403.07699999999</v>
          </cell>
          <cell r="P19">
            <v>5574.8720000000003</v>
          </cell>
        </row>
        <row r="20">
          <cell r="C20">
            <v>0</v>
          </cell>
          <cell r="D20">
            <v>12822.855</v>
          </cell>
          <cell r="E20">
            <v>37116.381999999998</v>
          </cell>
          <cell r="F20">
            <v>40921.491000000002</v>
          </cell>
          <cell r="G20">
            <v>9750.7880000000005</v>
          </cell>
          <cell r="H20">
            <v>79075.706000000006</v>
          </cell>
          <cell r="I20">
            <v>803027.96400000004</v>
          </cell>
          <cell r="J20">
            <v>251515.834</v>
          </cell>
          <cell r="K20">
            <v>0</v>
          </cell>
          <cell r="L20">
            <v>1128.2190000000001</v>
          </cell>
          <cell r="M20">
            <v>25774.887999999999</v>
          </cell>
          <cell r="N20">
            <v>85334.152000000002</v>
          </cell>
          <cell r="O20">
            <v>0</v>
          </cell>
          <cell r="P20">
            <v>-302.03199999999998</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0</v>
          </cell>
          <cell r="D22">
            <v>-3191.0243846439048</v>
          </cell>
          <cell r="E22">
            <v>70331.663083841326</v>
          </cell>
          <cell r="F22">
            <v>172114.39515487361</v>
          </cell>
          <cell r="G22">
            <v>38936.061446000997</v>
          </cell>
          <cell r="H22">
            <v>26100.009456809519</v>
          </cell>
          <cell r="I22">
            <v>710018.48729373573</v>
          </cell>
          <cell r="J22">
            <v>330909.11143156711</v>
          </cell>
          <cell r="K22">
            <v>0</v>
          </cell>
          <cell r="L22">
            <v>-98287.159403767044</v>
          </cell>
          <cell r="M22">
            <v>-3618.879777219609</v>
          </cell>
          <cell r="N22">
            <v>321203.03423300351</v>
          </cell>
          <cell r="O22">
            <v>0</v>
          </cell>
          <cell r="P22">
            <v>68154.736035278314</v>
          </cell>
        </row>
        <row r="23">
          <cell r="C23">
            <v>0</v>
          </cell>
          <cell r="D23">
            <v>0</v>
          </cell>
          <cell r="E23">
            <v>0</v>
          </cell>
          <cell r="F23">
            <v>0</v>
          </cell>
          <cell r="G23">
            <v>0</v>
          </cell>
          <cell r="H23">
            <v>0</v>
          </cell>
          <cell r="I23">
            <v>0</v>
          </cell>
          <cell r="J23">
            <v>0</v>
          </cell>
          <cell r="K23">
            <v>0</v>
          </cell>
          <cell r="L23">
            <v>0</v>
          </cell>
          <cell r="M23">
            <v>0</v>
          </cell>
          <cell r="N23">
            <v>0</v>
          </cell>
          <cell r="O23">
            <v>9968928.32914</v>
          </cell>
          <cell r="P23">
            <v>0</v>
          </cell>
        </row>
        <row r="24">
          <cell r="C24">
            <v>0</v>
          </cell>
          <cell r="D24">
            <v>4482.924</v>
          </cell>
          <cell r="E24">
            <v>19956.02</v>
          </cell>
          <cell r="F24">
            <v>72153.353000000003</v>
          </cell>
          <cell r="G24">
            <v>4094.4769999999999</v>
          </cell>
          <cell r="H24">
            <v>44437.716999999997</v>
          </cell>
          <cell r="I24">
            <v>474673.467</v>
          </cell>
          <cell r="J24">
            <v>326367.04499999998</v>
          </cell>
          <cell r="K24">
            <v>0</v>
          </cell>
          <cell r="L24">
            <v>5577.0460000000003</v>
          </cell>
          <cell r="M24">
            <v>13455.145</v>
          </cell>
          <cell r="N24">
            <v>123440.068</v>
          </cell>
          <cell r="O24">
            <v>32766.847000000002</v>
          </cell>
          <cell r="P24">
            <v>1422.3910000000001</v>
          </cell>
        </row>
        <row r="25">
          <cell r="C25">
            <v>0</v>
          </cell>
          <cell r="D25">
            <v>56298.654815542999</v>
          </cell>
          <cell r="E25">
            <v>3306.61</v>
          </cell>
          <cell r="F25">
            <v>15605.125539152999</v>
          </cell>
          <cell r="G25">
            <v>9549.0103500000023</v>
          </cell>
          <cell r="H25">
            <v>824.30857650000041</v>
          </cell>
          <cell r="I25">
            <v>663179.42324999999</v>
          </cell>
          <cell r="J25">
            <v>415531.48878261901</v>
          </cell>
          <cell r="K25">
            <v>76526.808000000005</v>
          </cell>
          <cell r="L25">
            <v>3718.186293758999</v>
          </cell>
          <cell r="M25">
            <v>39869.658324349999</v>
          </cell>
          <cell r="N25">
            <v>24645.570978349999</v>
          </cell>
          <cell r="O25">
            <v>0</v>
          </cell>
          <cell r="P25">
            <v>215029.63427468401</v>
          </cell>
        </row>
        <row r="26">
          <cell r="C26">
            <v>0</v>
          </cell>
          <cell r="D26">
            <v>62510.922606662061</v>
          </cell>
          <cell r="E26">
            <v>9088.4411252487243</v>
          </cell>
          <cell r="F26">
            <v>72228.841868191928</v>
          </cell>
          <cell r="G26">
            <v>75440.285542878293</v>
          </cell>
          <cell r="H26">
            <v>6877.5999000635256</v>
          </cell>
          <cell r="I26">
            <v>327765.44634008617</v>
          </cell>
          <cell r="J26">
            <v>2241586.7390931901</v>
          </cell>
          <cell r="K26">
            <v>0</v>
          </cell>
          <cell r="L26">
            <v>9313.6840999524029</v>
          </cell>
          <cell r="M26">
            <v>23042.926181266459</v>
          </cell>
          <cell r="N26">
            <v>109044.01946970361</v>
          </cell>
          <cell r="O26">
            <v>1271343.4074674631</v>
          </cell>
          <cell r="P26">
            <v>5754.1300898969921</v>
          </cell>
        </row>
        <row r="27">
          <cell r="C27">
            <v>556.25569934059865</v>
          </cell>
          <cell r="D27">
            <v>331353.06043749867</v>
          </cell>
          <cell r="E27">
            <v>67930.205626154217</v>
          </cell>
          <cell r="F27">
            <v>493780.97465972923</v>
          </cell>
          <cell r="G27">
            <v>-6165.912378961958</v>
          </cell>
          <cell r="H27">
            <v>79735.909267450697</v>
          </cell>
          <cell r="I27">
            <v>408250.57958406862</v>
          </cell>
          <cell r="J27">
            <v>330396.3078550513</v>
          </cell>
          <cell r="K27">
            <v>0</v>
          </cell>
          <cell r="L27">
            <v>2979.5878813290069</v>
          </cell>
          <cell r="M27">
            <v>31227.149095767531</v>
          </cell>
          <cell r="N27">
            <v>361398.94180086523</v>
          </cell>
          <cell r="O27">
            <v>0</v>
          </cell>
          <cell r="P27">
            <v>1016.4779253165721</v>
          </cell>
        </row>
        <row r="28">
          <cell r="C28">
            <v>28205.386950000018</v>
          </cell>
          <cell r="D28">
            <v>2967.0637719039992</v>
          </cell>
          <cell r="E28">
            <v>801.98413412800062</v>
          </cell>
          <cell r="F28">
            <v>1119.972490134001</v>
          </cell>
          <cell r="G28">
            <v>4354.0829999999996</v>
          </cell>
          <cell r="H28">
            <v>-1868.6993407130001</v>
          </cell>
          <cell r="I28">
            <v>231283.39369000011</v>
          </cell>
          <cell r="J28">
            <v>172558.05300000001</v>
          </cell>
          <cell r="K28">
            <v>0</v>
          </cell>
          <cell r="L28">
            <v>825.85299999999995</v>
          </cell>
          <cell r="M28">
            <v>9914.9060000000009</v>
          </cell>
          <cell r="N28">
            <v>-8340.5660000000007</v>
          </cell>
          <cell r="O28">
            <v>533912.46499999997</v>
          </cell>
          <cell r="P28">
            <v>-18051.879599999989</v>
          </cell>
        </row>
        <row r="29">
          <cell r="C29">
            <v>0</v>
          </cell>
          <cell r="D29">
            <v>6000.681866148163</v>
          </cell>
          <cell r="E29">
            <v>38262.472074970683</v>
          </cell>
          <cell r="F29">
            <v>57296.66853623763</v>
          </cell>
          <cell r="G29">
            <v>-5236.429916723996</v>
          </cell>
          <cell r="H29">
            <v>1669.7553579174159</v>
          </cell>
          <cell r="I29">
            <v>344513.7259558771</v>
          </cell>
          <cell r="J29">
            <v>-8462.4159472336323</v>
          </cell>
          <cell r="K29">
            <v>0</v>
          </cell>
          <cell r="L29">
            <v>-18229.88449550953</v>
          </cell>
          <cell r="M29">
            <v>7522.1327203874107</v>
          </cell>
          <cell r="N29">
            <v>106443.41501519379</v>
          </cell>
          <cell r="O29">
            <v>0</v>
          </cell>
          <cell r="P29">
            <v>0</v>
          </cell>
        </row>
        <row r="30">
          <cell r="C30">
            <v>0</v>
          </cell>
          <cell r="D30">
            <v>22737.759275167609</v>
          </cell>
          <cell r="E30">
            <v>16974.418973316129</v>
          </cell>
          <cell r="F30">
            <v>209945.73032733041</v>
          </cell>
          <cell r="G30">
            <v>-3501.296121584744</v>
          </cell>
          <cell r="H30">
            <v>45634.421875306747</v>
          </cell>
          <cell r="I30">
            <v>153650.1575416211</v>
          </cell>
          <cell r="J30">
            <v>123438.4541468548</v>
          </cell>
          <cell r="K30">
            <v>0</v>
          </cell>
          <cell r="L30">
            <v>-6873.6973568800186</v>
          </cell>
          <cell r="M30">
            <v>24448.240677427639</v>
          </cell>
          <cell r="N30">
            <v>58863.936653586119</v>
          </cell>
          <cell r="O30">
            <v>0</v>
          </cell>
          <cell r="P30">
            <v>37216.919038106891</v>
          </cell>
        </row>
        <row r="31">
          <cell r="C31">
            <v>107.3560865999679</v>
          </cell>
          <cell r="D31">
            <v>49199.852019380909</v>
          </cell>
          <cell r="E31">
            <v>65959.881185016755</v>
          </cell>
          <cell r="F31">
            <v>39827.425852328</v>
          </cell>
          <cell r="G31">
            <v>3651.3994270318599</v>
          </cell>
          <cell r="H31">
            <v>9605.3288916690944</v>
          </cell>
          <cell r="I31">
            <v>834486.70229900407</v>
          </cell>
          <cell r="J31">
            <v>887332.11263408756</v>
          </cell>
          <cell r="K31">
            <v>0</v>
          </cell>
          <cell r="L31">
            <v>4203.1983832120522</v>
          </cell>
          <cell r="M31">
            <v>102187.5299405019</v>
          </cell>
          <cell r="N31">
            <v>74331.515347892288</v>
          </cell>
          <cell r="O31">
            <v>9161490.0793574955</v>
          </cell>
          <cell r="P31">
            <v>-11064.347197422379</v>
          </cell>
        </row>
        <row r="32">
          <cell r="C32">
            <v>0</v>
          </cell>
          <cell r="D32">
            <v>19362.07</v>
          </cell>
          <cell r="E32">
            <v>3118.84</v>
          </cell>
          <cell r="F32">
            <v>30245.415000000001</v>
          </cell>
          <cell r="G32">
            <v>17669.537</v>
          </cell>
          <cell r="H32">
            <v>264.57400000000001</v>
          </cell>
          <cell r="I32">
            <v>379735.68</v>
          </cell>
          <cell r="J32">
            <v>300949.07699999999</v>
          </cell>
          <cell r="K32">
            <v>0</v>
          </cell>
          <cell r="L32">
            <v>2725.2849999999999</v>
          </cell>
          <cell r="M32">
            <v>13277.698</v>
          </cell>
          <cell r="N32">
            <v>51596.659</v>
          </cell>
          <cell r="O32">
            <v>609742.01199999999</v>
          </cell>
          <cell r="P32">
            <v>983.423</v>
          </cell>
        </row>
        <row r="33">
          <cell r="C33">
            <v>0</v>
          </cell>
          <cell r="D33">
            <v>1499.7</v>
          </cell>
          <cell r="E33">
            <v>1519.5029999999999</v>
          </cell>
          <cell r="F33">
            <v>134389.323</v>
          </cell>
          <cell r="G33">
            <v>10574.699000000001</v>
          </cell>
          <cell r="H33">
            <v>1896.6679999999999</v>
          </cell>
          <cell r="I33">
            <v>647949.28700000001</v>
          </cell>
          <cell r="J33">
            <v>161689.22399999999</v>
          </cell>
          <cell r="K33">
            <v>0</v>
          </cell>
          <cell r="L33">
            <v>1643.548</v>
          </cell>
          <cell r="M33">
            <v>5356.415</v>
          </cell>
          <cell r="N33">
            <v>5059.5839999999998</v>
          </cell>
          <cell r="O33">
            <v>0</v>
          </cell>
          <cell r="P33">
            <v>80.724999999999994</v>
          </cell>
        </row>
        <row r="34">
          <cell r="C34">
            <v>0</v>
          </cell>
          <cell r="D34">
            <v>1976.1148154111049</v>
          </cell>
          <cell r="E34">
            <v>15259.252044699109</v>
          </cell>
          <cell r="F34">
            <v>63220.509592092203</v>
          </cell>
          <cell r="G34">
            <v>-2120.7521249410729</v>
          </cell>
          <cell r="H34">
            <v>7010.4677676755919</v>
          </cell>
          <cell r="I34">
            <v>408135.76253464149</v>
          </cell>
          <cell r="J34">
            <v>407791.31195737427</v>
          </cell>
          <cell r="K34">
            <v>31075.779362791</v>
          </cell>
          <cell r="L34">
            <v>12238.636113613151</v>
          </cell>
          <cell r="M34">
            <v>1505.9543463879249</v>
          </cell>
          <cell r="N34">
            <v>11442.826416337541</v>
          </cell>
          <cell r="O34">
            <v>1716.4698969999999</v>
          </cell>
          <cell r="P34">
            <v>101.72517438133239</v>
          </cell>
        </row>
        <row r="35">
          <cell r="C35">
            <v>200</v>
          </cell>
          <cell r="D35">
            <v>199.9973315006917</v>
          </cell>
          <cell r="E35">
            <v>0</v>
          </cell>
          <cell r="F35">
            <v>0</v>
          </cell>
          <cell r="G35">
            <v>0</v>
          </cell>
          <cell r="H35">
            <v>0</v>
          </cell>
          <cell r="I35">
            <v>61957.512940000001</v>
          </cell>
          <cell r="J35">
            <v>11528.388999999999</v>
          </cell>
          <cell r="K35">
            <v>0</v>
          </cell>
          <cell r="L35">
            <v>1136.0105799999999</v>
          </cell>
          <cell r="M35">
            <v>291199.99979999999</v>
          </cell>
          <cell r="N35">
            <v>4139.3966400000008</v>
          </cell>
          <cell r="O35">
            <v>954915.90308924718</v>
          </cell>
          <cell r="P35">
            <v>0</v>
          </cell>
        </row>
        <row r="36">
          <cell r="C36">
            <v>0</v>
          </cell>
          <cell r="D36">
            <v>2558.1747488848732</v>
          </cell>
          <cell r="E36">
            <v>2038.6024200815</v>
          </cell>
          <cell r="F36">
            <v>24576.530111241551</v>
          </cell>
          <cell r="G36">
            <v>6594.2468179227844</v>
          </cell>
          <cell r="H36">
            <v>-369.98636917730897</v>
          </cell>
          <cell r="I36">
            <v>160076.92045262811</v>
          </cell>
          <cell r="J36">
            <v>274252.34298487712</v>
          </cell>
          <cell r="K36">
            <v>-22200.609</v>
          </cell>
          <cell r="L36">
            <v>19.853284302251701</v>
          </cell>
          <cell r="M36">
            <v>12994.502715410739</v>
          </cell>
          <cell r="N36">
            <v>11790.863747986459</v>
          </cell>
          <cell r="O36">
            <v>-8082.4331118951113</v>
          </cell>
          <cell r="P36">
            <v>-1107.2488528050289</v>
          </cell>
        </row>
        <row r="37">
          <cell r="C37">
            <v>0</v>
          </cell>
          <cell r="D37">
            <v>14543.16593065415</v>
          </cell>
          <cell r="E37">
            <v>61774.648468647472</v>
          </cell>
          <cell r="F37">
            <v>70847.565346646908</v>
          </cell>
          <cell r="G37">
            <v>5335.7223146019614</v>
          </cell>
          <cell r="H37">
            <v>43332.732610832842</v>
          </cell>
          <cell r="I37">
            <v>143666.2151837307</v>
          </cell>
          <cell r="J37">
            <v>115156.83835010169</v>
          </cell>
          <cell r="K37">
            <v>0</v>
          </cell>
          <cell r="L37">
            <v>-739.32988585369128</v>
          </cell>
          <cell r="M37">
            <v>45600.71068039431</v>
          </cell>
          <cell r="N37">
            <v>62792.862435412877</v>
          </cell>
          <cell r="O37">
            <v>11087.738676947851</v>
          </cell>
          <cell r="P37">
            <v>-243.21217555496159</v>
          </cell>
        </row>
        <row r="38">
          <cell r="C38">
            <v>-557.42399999999998</v>
          </cell>
          <cell r="D38">
            <v>18813.476999999999</v>
          </cell>
          <cell r="E38">
            <v>20804.875</v>
          </cell>
          <cell r="F38">
            <v>104088.41099999999</v>
          </cell>
          <cell r="G38">
            <v>30238.255000000001</v>
          </cell>
          <cell r="H38">
            <v>2239.9920000000002</v>
          </cell>
          <cell r="I38">
            <v>781901.25899999996</v>
          </cell>
          <cell r="J38">
            <v>344481.114</v>
          </cell>
          <cell r="K38">
            <v>-10940.593999999999</v>
          </cell>
          <cell r="L38">
            <v>51735.73</v>
          </cell>
          <cell r="M38">
            <v>20948.821</v>
          </cell>
          <cell r="N38">
            <v>48498.46</v>
          </cell>
          <cell r="O38">
            <v>1123653.129</v>
          </cell>
          <cell r="P38">
            <v>22901.210999999999</v>
          </cell>
        </row>
        <row r="39">
          <cell r="C39">
            <v>0</v>
          </cell>
          <cell r="D39">
            <v>-2620.017331975524</v>
          </cell>
          <cell r="E39">
            <v>3471.0375811192962</v>
          </cell>
          <cell r="F39">
            <v>25568.39748783924</v>
          </cell>
          <cell r="G39">
            <v>500.79129423924161</v>
          </cell>
          <cell r="H39">
            <v>772.47804827298319</v>
          </cell>
          <cell r="I39">
            <v>266051.52899999998</v>
          </cell>
          <cell r="J39">
            <v>105837.4496813134</v>
          </cell>
          <cell r="K39">
            <v>0</v>
          </cell>
          <cell r="L39">
            <v>3037.7192611156329</v>
          </cell>
          <cell r="M39">
            <v>13176.113429243849</v>
          </cell>
          <cell r="N39">
            <v>18821.980817805161</v>
          </cell>
          <cell r="O39">
            <v>679044.69960000005</v>
          </cell>
          <cell r="P39">
            <v>8928.2510385835758</v>
          </cell>
        </row>
        <row r="40">
          <cell r="C40">
            <v>0</v>
          </cell>
          <cell r="D40">
            <v>-338.07600000000002</v>
          </cell>
          <cell r="E40">
            <v>-152</v>
          </cell>
          <cell r="F40">
            <v>49.543999999999997</v>
          </cell>
          <cell r="G40">
            <v>-1372.2909999999999</v>
          </cell>
          <cell r="H40">
            <v>-1.56</v>
          </cell>
          <cell r="I40">
            <v>-292505.4425</v>
          </cell>
          <cell r="J40">
            <v>-282116.69166000001</v>
          </cell>
          <cell r="K40">
            <v>0</v>
          </cell>
          <cell r="L40">
            <v>131.09399999999999</v>
          </cell>
          <cell r="M40">
            <v>-232.453</v>
          </cell>
          <cell r="N40">
            <v>-6887.549</v>
          </cell>
          <cell r="O40">
            <v>0</v>
          </cell>
          <cell r="P40">
            <v>-1488.6420000000001</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2">
          <cell r="C42">
            <v>32901.149070977961</v>
          </cell>
          <cell r="D42">
            <v>857092.6556346229</v>
          </cell>
          <cell r="E42">
            <v>908594.61138862709</v>
          </cell>
          <cell r="F42">
            <v>2754740.2321071802</v>
          </cell>
          <cell r="G42">
            <v>489318.87102060119</v>
          </cell>
          <cell r="H42">
            <v>628714.52196894865</v>
          </cell>
          <cell r="I42">
            <v>20554433.180727094</v>
          </cell>
          <cell r="J42">
            <v>16321867.133805372</v>
          </cell>
          <cell r="K42">
            <v>4118655.8429068807</v>
          </cell>
          <cell r="L42">
            <v>255250.56494646199</v>
          </cell>
          <cell r="M42">
            <v>1352820.4678298843</v>
          </cell>
          <cell r="N42">
            <v>3056513.2324436367</v>
          </cell>
          <cell r="O42">
            <v>46113365.50837224</v>
          </cell>
          <cell r="P42">
            <v>1318299.7060543906</v>
          </cell>
        </row>
        <row r="44">
          <cell r="C44">
            <v>-15908.579</v>
          </cell>
          <cell r="D44">
            <v>234920.86300000001</v>
          </cell>
          <cell r="E44">
            <v>469679.58500000002</v>
          </cell>
          <cell r="F44">
            <v>876709.97900000005</v>
          </cell>
          <cell r="G44">
            <v>41317.864999999998</v>
          </cell>
          <cell r="H44">
            <v>139227.04300000001</v>
          </cell>
          <cell r="I44">
            <v>13068.531000000001</v>
          </cell>
          <cell r="J44">
            <v>48490.720999999998</v>
          </cell>
          <cell r="K44">
            <v>0</v>
          </cell>
          <cell r="L44">
            <v>105601.791</v>
          </cell>
          <cell r="M44">
            <v>-30113.565999999999</v>
          </cell>
          <cell r="N44">
            <v>-10475.751</v>
          </cell>
          <cell r="O44">
            <v>764535.58200000005</v>
          </cell>
          <cell r="P44">
            <v>-82643.111999999994</v>
          </cell>
        </row>
        <row r="45">
          <cell r="C45">
            <v>1362.307</v>
          </cell>
          <cell r="D45">
            <v>19168.848999999998</v>
          </cell>
          <cell r="E45">
            <v>0</v>
          </cell>
          <cell r="F45">
            <v>1066423.0649999999</v>
          </cell>
          <cell r="G45">
            <v>10843.28</v>
          </cell>
          <cell r="H45">
            <v>78034.485000000001</v>
          </cell>
          <cell r="I45">
            <v>0</v>
          </cell>
          <cell r="J45">
            <v>89138.627999999997</v>
          </cell>
          <cell r="K45">
            <v>0</v>
          </cell>
          <cell r="L45">
            <v>27238.44</v>
          </cell>
          <cell r="M45">
            <v>0</v>
          </cell>
          <cell r="N45">
            <v>0</v>
          </cell>
          <cell r="O45">
            <v>650655.23600000003</v>
          </cell>
          <cell r="P45">
            <v>110703.23299999999</v>
          </cell>
        </row>
        <row r="46">
          <cell r="C46">
            <v>39883.548588807636</v>
          </cell>
          <cell r="D46">
            <v>15621.71648675755</v>
          </cell>
          <cell r="E46">
            <v>158160.8517544975</v>
          </cell>
          <cell r="F46">
            <v>591544.8467544975</v>
          </cell>
          <cell r="G46">
            <v>-17217.099918555541</v>
          </cell>
          <cell r="H46">
            <v>50550.035462753927</v>
          </cell>
          <cell r="I46">
            <v>34484.889444645421</v>
          </cell>
          <cell r="J46">
            <v>36351.373444645418</v>
          </cell>
          <cell r="K46">
            <v>0</v>
          </cell>
          <cell r="L46">
            <v>3539.4300384203621</v>
          </cell>
          <cell r="M46">
            <v>37324.486381803057</v>
          </cell>
          <cell r="N46">
            <v>3778.789038420362</v>
          </cell>
          <cell r="O46">
            <v>503839.99726897501</v>
          </cell>
          <cell r="P46">
            <v>-1419.4709327067781</v>
          </cell>
        </row>
        <row r="47">
          <cell r="C47">
            <v>72849.125459999981</v>
          </cell>
          <cell r="D47">
            <v>386731.67646999931</v>
          </cell>
          <cell r="E47">
            <v>-223518.16406000001</v>
          </cell>
          <cell r="F47">
            <v>2526594.5470399992</v>
          </cell>
          <cell r="G47">
            <v>26871.34677</v>
          </cell>
          <cell r="H47">
            <v>368784.3306499999</v>
          </cell>
          <cell r="I47">
            <v>7410.0483200000008</v>
          </cell>
          <cell r="J47">
            <v>508625.70688999968</v>
          </cell>
          <cell r="K47">
            <v>0</v>
          </cell>
          <cell r="L47">
            <v>303763.36274000013</v>
          </cell>
          <cell r="M47">
            <v>53712.135909999997</v>
          </cell>
          <cell r="N47">
            <v>12667.785029999999</v>
          </cell>
          <cell r="O47">
            <v>2463007.5636199992</v>
          </cell>
          <cell r="P47">
            <v>687638.13858000282</v>
          </cell>
        </row>
        <row r="48">
          <cell r="C48">
            <v>6725.0495294482316</v>
          </cell>
          <cell r="D48">
            <v>-365801.837001557</v>
          </cell>
          <cell r="E48">
            <v>52.822935617225269</v>
          </cell>
          <cell r="F48">
            <v>1389621.611262098</v>
          </cell>
          <cell r="G48">
            <v>1178273.5642849971</v>
          </cell>
          <cell r="H48">
            <v>-103529.5815813669</v>
          </cell>
          <cell r="I48">
            <v>26898.31888414358</v>
          </cell>
          <cell r="J48">
            <v>17108.15076691228</v>
          </cell>
          <cell r="K48">
            <v>0</v>
          </cell>
          <cell r="L48">
            <v>56557.077649483843</v>
          </cell>
          <cell r="M48">
            <v>8811.2389186862638</v>
          </cell>
          <cell r="N48">
            <v>-37955.043797760067</v>
          </cell>
          <cell r="O48">
            <v>17842.98684927875</v>
          </cell>
          <cell r="P48">
            <v>187361.14555941551</v>
          </cell>
        </row>
      </sheetData>
      <sheetData sheetId="59" refreshError="1"/>
      <sheetData sheetId="60">
        <row r="6">
          <cell r="C6">
            <v>0</v>
          </cell>
          <cell r="D6">
            <v>149.9015989867211</v>
          </cell>
          <cell r="E6">
            <v>30.609324545343409</v>
          </cell>
          <cell r="F6">
            <v>-4590.32924404601</v>
          </cell>
          <cell r="G6">
            <v>14455.875196288271</v>
          </cell>
          <cell r="H6">
            <v>-869.7133183529063</v>
          </cell>
          <cell r="I6">
            <v>0</v>
          </cell>
          <cell r="J6">
            <v>0</v>
          </cell>
          <cell r="K6">
            <v>0</v>
          </cell>
          <cell r="L6">
            <v>13845.98230206446</v>
          </cell>
          <cell r="M6">
            <v>15489.55529605465</v>
          </cell>
          <cell r="N6">
            <v>1988.1280804874471</v>
          </cell>
          <cell r="O6">
            <v>-158787.00134347251</v>
          </cell>
          <cell r="P6">
            <v>1356.7012128957099</v>
          </cell>
        </row>
        <row r="7">
          <cell r="C7">
            <v>0</v>
          </cell>
          <cell r="D7">
            <v>4963.8505150277624</v>
          </cell>
          <cell r="E7">
            <v>4694.6044993545993</v>
          </cell>
          <cell r="F7">
            <v>46057.835121811288</v>
          </cell>
          <cell r="G7">
            <v>8307.537944236612</v>
          </cell>
          <cell r="H7">
            <v>-432.15233943235398</v>
          </cell>
          <cell r="I7">
            <v>-24390.184140787362</v>
          </cell>
          <cell r="J7">
            <v>-991383.38784537604</v>
          </cell>
          <cell r="K7">
            <v>631420.75363402464</v>
          </cell>
          <cell r="L7">
            <v>11952.597487403371</v>
          </cell>
          <cell r="M7">
            <v>5611.818259538888</v>
          </cell>
          <cell r="N7">
            <v>12299.85994561095</v>
          </cell>
          <cell r="O7">
            <v>0</v>
          </cell>
          <cell r="P7">
            <v>107804.7983794316</v>
          </cell>
        </row>
        <row r="8">
          <cell r="C8">
            <v>703.92079916415548</v>
          </cell>
          <cell r="D8">
            <v>5210.6363047299756</v>
          </cell>
          <cell r="E8">
            <v>-43816.222528525643</v>
          </cell>
          <cell r="F8">
            <v>8590.3863249880069</v>
          </cell>
          <cell r="G8">
            <v>-94783.596605636529</v>
          </cell>
          <cell r="H8">
            <v>10441.447840428609</v>
          </cell>
          <cell r="I8">
            <v>-250693.12883440181</v>
          </cell>
          <cell r="J8">
            <v>-361035.47979590151</v>
          </cell>
          <cell r="K8">
            <v>0</v>
          </cell>
          <cell r="L8">
            <v>108029.4420417371</v>
          </cell>
          <cell r="M8">
            <v>44638.844248662179</v>
          </cell>
          <cell r="N8">
            <v>91959.848353513502</v>
          </cell>
          <cell r="O8">
            <v>-52291.940222723963</v>
          </cell>
          <cell r="P8">
            <v>122709.3379469856</v>
          </cell>
        </row>
        <row r="9">
          <cell r="C9">
            <v>1462.4545399299741</v>
          </cell>
          <cell r="D9">
            <v>32130.1454788749</v>
          </cell>
          <cell r="E9">
            <v>-2380.36152466362</v>
          </cell>
          <cell r="F9">
            <v>2685.7140806520579</v>
          </cell>
          <cell r="G9">
            <v>41452.34359921937</v>
          </cell>
          <cell r="H9">
            <v>91931.925881803763</v>
          </cell>
          <cell r="I9">
            <v>-369464.81045089668</v>
          </cell>
          <cell r="J9">
            <v>-297676.2926149994</v>
          </cell>
          <cell r="K9">
            <v>0</v>
          </cell>
          <cell r="L9">
            <v>102246.8701258933</v>
          </cell>
          <cell r="M9">
            <v>117947.9399231923</v>
          </cell>
          <cell r="N9">
            <v>277637.78810331022</v>
          </cell>
          <cell r="O9">
            <v>-76690.558674060827</v>
          </cell>
          <cell r="P9">
            <v>28861.7699826473</v>
          </cell>
        </row>
        <row r="10">
          <cell r="C10">
            <v>0</v>
          </cell>
          <cell r="D10">
            <v>-14204.027688030959</v>
          </cell>
          <cell r="E10">
            <v>-17927.210907498149</v>
          </cell>
          <cell r="F10">
            <v>-5429.8556259189991</v>
          </cell>
          <cell r="G10">
            <v>9271.9031662129782</v>
          </cell>
          <cell r="H10">
            <v>-468.83847900655871</v>
          </cell>
          <cell r="I10">
            <v>-579689.58576670918</v>
          </cell>
          <cell r="J10">
            <v>-98833.614034488826</v>
          </cell>
          <cell r="K10">
            <v>10823.043</v>
          </cell>
          <cell r="L10">
            <v>-16111.47921864407</v>
          </cell>
          <cell r="M10">
            <v>3624.5839857704359</v>
          </cell>
          <cell r="N10">
            <v>-9489.105013026021</v>
          </cell>
          <cell r="O10">
            <v>0</v>
          </cell>
          <cell r="P10">
            <v>-39696.961058575987</v>
          </cell>
        </row>
        <row r="11">
          <cell r="C11">
            <v>0</v>
          </cell>
          <cell r="D11">
            <v>-11967.318013465219</v>
          </cell>
          <cell r="E11">
            <v>42563.168419037072</v>
          </cell>
          <cell r="F11">
            <v>-83080.776308071159</v>
          </cell>
          <cell r="G11">
            <v>-718.96938207437847</v>
          </cell>
          <cell r="H11">
            <v>22669.260191538331</v>
          </cell>
          <cell r="I11">
            <v>-126932.5812128757</v>
          </cell>
          <cell r="J11">
            <v>-287971.23934776318</v>
          </cell>
          <cell r="K11">
            <v>0</v>
          </cell>
          <cell r="L11">
            <v>24109.079614830549</v>
          </cell>
          <cell r="M11">
            <v>137073.7339513005</v>
          </cell>
          <cell r="N11">
            <v>325709.18666157807</v>
          </cell>
          <cell r="O11">
            <v>-341676.53008908621</v>
          </cell>
          <cell r="P11">
            <v>72151.18126268682</v>
          </cell>
        </row>
        <row r="12">
          <cell r="C12">
            <v>0</v>
          </cell>
          <cell r="D12">
            <v>-6279.5064105033471</v>
          </cell>
          <cell r="E12">
            <v>-5517.1549701862577</v>
          </cell>
          <cell r="F12">
            <v>-35341.526072770772</v>
          </cell>
          <cell r="G12">
            <v>-224.9441185872015</v>
          </cell>
          <cell r="H12">
            <v>-2896.6279609711469</v>
          </cell>
          <cell r="I12">
            <v>-46326.063109914547</v>
          </cell>
          <cell r="J12">
            <v>-31741.356369238871</v>
          </cell>
          <cell r="K12">
            <v>0</v>
          </cell>
          <cell r="L12">
            <v>-4822.4364822860971</v>
          </cell>
          <cell r="M12">
            <v>1465.928044301847</v>
          </cell>
          <cell r="N12">
            <v>-16215.73066430803</v>
          </cell>
          <cell r="O12">
            <v>0</v>
          </cell>
          <cell r="P12">
            <v>1966.796735809635</v>
          </cell>
        </row>
        <row r="13">
          <cell r="C13">
            <v>0</v>
          </cell>
          <cell r="D13">
            <v>0</v>
          </cell>
          <cell r="E13">
            <v>-210.53953999999999</v>
          </cell>
          <cell r="F13">
            <v>-13249.946379999999</v>
          </cell>
          <cell r="G13">
            <v>-6743.0067399999998</v>
          </cell>
          <cell r="H13">
            <v>202.19878</v>
          </cell>
          <cell r="I13">
            <v>262752.91882262431</v>
          </cell>
          <cell r="J13">
            <v>-131898.67142320529</v>
          </cell>
          <cell r="K13">
            <v>-1977322.087589069</v>
          </cell>
          <cell r="L13">
            <v>3082.9877900000001</v>
          </cell>
          <cell r="M13">
            <v>2750.00398</v>
          </cell>
          <cell r="N13">
            <v>316.64679999999981</v>
          </cell>
          <cell r="O13">
            <v>0</v>
          </cell>
          <cell r="P13">
            <v>-9454.4687255786812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row>
        <row r="15">
          <cell r="C15">
            <v>-916.41300000000001</v>
          </cell>
          <cell r="D15">
            <v>-152.38800000000001</v>
          </cell>
          <cell r="E15">
            <v>-3645.2829999999999</v>
          </cell>
          <cell r="F15">
            <v>-6744.2349999999997</v>
          </cell>
          <cell r="G15">
            <v>42106.466</v>
          </cell>
          <cell r="H15">
            <v>4321.5129999999999</v>
          </cell>
          <cell r="I15">
            <v>-164174.17403112489</v>
          </cell>
          <cell r="J15">
            <v>16906.138999999999</v>
          </cell>
          <cell r="K15">
            <v>19596.399000000001</v>
          </cell>
          <cell r="L15">
            <v>-3308.5540000000001</v>
          </cell>
          <cell r="M15">
            <v>-12700.671</v>
          </cell>
          <cell r="N15">
            <v>64572.972000000002</v>
          </cell>
          <cell r="O15">
            <v>-28387.356820000001</v>
          </cell>
          <cell r="P15">
            <v>-36248.800534925263</v>
          </cell>
        </row>
        <row r="16">
          <cell r="C16">
            <v>0</v>
          </cell>
          <cell r="D16">
            <v>-545.49892353061216</v>
          </cell>
          <cell r="E16">
            <v>-9288.8949572752863</v>
          </cell>
          <cell r="F16">
            <v>-105270.0122152196</v>
          </cell>
          <cell r="G16">
            <v>-19729.916667318321</v>
          </cell>
          <cell r="H16">
            <v>2580.4933514500449</v>
          </cell>
          <cell r="I16">
            <v>-125879.75030652421</v>
          </cell>
          <cell r="J16">
            <v>-62732.963492109091</v>
          </cell>
          <cell r="K16">
            <v>0</v>
          </cell>
          <cell r="L16">
            <v>-13418.375340256291</v>
          </cell>
          <cell r="M16">
            <v>40233.211170279043</v>
          </cell>
          <cell r="N16">
            <v>7758.4627277166401</v>
          </cell>
          <cell r="O16">
            <v>-840399.21692358132</v>
          </cell>
          <cell r="P16">
            <v>-48704.257034304042</v>
          </cell>
        </row>
        <row r="17">
          <cell r="C17">
            <v>-49315.294000000002</v>
          </cell>
          <cell r="D17">
            <v>57922.6325</v>
          </cell>
          <cell r="E17">
            <v>-84681.435500000007</v>
          </cell>
          <cell r="F17">
            <v>84609.905600000027</v>
          </cell>
          <cell r="G17">
            <v>112850.29895</v>
          </cell>
          <cell r="H17">
            <v>99670.048850000021</v>
          </cell>
          <cell r="I17">
            <v>-6060.701</v>
          </cell>
          <cell r="J17">
            <v>-258610.69</v>
          </cell>
          <cell r="K17">
            <v>138817.19500000001</v>
          </cell>
          <cell r="L17">
            <v>37661.482069999998</v>
          </cell>
          <cell r="M17">
            <v>36797.471950000006</v>
          </cell>
          <cell r="N17">
            <v>164911.82028000001</v>
          </cell>
          <cell r="O17">
            <v>13074.722900000101</v>
          </cell>
          <cell r="P17">
            <v>172746.47198999999</v>
          </cell>
        </row>
        <row r="18">
          <cell r="C18">
            <v>658.92129346953516</v>
          </cell>
          <cell r="D18">
            <v>18525.639537615989</v>
          </cell>
          <cell r="E18">
            <v>621.3177509566508</v>
          </cell>
          <cell r="F18">
            <v>-100739.9156761075</v>
          </cell>
          <cell r="G18">
            <v>-35708.774439499321</v>
          </cell>
          <cell r="H18">
            <v>68373.852631530186</v>
          </cell>
          <cell r="I18">
            <v>-367284.27834357682</v>
          </cell>
          <cell r="J18">
            <v>-244087.62263795061</v>
          </cell>
          <cell r="K18">
            <v>0</v>
          </cell>
          <cell r="L18">
            <v>23548.474649971911</v>
          </cell>
          <cell r="M18">
            <v>48008.534282923923</v>
          </cell>
          <cell r="N18">
            <v>-49432.010790717068</v>
          </cell>
          <cell r="O18">
            <v>0</v>
          </cell>
          <cell r="P18">
            <v>-13907.272258616949</v>
          </cell>
        </row>
        <row r="19">
          <cell r="C19">
            <v>14402.674000000001</v>
          </cell>
          <cell r="D19">
            <v>-46456.167999999998</v>
          </cell>
          <cell r="E19">
            <v>-26953.439999999999</v>
          </cell>
          <cell r="F19">
            <v>38864.209000000003</v>
          </cell>
          <cell r="G19">
            <v>3889.3590000000149</v>
          </cell>
          <cell r="H19">
            <v>57530.673999999999</v>
          </cell>
          <cell r="I19">
            <v>-54359.398999999998</v>
          </cell>
          <cell r="J19">
            <v>32571.223000000002</v>
          </cell>
          <cell r="K19">
            <v>0</v>
          </cell>
          <cell r="L19">
            <v>56928.968999999997</v>
          </cell>
          <cell r="M19">
            <v>-85760.562999999995</v>
          </cell>
          <cell r="N19">
            <v>281233.32199999999</v>
          </cell>
          <cell r="O19">
            <v>-26784.524000000001</v>
          </cell>
          <cell r="P19">
            <v>26420.120999999999</v>
          </cell>
        </row>
        <row r="20">
          <cell r="C20">
            <v>0</v>
          </cell>
          <cell r="D20">
            <v>43558.28</v>
          </cell>
          <cell r="E20">
            <v>-11079.531999999999</v>
          </cell>
          <cell r="F20">
            <v>59778.68</v>
          </cell>
          <cell r="G20">
            <v>10557.815000000001</v>
          </cell>
          <cell r="H20">
            <v>-4439.8270000000002</v>
          </cell>
          <cell r="I20">
            <v>-248318.34899999999</v>
          </cell>
          <cell r="J20">
            <v>-54220.114999999998</v>
          </cell>
          <cell r="K20">
            <v>40514.120999999999</v>
          </cell>
          <cell r="L20">
            <v>7986.2820000000002</v>
          </cell>
          <cell r="M20">
            <v>13521.791999999999</v>
          </cell>
          <cell r="N20">
            <v>83212.091</v>
          </cell>
          <cell r="O20">
            <v>0</v>
          </cell>
          <cell r="P20">
            <v>63390.957999999999</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row>
        <row r="22">
          <cell r="C22">
            <v>1342.652</v>
          </cell>
          <cell r="D22">
            <v>36578.807384643907</v>
          </cell>
          <cell r="E22">
            <v>-1254.822083841324</v>
          </cell>
          <cell r="F22">
            <v>322803.84184512642</v>
          </cell>
          <cell r="G22">
            <v>136697.48955399901</v>
          </cell>
          <cell r="H22">
            <v>85260.028543190478</v>
          </cell>
          <cell r="I22">
            <v>1125312.4517062639</v>
          </cell>
          <cell r="J22">
            <v>490313.90456843289</v>
          </cell>
          <cell r="K22">
            <v>0</v>
          </cell>
          <cell r="L22">
            <v>109836.364403767</v>
          </cell>
          <cell r="M22">
            <v>33747.51377721961</v>
          </cell>
          <cell r="N22">
            <v>19303.088766996501</v>
          </cell>
          <cell r="O22">
            <v>0</v>
          </cell>
          <cell r="P22">
            <v>-3270.8920352783198</v>
          </cell>
        </row>
        <row r="23">
          <cell r="C23">
            <v>0</v>
          </cell>
          <cell r="D23">
            <v>0</v>
          </cell>
          <cell r="E23">
            <v>0</v>
          </cell>
          <cell r="F23">
            <v>0</v>
          </cell>
          <cell r="G23">
            <v>0</v>
          </cell>
          <cell r="H23">
            <v>0</v>
          </cell>
          <cell r="I23">
            <v>0</v>
          </cell>
          <cell r="J23">
            <v>0</v>
          </cell>
          <cell r="K23">
            <v>0</v>
          </cell>
          <cell r="L23">
            <v>0</v>
          </cell>
          <cell r="M23">
            <v>0</v>
          </cell>
          <cell r="N23">
            <v>0</v>
          </cell>
          <cell r="O23">
            <v>167552.07927298851</v>
          </cell>
          <cell r="P23">
            <v>0</v>
          </cell>
        </row>
        <row r="24">
          <cell r="C24">
            <v>0</v>
          </cell>
          <cell r="D24">
            <v>-14358.5872788414</v>
          </cell>
          <cell r="E24">
            <v>-16165.373907579689</v>
          </cell>
          <cell r="F24">
            <v>-120249.8131640597</v>
          </cell>
          <cell r="G24">
            <v>10699.205425640401</v>
          </cell>
          <cell r="H24">
            <v>5556.9660194783964</v>
          </cell>
          <cell r="I24">
            <v>-155868.02929783269</v>
          </cell>
          <cell r="J24">
            <v>-86616.630937665279</v>
          </cell>
          <cell r="K24">
            <v>0</v>
          </cell>
          <cell r="L24">
            <v>-4750.0367091490407</v>
          </cell>
          <cell r="M24">
            <v>8688.9184099991016</v>
          </cell>
          <cell r="N24">
            <v>-27700.43768936241</v>
          </cell>
          <cell r="O24">
            <v>-30122.041236816101</v>
          </cell>
          <cell r="P24">
            <v>-113.4263818120202</v>
          </cell>
        </row>
        <row r="25">
          <cell r="C25">
            <v>0</v>
          </cell>
          <cell r="D25">
            <v>-78371.212533958314</v>
          </cell>
          <cell r="E25">
            <v>7004.8647319096908</v>
          </cell>
          <cell r="F25">
            <v>13426.10138118233</v>
          </cell>
          <cell r="G25">
            <v>2406.872817115227</v>
          </cell>
          <cell r="H25">
            <v>1260.835737793092</v>
          </cell>
          <cell r="I25">
            <v>-336755.45003356453</v>
          </cell>
          <cell r="J25">
            <v>-249946.6320352694</v>
          </cell>
          <cell r="K25">
            <v>-57205.897247567133</v>
          </cell>
          <cell r="L25">
            <v>4546.3007382330361</v>
          </cell>
          <cell r="M25">
            <v>-21196.793925173159</v>
          </cell>
          <cell r="N25">
            <v>3194.4607498504479</v>
          </cell>
          <cell r="O25">
            <v>0</v>
          </cell>
          <cell r="P25">
            <v>-212626.9129105031</v>
          </cell>
        </row>
        <row r="26">
          <cell r="C26">
            <v>0</v>
          </cell>
          <cell r="D26">
            <v>-19786.407226354109</v>
          </cell>
          <cell r="E26">
            <v>4909.7500618988279</v>
          </cell>
          <cell r="F26">
            <v>50340.69691402153</v>
          </cell>
          <cell r="G26">
            <v>52504.635822545832</v>
          </cell>
          <cell r="H26">
            <v>4638.2787194246221</v>
          </cell>
          <cell r="I26">
            <v>46075.389699247513</v>
          </cell>
          <cell r="J26">
            <v>-14202.20872971368</v>
          </cell>
          <cell r="K26">
            <v>0</v>
          </cell>
          <cell r="L26">
            <v>12120.91879237011</v>
          </cell>
          <cell r="M26">
            <v>11591.939505281611</v>
          </cell>
          <cell r="N26">
            <v>-10317.51048232125</v>
          </cell>
          <cell r="O26">
            <v>-349917.65256244398</v>
          </cell>
          <cell r="P26">
            <v>113910.4155188177</v>
          </cell>
        </row>
        <row r="27">
          <cell r="C27">
            <v>21065.983583586491</v>
          </cell>
          <cell r="D27">
            <v>-171383.9186492305</v>
          </cell>
          <cell r="E27">
            <v>-14904.028925507129</v>
          </cell>
          <cell r="F27">
            <v>-447527.90769476083</v>
          </cell>
          <cell r="G27">
            <v>100441.5437016919</v>
          </cell>
          <cell r="H27">
            <v>176337.9799294236</v>
          </cell>
          <cell r="I27">
            <v>118295.1931682807</v>
          </cell>
          <cell r="J27">
            <v>234624.4973623429</v>
          </cell>
          <cell r="K27">
            <v>0</v>
          </cell>
          <cell r="L27">
            <v>19240.751665098531</v>
          </cell>
          <cell r="M27">
            <v>-2126.5053073228</v>
          </cell>
          <cell r="N27">
            <v>14570.15561572757</v>
          </cell>
          <cell r="O27">
            <v>0</v>
          </cell>
          <cell r="P27">
            <v>254197.75297640319</v>
          </cell>
        </row>
        <row r="28">
          <cell r="C28">
            <v>-14236.810412162669</v>
          </cell>
          <cell r="D28">
            <v>9051.6931376074535</v>
          </cell>
          <cell r="E28">
            <v>5112.2316428792119</v>
          </cell>
          <cell r="F28">
            <v>57440.71177082169</v>
          </cell>
          <cell r="G28">
            <v>9672.2774392789743</v>
          </cell>
          <cell r="H28">
            <v>18063.978676202911</v>
          </cell>
          <cell r="I28">
            <v>-36932.714006584662</v>
          </cell>
          <cell r="J28">
            <v>-92177.142958542274</v>
          </cell>
          <cell r="K28">
            <v>0</v>
          </cell>
          <cell r="L28">
            <v>6672.6728831484324</v>
          </cell>
          <cell r="M28">
            <v>9357.026422984256</v>
          </cell>
          <cell r="N28">
            <v>64720.642944044717</v>
          </cell>
          <cell r="O28">
            <v>-93620.093480000025</v>
          </cell>
          <cell r="P28">
            <v>35405.600425674609</v>
          </cell>
        </row>
        <row r="29">
          <cell r="C29">
            <v>0</v>
          </cell>
          <cell r="D29">
            <v>17493.504454344049</v>
          </cell>
          <cell r="E29">
            <v>12502.62110582584</v>
          </cell>
          <cell r="F29">
            <v>3839.048019039154</v>
          </cell>
          <cell r="G29">
            <v>-13125.701747559249</v>
          </cell>
          <cell r="H29">
            <v>9135.1171119856808</v>
          </cell>
          <cell r="I29">
            <v>-145164.8674825331</v>
          </cell>
          <cell r="J29">
            <v>20545.379819098522</v>
          </cell>
          <cell r="K29">
            <v>-920.67970646096512</v>
          </cell>
          <cell r="L29">
            <v>667.94013535101715</v>
          </cell>
          <cell r="M29">
            <v>3263.790964288447</v>
          </cell>
          <cell r="N29">
            <v>56406.295589300396</v>
          </cell>
          <cell r="O29">
            <v>0</v>
          </cell>
          <cell r="P29">
            <v>1.2799500000000039</v>
          </cell>
        </row>
        <row r="30">
          <cell r="C30">
            <v>1431.6352728911691</v>
          </cell>
          <cell r="D30">
            <v>-37538.881815551249</v>
          </cell>
          <cell r="E30">
            <v>-147580.45472253161</v>
          </cell>
          <cell r="F30">
            <v>-26226.451629630788</v>
          </cell>
          <cell r="G30">
            <v>19152.98674546061</v>
          </cell>
          <cell r="H30">
            <v>-17393.353873096941</v>
          </cell>
          <cell r="I30">
            <v>276597.13206284109</v>
          </cell>
          <cell r="J30">
            <v>7768.1466811394093</v>
          </cell>
          <cell r="K30">
            <v>99689.165573616672</v>
          </cell>
          <cell r="L30">
            <v>27657.11603692648</v>
          </cell>
          <cell r="M30">
            <v>-33981.181120314912</v>
          </cell>
          <cell r="N30">
            <v>26700.000329038779</v>
          </cell>
          <cell r="O30">
            <v>0</v>
          </cell>
          <cell r="P30">
            <v>-13025.607882356449</v>
          </cell>
        </row>
        <row r="31">
          <cell r="C31">
            <v>3021.9895294380899</v>
          </cell>
          <cell r="D31">
            <v>-29516.250294054891</v>
          </cell>
          <cell r="E31">
            <v>-7029.0029056259991</v>
          </cell>
          <cell r="F31">
            <v>24310.808087072252</v>
          </cell>
          <cell r="G31">
            <v>24451.325178235529</v>
          </cell>
          <cell r="H31">
            <v>16313.06373703228</v>
          </cell>
          <cell r="I31">
            <v>-100572.0462792953</v>
          </cell>
          <cell r="J31">
            <v>16074.108791907491</v>
          </cell>
          <cell r="K31">
            <v>0</v>
          </cell>
          <cell r="L31">
            <v>-74335.700735871404</v>
          </cell>
          <cell r="M31">
            <v>-125876.24661764091</v>
          </cell>
          <cell r="N31">
            <v>167786.34972532239</v>
          </cell>
          <cell r="O31">
            <v>-251887.53045449729</v>
          </cell>
          <cell r="P31">
            <v>-670.46342091770475</v>
          </cell>
        </row>
        <row r="32">
          <cell r="C32">
            <v>0</v>
          </cell>
          <cell r="D32">
            <v>-11727.163</v>
          </cell>
          <cell r="E32">
            <v>3917.3960000000002</v>
          </cell>
          <cell r="F32">
            <v>-12722.662</v>
          </cell>
          <cell r="G32">
            <v>41846.428</v>
          </cell>
          <cell r="H32">
            <v>2799.67</v>
          </cell>
          <cell r="I32">
            <v>-93635.797000000006</v>
          </cell>
          <cell r="J32">
            <v>-11887.94949000025</v>
          </cell>
          <cell r="K32">
            <v>0</v>
          </cell>
          <cell r="L32">
            <v>470.23949000000209</v>
          </cell>
          <cell r="M32">
            <v>6436.6530000000002</v>
          </cell>
          <cell r="N32">
            <v>-10875.620999999999</v>
          </cell>
          <cell r="O32">
            <v>68406.159809999997</v>
          </cell>
          <cell r="P32">
            <v>-4432.9669999999996</v>
          </cell>
        </row>
        <row r="33">
          <cell r="C33">
            <v>0</v>
          </cell>
          <cell r="D33">
            <v>9309.2590532893373</v>
          </cell>
          <cell r="E33">
            <v>3150.6597108248511</v>
          </cell>
          <cell r="F33">
            <v>-131601.10664034</v>
          </cell>
          <cell r="G33">
            <v>2568.988744144503</v>
          </cell>
          <cell r="H33">
            <v>-6751.8147441827732</v>
          </cell>
          <cell r="I33">
            <v>-37645.877169970627</v>
          </cell>
          <cell r="J33">
            <v>117178.40975488081</v>
          </cell>
          <cell r="K33">
            <v>402.58199999999999</v>
          </cell>
          <cell r="L33">
            <v>3529.3774136773732</v>
          </cell>
          <cell r="M33">
            <v>1217.6828135899771</v>
          </cell>
          <cell r="N33">
            <v>8766.9737888284853</v>
          </cell>
          <cell r="O33">
            <v>0</v>
          </cell>
          <cell r="P33">
            <v>15964.52527525806</v>
          </cell>
        </row>
        <row r="34">
          <cell r="C34">
            <v>0</v>
          </cell>
          <cell r="D34">
            <v>3752.8548781973568</v>
          </cell>
          <cell r="E34">
            <v>-3872.435187899805</v>
          </cell>
          <cell r="F34">
            <v>20910.601577778802</v>
          </cell>
          <cell r="G34">
            <v>5795.2546552130952</v>
          </cell>
          <cell r="H34">
            <v>2765.4006608272789</v>
          </cell>
          <cell r="I34">
            <v>-74971.451679130798</v>
          </cell>
          <cell r="J34">
            <v>-62348.624998030362</v>
          </cell>
          <cell r="K34">
            <v>-25838.111165707</v>
          </cell>
          <cell r="L34">
            <v>-11587.961239531151</v>
          </cell>
          <cell r="M34">
            <v>-33240.344955973007</v>
          </cell>
          <cell r="N34">
            <v>61750.928137162191</v>
          </cell>
          <cell r="O34">
            <v>-1716.4698969999999</v>
          </cell>
          <cell r="P34">
            <v>9238.5722354164664</v>
          </cell>
        </row>
        <row r="35">
          <cell r="C35">
            <v>-32615.462682151359</v>
          </cell>
          <cell r="D35">
            <v>1595.3403411954171</v>
          </cell>
          <cell r="E35">
            <v>-23.264073671506559</v>
          </cell>
          <cell r="F35">
            <v>-1124.9759166859701</v>
          </cell>
          <cell r="G35">
            <v>-26160.150992905881</v>
          </cell>
          <cell r="H35">
            <v>-278.99229741622941</v>
          </cell>
          <cell r="I35">
            <v>-36300.865910140317</v>
          </cell>
          <cell r="J35">
            <v>-2170.9513652431742</v>
          </cell>
          <cell r="K35">
            <v>0</v>
          </cell>
          <cell r="L35">
            <v>-5079.1518280387836</v>
          </cell>
          <cell r="M35">
            <v>-333829.89839337132</v>
          </cell>
          <cell r="N35">
            <v>22690.787845927862</v>
          </cell>
          <cell r="O35">
            <v>-3348.564484371394</v>
          </cell>
          <cell r="P35">
            <v>4754.5315121945168</v>
          </cell>
        </row>
        <row r="36">
          <cell r="C36">
            <v>0</v>
          </cell>
          <cell r="D36">
            <v>6965.630363899988</v>
          </cell>
          <cell r="E36">
            <v>-77.588943750195668</v>
          </cell>
          <cell r="F36">
            <v>-50174.136202399342</v>
          </cell>
          <cell r="G36">
            <v>6855.4107351547664</v>
          </cell>
          <cell r="H36">
            <v>-2920.168981704403</v>
          </cell>
          <cell r="I36">
            <v>-54942.873220645342</v>
          </cell>
          <cell r="J36">
            <v>-98151.055718046526</v>
          </cell>
          <cell r="K36">
            <v>22200.609</v>
          </cell>
          <cell r="L36">
            <v>-2619.3523805540799</v>
          </cell>
          <cell r="M36">
            <v>-14252.377704109609</v>
          </cell>
          <cell r="N36">
            <v>7555.8083241601062</v>
          </cell>
          <cell r="O36">
            <v>10325.41773586128</v>
          </cell>
          <cell r="P36">
            <v>11743.612117447879</v>
          </cell>
        </row>
        <row r="37">
          <cell r="C37">
            <v>0</v>
          </cell>
          <cell r="D37">
            <v>8600.3167698285124</v>
          </cell>
          <cell r="E37">
            <v>-36193.738446672272</v>
          </cell>
          <cell r="F37">
            <v>5985.5546859850438</v>
          </cell>
          <cell r="G37">
            <v>5003.237320160847</v>
          </cell>
          <cell r="H37">
            <v>31431.381702850409</v>
          </cell>
          <cell r="I37">
            <v>-6927.8699913516939</v>
          </cell>
          <cell r="J37">
            <v>-27660.7001222617</v>
          </cell>
          <cell r="K37">
            <v>0</v>
          </cell>
          <cell r="L37">
            <v>6624.5316064802428</v>
          </cell>
          <cell r="M37">
            <v>-811.01669462623443</v>
          </cell>
          <cell r="N37">
            <v>22824.996897870122</v>
          </cell>
          <cell r="O37">
            <v>-2094.2183812623321</v>
          </cell>
          <cell r="P37">
            <v>23228.28877017273</v>
          </cell>
        </row>
        <row r="38">
          <cell r="C38">
            <v>-15164.071</v>
          </cell>
          <cell r="D38">
            <v>-19899.167000000001</v>
          </cell>
          <cell r="E38">
            <v>9350.5429999999997</v>
          </cell>
          <cell r="F38">
            <v>-41952.023000000001</v>
          </cell>
          <cell r="G38">
            <v>17261.97</v>
          </cell>
          <cell r="H38">
            <v>-18665.342000000001</v>
          </cell>
          <cell r="I38">
            <v>-45924.337</v>
          </cell>
          <cell r="J38">
            <v>1026.319</v>
          </cell>
          <cell r="K38">
            <v>5856.0020000000004</v>
          </cell>
          <cell r="L38">
            <v>-40826.508000000002</v>
          </cell>
          <cell r="M38">
            <v>-27493.38</v>
          </cell>
          <cell r="N38">
            <v>100615.41899999999</v>
          </cell>
          <cell r="O38">
            <v>136601.95600000001</v>
          </cell>
          <cell r="P38">
            <v>45366.921999999999</v>
          </cell>
        </row>
        <row r="39">
          <cell r="C39">
            <v>0</v>
          </cell>
          <cell r="D39">
            <v>-3643.3808128064238</v>
          </cell>
          <cell r="E39">
            <v>-2240.8518023304619</v>
          </cell>
          <cell r="F39">
            <v>-39804.092872241898</v>
          </cell>
          <cell r="G39">
            <v>8203.5894979265413</v>
          </cell>
          <cell r="H39">
            <v>-695.46942163378742</v>
          </cell>
          <cell r="I39">
            <v>-61119.174836129307</v>
          </cell>
          <cell r="J39">
            <v>-21680.70903921482</v>
          </cell>
          <cell r="K39">
            <v>0</v>
          </cell>
          <cell r="L39">
            <v>16277.597231199219</v>
          </cell>
          <cell r="M39">
            <v>-9805.6388954752056</v>
          </cell>
          <cell r="N39">
            <v>71620.986756882136</v>
          </cell>
          <cell r="O39">
            <v>2389.865395280659</v>
          </cell>
          <cell r="P39">
            <v>-8137.951981320859</v>
          </cell>
        </row>
        <row r="40">
          <cell r="C40">
            <v>0</v>
          </cell>
          <cell r="D40">
            <v>3516.454861338485</v>
          </cell>
          <cell r="E40">
            <v>302.42590925586421</v>
          </cell>
          <cell r="F40">
            <v>-3878.990639888128</v>
          </cell>
          <cell r="G40">
            <v>789.61857991105603</v>
          </cell>
          <cell r="H40">
            <v>220.49696027719361</v>
          </cell>
          <cell r="I40">
            <v>345019.93082630722</v>
          </cell>
          <cell r="J40">
            <v>320434.70185897598</v>
          </cell>
          <cell r="K40">
            <v>0</v>
          </cell>
          <cell r="L40">
            <v>-2664.2658843872191</v>
          </cell>
          <cell r="M40">
            <v>529.36263980714443</v>
          </cell>
          <cell r="N40">
            <v>10102.106925704489</v>
          </cell>
          <cell r="O40">
            <v>0</v>
          </cell>
          <cell r="P40">
            <v>13033.21252479133</v>
          </cell>
        </row>
        <row r="41">
          <cell r="C41">
            <v>0</v>
          </cell>
          <cell r="D41">
            <v>0</v>
          </cell>
          <cell r="E41">
            <v>0</v>
          </cell>
          <cell r="F41">
            <v>0</v>
          </cell>
          <cell r="G41">
            <v>0</v>
          </cell>
          <cell r="H41">
            <v>0</v>
          </cell>
          <cell r="I41">
            <v>0</v>
          </cell>
          <cell r="J41">
            <v>0</v>
          </cell>
          <cell r="K41">
            <v>0</v>
          </cell>
          <cell r="L41">
            <v>0</v>
          </cell>
          <cell r="M41">
            <v>0</v>
          </cell>
          <cell r="N41">
            <v>0</v>
          </cell>
          <cell r="O41">
            <v>0</v>
          </cell>
          <cell r="P41">
            <v>0</v>
          </cell>
        </row>
        <row r="42">
          <cell r="C42">
            <v>-68157.820075834621</v>
          </cell>
          <cell r="D42">
            <v>-206504.92846674717</v>
          </cell>
          <cell r="E42">
            <v>-340681.44377107098</v>
          </cell>
          <cell r="F42">
            <v>-490064.66187366197</v>
          </cell>
          <cell r="G42">
            <v>490047.37237885466</v>
          </cell>
          <cell r="H42">
            <v>655692.31190943997</v>
          </cell>
          <cell r="I42">
            <v>-1376281.3428184248</v>
          </cell>
          <cell r="J42">
            <v>-2229591.2081182431</v>
          </cell>
          <cell r="K42">
            <v>-1091966.9055011626</v>
          </cell>
          <cell r="L42">
            <v>417512.15565943409</v>
          </cell>
          <cell r="M42">
            <v>-159078.31298881301</v>
          </cell>
          <cell r="N42">
            <v>1846178.7117092982</v>
          </cell>
          <cell r="O42">
            <v>-1859373.497455185</v>
          </cell>
          <cell r="P42">
            <v>733962.86859244388</v>
          </cell>
        </row>
        <row r="44">
          <cell r="C44">
            <v>48152.609096776658</v>
          </cell>
          <cell r="D44">
            <v>-52671.571288506573</v>
          </cell>
          <cell r="E44">
            <v>-404446.82923761569</v>
          </cell>
          <cell r="F44">
            <v>8884.4098527956012</v>
          </cell>
          <cell r="G44">
            <v>34301.555941736719</v>
          </cell>
          <cell r="H44">
            <v>-8552.7913595102909</v>
          </cell>
          <cell r="I44">
            <v>6555.2884531996124</v>
          </cell>
          <cell r="J44">
            <v>41025.944349394711</v>
          </cell>
          <cell r="K44">
            <v>0</v>
          </cell>
          <cell r="L44">
            <v>-120028.0684500284</v>
          </cell>
          <cell r="M44">
            <v>45439.01488672346</v>
          </cell>
          <cell r="N44">
            <v>18693.161255306179</v>
          </cell>
          <cell r="O44">
            <v>-82747.096878201541</v>
          </cell>
          <cell r="P44">
            <v>246997.87729440839</v>
          </cell>
        </row>
        <row r="45">
          <cell r="C45">
            <v>1225.957732912088</v>
          </cell>
          <cell r="D45">
            <v>48232.115701986477</v>
          </cell>
          <cell r="E45">
            <v>0</v>
          </cell>
          <cell r="F45">
            <v>-52016.053908111331</v>
          </cell>
          <cell r="G45">
            <v>15040.62855953404</v>
          </cell>
          <cell r="H45">
            <v>62573.215727992363</v>
          </cell>
          <cell r="I45">
            <v>0</v>
          </cell>
          <cell r="J45">
            <v>91875.078452214118</v>
          </cell>
          <cell r="K45">
            <v>0</v>
          </cell>
          <cell r="L45">
            <v>48411.20726686054</v>
          </cell>
          <cell r="M45">
            <v>0</v>
          </cell>
          <cell r="N45">
            <v>0</v>
          </cell>
          <cell r="O45">
            <v>-93018.088234165858</v>
          </cell>
          <cell r="P45">
            <v>64292.809867544012</v>
          </cell>
        </row>
        <row r="46">
          <cell r="C46">
            <v>-41577.114764139849</v>
          </cell>
          <cell r="D46">
            <v>104478.72609097591</v>
          </cell>
          <cell r="E46">
            <v>-158332.58315352781</v>
          </cell>
          <cell r="F46">
            <v>199849.2848464722</v>
          </cell>
          <cell r="G46">
            <v>47589.962246231793</v>
          </cell>
          <cell r="H46">
            <v>9551.0205382971781</v>
          </cell>
          <cell r="I46">
            <v>8464.9140371637423</v>
          </cell>
          <cell r="J46">
            <v>11458.201037163741</v>
          </cell>
          <cell r="K46">
            <v>0</v>
          </cell>
          <cell r="L46">
            <v>-3477.8896725134691</v>
          </cell>
          <cell r="M46">
            <v>11929.239709308429</v>
          </cell>
          <cell r="N46">
            <v>8785.4789350819628</v>
          </cell>
          <cell r="O46">
            <v>-28121.037086003122</v>
          </cell>
          <cell r="P46">
            <v>73973.594394221291</v>
          </cell>
        </row>
        <row r="47">
          <cell r="C47">
            <v>-16941.391412405959</v>
          </cell>
          <cell r="D47">
            <v>94162.252811052749</v>
          </cell>
          <cell r="E47">
            <v>153468.92062916231</v>
          </cell>
          <cell r="F47">
            <v>372138.24170177808</v>
          </cell>
          <cell r="G47">
            <v>118300.4564267243</v>
          </cell>
          <cell r="H47">
            <v>43798.032583950277</v>
          </cell>
          <cell r="I47">
            <v>-16266.041787599919</v>
          </cell>
          <cell r="J47">
            <v>-6763.8065044346158</v>
          </cell>
          <cell r="K47">
            <v>0</v>
          </cell>
          <cell r="L47">
            <v>252888.9956585911</v>
          </cell>
          <cell r="M47">
            <v>52498.182082447893</v>
          </cell>
          <cell r="N47">
            <v>16124.30636407941</v>
          </cell>
          <cell r="O47">
            <v>45968.836312900123</v>
          </cell>
          <cell r="P47">
            <v>261616.84202111981</v>
          </cell>
        </row>
        <row r="48">
          <cell r="C48">
            <v>17131.414632154279</v>
          </cell>
          <cell r="D48">
            <v>524415.69669192028</v>
          </cell>
          <cell r="E48">
            <v>-1215.295009925748</v>
          </cell>
          <cell r="F48">
            <v>141679.1197090644</v>
          </cell>
          <cell r="G48">
            <v>-1262138.6482839561</v>
          </cell>
          <cell r="H48">
            <v>225840.6328455171</v>
          </cell>
          <cell r="I48">
            <v>-61460.927132637582</v>
          </cell>
          <cell r="J48">
            <v>157568.00474567499</v>
          </cell>
          <cell r="K48">
            <v>0</v>
          </cell>
          <cell r="L48">
            <v>1215982.0703543201</v>
          </cell>
          <cell r="M48">
            <v>7214.2766582722161</v>
          </cell>
          <cell r="N48">
            <v>-15109.20681896052</v>
          </cell>
          <cell r="O48">
            <v>94321.951303395632</v>
          </cell>
          <cell r="P48">
            <v>-293182.85484041291</v>
          </cell>
        </row>
        <row r="49">
          <cell r="C49">
            <v>7991.475285297216</v>
          </cell>
          <cell r="D49">
            <v>718617.2200074289</v>
          </cell>
          <cell r="E49">
            <v>-410525.78677190689</v>
          </cell>
          <cell r="F49">
            <v>670535.00220199896</v>
          </cell>
          <cell r="G49">
            <v>-1046906.0451097293</v>
          </cell>
          <cell r="H49">
            <v>333210.11033624661</v>
          </cell>
          <cell r="I49">
            <v>-62706.766429874144</v>
          </cell>
          <cell r="J49">
            <v>295163.42208001297</v>
          </cell>
          <cell r="K49">
            <v>0</v>
          </cell>
          <cell r="L49">
            <v>1393776.31515723</v>
          </cell>
          <cell r="M49">
            <v>117080.71333675199</v>
          </cell>
          <cell r="N49">
            <v>28493.739735507028</v>
          </cell>
          <cell r="O49">
            <v>-63595.43458207474</v>
          </cell>
          <cell r="P49">
            <v>353698.26873688056</v>
          </cell>
        </row>
      </sheetData>
      <sheetData sheetId="61">
        <row r="6">
          <cell r="C6">
            <v>102770.133</v>
          </cell>
          <cell r="D6">
            <v>0</v>
          </cell>
          <cell r="E6">
            <v>61320.675000000003</v>
          </cell>
          <cell r="F6">
            <v>41449.457999999999</v>
          </cell>
          <cell r="G6">
            <v>38576.714</v>
          </cell>
          <cell r="H6">
            <v>0</v>
          </cell>
          <cell r="I6">
            <v>38931.631000000001</v>
          </cell>
          <cell r="J6">
            <v>0</v>
          </cell>
          <cell r="K6">
            <v>41094.540999999997</v>
          </cell>
          <cell r="L6">
            <v>12680.162</v>
          </cell>
          <cell r="M6">
            <v>-1740.974510328318</v>
          </cell>
          <cell r="N6">
            <v>61517.609974842562</v>
          </cell>
          <cell r="O6">
            <v>-31362.256464514241</v>
          </cell>
          <cell r="P6">
            <v>2423.782999999999</v>
          </cell>
          <cell r="Q6">
            <v>-28938.473464514249</v>
          </cell>
        </row>
        <row r="7">
          <cell r="C7">
            <v>131455.77900000001</v>
          </cell>
          <cell r="D7">
            <v>0</v>
          </cell>
          <cell r="E7">
            <v>25844.205999999998</v>
          </cell>
          <cell r="F7">
            <v>105611.573</v>
          </cell>
          <cell r="G7">
            <v>0</v>
          </cell>
          <cell r="H7">
            <v>0</v>
          </cell>
          <cell r="I7">
            <v>14953.754000000001</v>
          </cell>
          <cell r="J7">
            <v>0</v>
          </cell>
          <cell r="K7">
            <v>90657.819000000003</v>
          </cell>
          <cell r="L7">
            <v>17021.343000000001</v>
          </cell>
          <cell r="M7">
            <v>-14214.314</v>
          </cell>
          <cell r="N7">
            <v>58645.663</v>
          </cell>
          <cell r="O7">
            <v>29205.127</v>
          </cell>
          <cell r="P7">
            <v>0</v>
          </cell>
          <cell r="Q7">
            <v>29205.127</v>
          </cell>
        </row>
      </sheetData>
      <sheetData sheetId="62">
        <row r="8">
          <cell r="C8">
            <v>0</v>
          </cell>
          <cell r="D8">
            <v>102770.133</v>
          </cell>
          <cell r="E8">
            <v>0</v>
          </cell>
        </row>
        <row r="9">
          <cell r="C9">
            <v>2573.596</v>
          </cell>
          <cell r="D9">
            <v>121260.183</v>
          </cell>
          <cell r="E9">
            <v>7622</v>
          </cell>
        </row>
        <row r="10">
          <cell r="C10">
            <v>2573.596</v>
          </cell>
          <cell r="D10">
            <v>224030.31599999999</v>
          </cell>
          <cell r="E10">
            <v>7622</v>
          </cell>
          <cell r="I10">
            <v>247.39599999999999</v>
          </cell>
          <cell r="J10">
            <v>32741.462</v>
          </cell>
          <cell r="K10">
            <v>905.2</v>
          </cell>
        </row>
        <row r="15">
          <cell r="C15">
            <v>0</v>
          </cell>
          <cell r="D15">
            <v>61320.675000000003</v>
          </cell>
          <cell r="E15">
            <v>0</v>
          </cell>
        </row>
        <row r="16">
          <cell r="C16">
            <v>505.96899999999999</v>
          </cell>
          <cell r="D16">
            <v>23839.752</v>
          </cell>
          <cell r="E16">
            <v>1498.4849999999999</v>
          </cell>
        </row>
        <row r="17">
          <cell r="I17">
            <v>470.14699999999999</v>
          </cell>
          <cell r="J17">
            <v>27954.209000000003</v>
          </cell>
          <cell r="K17">
            <v>1277.1489999999999</v>
          </cell>
        </row>
        <row r="22">
          <cell r="C22">
            <v>0</v>
          </cell>
          <cell r="D22">
            <v>41449.457999999999</v>
          </cell>
          <cell r="E22">
            <v>0</v>
          </cell>
        </row>
        <row r="23">
          <cell r="C23">
            <v>2067.627</v>
          </cell>
          <cell r="D23">
            <v>97420.430999999997</v>
          </cell>
          <cell r="E23">
            <v>6123.5150000000003</v>
          </cell>
        </row>
        <row r="29">
          <cell r="C29">
            <v>0</v>
          </cell>
          <cell r="D29">
            <v>41094.540999999997</v>
          </cell>
          <cell r="E29">
            <v>0</v>
          </cell>
        </row>
        <row r="30">
          <cell r="C30">
            <v>830.86800000000005</v>
          </cell>
          <cell r="D30">
            <v>86179.839000000007</v>
          </cell>
          <cell r="E30">
            <v>3647.1120000000001</v>
          </cell>
        </row>
      </sheetData>
      <sheetData sheetId="63">
        <row r="6">
          <cell r="C6">
            <v>8289</v>
          </cell>
          <cell r="D6">
            <v>125336921206</v>
          </cell>
          <cell r="E6">
            <v>5604192444.7399998</v>
          </cell>
          <cell r="F6">
            <v>20220</v>
          </cell>
          <cell r="G6">
            <v>391421782815</v>
          </cell>
          <cell r="H6">
            <v>10957139094.74</v>
          </cell>
        </row>
        <row r="7">
          <cell r="C7">
            <v>349509</v>
          </cell>
          <cell r="D7">
            <v>3254820393201.7808</v>
          </cell>
          <cell r="E7">
            <v>2393812049.75</v>
          </cell>
          <cell r="F7">
            <v>447923</v>
          </cell>
          <cell r="G7">
            <v>5483193214100.4512</v>
          </cell>
          <cell r="H7">
            <v>3374896079</v>
          </cell>
        </row>
        <row r="8">
          <cell r="C8">
            <v>67836</v>
          </cell>
          <cell r="D8">
            <v>236936676489</v>
          </cell>
          <cell r="E8">
            <v>7556656917.2858276</v>
          </cell>
          <cell r="F8">
            <v>238093</v>
          </cell>
          <cell r="G8">
            <v>543889947100.60999</v>
          </cell>
          <cell r="H8">
            <v>17666599317</v>
          </cell>
        </row>
        <row r="9">
          <cell r="C9">
            <v>3492519</v>
          </cell>
          <cell r="D9">
            <v>1758515724365.6101</v>
          </cell>
          <cell r="E9">
            <v>3303038818.0389352</v>
          </cell>
          <cell r="F9">
            <v>3796237</v>
          </cell>
          <cell r="G9">
            <v>5706870657900.7109</v>
          </cell>
          <cell r="H9">
            <v>17584224436.661079</v>
          </cell>
        </row>
        <row r="10">
          <cell r="C10">
            <v>38256</v>
          </cell>
          <cell r="D10">
            <v>175311279230</v>
          </cell>
          <cell r="E10">
            <v>1132127781</v>
          </cell>
          <cell r="F10">
            <v>84699</v>
          </cell>
          <cell r="G10">
            <v>601550045773</v>
          </cell>
          <cell r="H10">
            <v>2085168278.8800001</v>
          </cell>
        </row>
        <row r="11">
          <cell r="C11">
            <v>59648</v>
          </cell>
          <cell r="D11">
            <v>466681877891.37</v>
          </cell>
          <cell r="E11">
            <v>4717913056.0999994</v>
          </cell>
          <cell r="F11">
            <v>131285</v>
          </cell>
          <cell r="G11">
            <v>1401876072375.77</v>
          </cell>
          <cell r="H11">
            <v>16930054518.85762</v>
          </cell>
        </row>
        <row r="12">
          <cell r="C12">
            <v>2201</v>
          </cell>
          <cell r="D12">
            <v>11609921667</v>
          </cell>
          <cell r="E12">
            <v>44364810.645378083</v>
          </cell>
          <cell r="F12">
            <v>4162</v>
          </cell>
          <cell r="G12">
            <v>49305968140.220627</v>
          </cell>
          <cell r="H12">
            <v>165512991.936885</v>
          </cell>
        </row>
        <row r="13">
          <cell r="C13">
            <v>228028</v>
          </cell>
          <cell r="D13">
            <v>42231645782.239998</v>
          </cell>
          <cell r="E13">
            <v>1531535343.9299991</v>
          </cell>
          <cell r="F13">
            <v>347131</v>
          </cell>
          <cell r="G13">
            <v>52029713637.239998</v>
          </cell>
          <cell r="H13">
            <v>3475773654.4099989</v>
          </cell>
        </row>
        <row r="14">
          <cell r="C14">
            <v>0</v>
          </cell>
          <cell r="D14">
            <v>0</v>
          </cell>
          <cell r="E14">
            <v>0</v>
          </cell>
          <cell r="F14">
            <v>0</v>
          </cell>
          <cell r="G14">
            <v>0</v>
          </cell>
          <cell r="H14">
            <v>0</v>
          </cell>
        </row>
        <row r="15">
          <cell r="C15">
            <v>13485</v>
          </cell>
          <cell r="D15">
            <v>171594727747</v>
          </cell>
          <cell r="E15">
            <v>1167196223</v>
          </cell>
          <cell r="F15">
            <v>47030</v>
          </cell>
          <cell r="G15">
            <v>4215958731803</v>
          </cell>
          <cell r="H15">
            <v>4070122543</v>
          </cell>
        </row>
        <row r="16">
          <cell r="C16">
            <v>19199</v>
          </cell>
          <cell r="D16">
            <v>199075964007</v>
          </cell>
          <cell r="E16">
            <v>1935758191</v>
          </cell>
          <cell r="F16">
            <v>57204</v>
          </cell>
          <cell r="G16">
            <v>765544037270</v>
          </cell>
          <cell r="H16">
            <v>6145260093</v>
          </cell>
        </row>
        <row r="17">
          <cell r="C17">
            <v>57456</v>
          </cell>
          <cell r="D17">
            <v>1470070893626.6699</v>
          </cell>
          <cell r="E17">
            <v>6793853182</v>
          </cell>
          <cell r="F17">
            <v>116484</v>
          </cell>
          <cell r="G17">
            <v>3145315725309.6699</v>
          </cell>
          <cell r="H17">
            <v>16944959353</v>
          </cell>
        </row>
        <row r="18">
          <cell r="C18">
            <v>10494</v>
          </cell>
          <cell r="D18">
            <v>378120387885</v>
          </cell>
          <cell r="E18">
            <v>1107216651</v>
          </cell>
          <cell r="F18">
            <v>11968</v>
          </cell>
          <cell r="G18">
            <v>22821076050825</v>
          </cell>
          <cell r="H18">
            <v>5062707075</v>
          </cell>
        </row>
        <row r="19">
          <cell r="C19">
            <v>23122</v>
          </cell>
          <cell r="D19">
            <v>315075429044</v>
          </cell>
          <cell r="E19">
            <v>1534207160</v>
          </cell>
          <cell r="F19">
            <v>66241</v>
          </cell>
          <cell r="G19">
            <v>2927980768734</v>
          </cell>
          <cell r="H19">
            <v>8574520542</v>
          </cell>
        </row>
        <row r="20">
          <cell r="C20">
            <v>19009</v>
          </cell>
          <cell r="D20">
            <v>265633928196</v>
          </cell>
          <cell r="E20">
            <v>1189241558</v>
          </cell>
          <cell r="F20">
            <v>49958</v>
          </cell>
          <cell r="G20">
            <v>649058245604</v>
          </cell>
          <cell r="H20">
            <v>2752298928</v>
          </cell>
        </row>
        <row r="21">
          <cell r="C21">
            <v>0</v>
          </cell>
          <cell r="D21">
            <v>0</v>
          </cell>
          <cell r="E21">
            <v>0</v>
          </cell>
          <cell r="F21">
            <v>0</v>
          </cell>
          <cell r="G21">
            <v>0</v>
          </cell>
          <cell r="H21">
            <v>0</v>
          </cell>
        </row>
        <row r="22">
          <cell r="C22">
            <v>12967</v>
          </cell>
          <cell r="D22">
            <v>1027429002784.5</v>
          </cell>
          <cell r="E22">
            <v>1409733126.1600001</v>
          </cell>
          <cell r="F22">
            <v>35468</v>
          </cell>
          <cell r="G22">
            <v>2069750695367.3301</v>
          </cell>
          <cell r="H22">
            <v>4589453170.2831402</v>
          </cell>
        </row>
        <row r="23">
          <cell r="C23">
            <v>4256</v>
          </cell>
          <cell r="D23">
            <v>117164950307</v>
          </cell>
          <cell r="E23">
            <v>4247601683</v>
          </cell>
          <cell r="F23">
            <v>14451</v>
          </cell>
          <cell r="G23">
            <v>371552820427</v>
          </cell>
          <cell r="H23">
            <v>13049909703</v>
          </cell>
        </row>
        <row r="24">
          <cell r="C24">
            <v>13049</v>
          </cell>
          <cell r="D24">
            <v>586424582693</v>
          </cell>
          <cell r="E24">
            <v>835673503</v>
          </cell>
          <cell r="F24">
            <v>50420</v>
          </cell>
          <cell r="G24">
            <v>2123934799157</v>
          </cell>
          <cell r="H24">
            <v>2343898713</v>
          </cell>
        </row>
        <row r="25">
          <cell r="C25">
            <v>23443.899999999951</v>
          </cell>
          <cell r="D25">
            <v>63771294423.589996</v>
          </cell>
          <cell r="E25">
            <v>501225110.31999999</v>
          </cell>
          <cell r="F25">
            <v>48170.999999999389</v>
          </cell>
          <cell r="G25">
            <v>293208035610.70001</v>
          </cell>
          <cell r="H25">
            <v>1467586552.3499999</v>
          </cell>
        </row>
        <row r="26">
          <cell r="C26">
            <v>32436</v>
          </cell>
          <cell r="D26">
            <v>402611893961.84601</v>
          </cell>
          <cell r="E26">
            <v>3308775514.130002</v>
          </cell>
          <cell r="F26">
            <v>106691</v>
          </cell>
          <cell r="G26">
            <v>1051872648892.3361</v>
          </cell>
          <cell r="H26">
            <v>8537281044.0700045</v>
          </cell>
        </row>
        <row r="27">
          <cell r="C27">
            <v>22883</v>
          </cell>
          <cell r="D27">
            <v>2986228314230.7998</v>
          </cell>
          <cell r="E27">
            <v>3049704497</v>
          </cell>
          <cell r="F27">
            <v>68838</v>
          </cell>
          <cell r="G27">
            <v>4300626475865.7998</v>
          </cell>
          <cell r="H27">
            <v>8112721584</v>
          </cell>
        </row>
        <row r="28">
          <cell r="C28">
            <v>3440</v>
          </cell>
          <cell r="D28">
            <v>110470556503.27</v>
          </cell>
          <cell r="E28">
            <v>355863813.25999999</v>
          </cell>
          <cell r="F28">
            <v>11333</v>
          </cell>
          <cell r="G28">
            <v>470609148276.91992</v>
          </cell>
          <cell r="H28">
            <v>2109296934.99</v>
          </cell>
        </row>
        <row r="29">
          <cell r="C29">
            <v>25724</v>
          </cell>
          <cell r="D29">
            <v>1080604485436.76</v>
          </cell>
          <cell r="E29">
            <v>715419973.42999983</v>
          </cell>
          <cell r="F29">
            <v>45190</v>
          </cell>
          <cell r="G29">
            <v>2081516877832.2329</v>
          </cell>
          <cell r="H29">
            <v>3551010063.9100008</v>
          </cell>
        </row>
        <row r="30">
          <cell r="C30">
            <v>24983</v>
          </cell>
          <cell r="D30">
            <v>157551957487.5</v>
          </cell>
          <cell r="E30">
            <v>746677836</v>
          </cell>
          <cell r="F30">
            <v>45584</v>
          </cell>
          <cell r="G30">
            <v>734356747631.97998</v>
          </cell>
          <cell r="H30">
            <v>2076248888</v>
          </cell>
        </row>
        <row r="31">
          <cell r="C31">
            <v>39631</v>
          </cell>
          <cell r="D31">
            <v>9144812824866</v>
          </cell>
          <cell r="E31">
            <v>4635645021.9699984</v>
          </cell>
          <cell r="F31">
            <v>84337</v>
          </cell>
          <cell r="G31">
            <v>11426870580208</v>
          </cell>
          <cell r="H31">
            <v>17672498819.36998</v>
          </cell>
        </row>
        <row r="32">
          <cell r="C32">
            <v>9234</v>
          </cell>
          <cell r="D32">
            <v>115412258209</v>
          </cell>
          <cell r="E32">
            <v>954808807</v>
          </cell>
          <cell r="F32">
            <v>24303</v>
          </cell>
          <cell r="G32">
            <v>587360736980</v>
          </cell>
          <cell r="H32">
            <v>3025044709</v>
          </cell>
        </row>
        <row r="33">
          <cell r="C33">
            <v>23950</v>
          </cell>
          <cell r="D33">
            <v>370864575901</v>
          </cell>
          <cell r="E33">
            <v>1164005145</v>
          </cell>
          <cell r="F33">
            <v>48332</v>
          </cell>
          <cell r="G33">
            <v>474916257618</v>
          </cell>
          <cell r="H33">
            <v>1895875904</v>
          </cell>
        </row>
        <row r="34">
          <cell r="C34">
            <v>16777</v>
          </cell>
          <cell r="D34">
            <v>366379259390.16998</v>
          </cell>
          <cell r="E34">
            <v>1868037741.129997</v>
          </cell>
          <cell r="F34">
            <v>37014</v>
          </cell>
          <cell r="G34">
            <v>768096630829.04993</v>
          </cell>
          <cell r="H34">
            <v>3050908025.250001</v>
          </cell>
        </row>
        <row r="35">
          <cell r="C35">
            <v>8154</v>
          </cell>
          <cell r="D35">
            <v>23226998916</v>
          </cell>
          <cell r="E35">
            <v>2279708818.1300001</v>
          </cell>
          <cell r="F35">
            <v>8154</v>
          </cell>
          <cell r="G35">
            <v>23226998916</v>
          </cell>
          <cell r="H35">
            <v>2279708818.1300001</v>
          </cell>
        </row>
        <row r="36">
          <cell r="C36">
            <v>28935</v>
          </cell>
          <cell r="D36">
            <v>153807501603.47</v>
          </cell>
          <cell r="E36">
            <v>945709084.05999982</v>
          </cell>
          <cell r="F36">
            <v>31297</v>
          </cell>
          <cell r="G36">
            <v>159574223205.73001</v>
          </cell>
          <cell r="H36">
            <v>958924861.71999979</v>
          </cell>
        </row>
        <row r="37">
          <cell r="C37">
            <v>15708</v>
          </cell>
          <cell r="D37">
            <v>522863803576</v>
          </cell>
          <cell r="E37">
            <v>1802727006.28</v>
          </cell>
          <cell r="F37">
            <v>28379</v>
          </cell>
          <cell r="G37">
            <v>696146192760</v>
          </cell>
          <cell r="H37">
            <v>2223376873</v>
          </cell>
        </row>
        <row r="38">
          <cell r="C38">
            <v>19252</v>
          </cell>
          <cell r="D38">
            <v>67255698980</v>
          </cell>
          <cell r="E38">
            <v>1610875132</v>
          </cell>
          <cell r="F38">
            <v>152932</v>
          </cell>
          <cell r="G38">
            <v>1221757018130</v>
          </cell>
          <cell r="H38">
            <v>8218011906</v>
          </cell>
        </row>
        <row r="39">
          <cell r="C39">
            <v>14203</v>
          </cell>
          <cell r="D39">
            <v>117822512956.31</v>
          </cell>
          <cell r="E39">
            <v>1642403861.809999</v>
          </cell>
          <cell r="F39">
            <v>42196</v>
          </cell>
          <cell r="G39">
            <v>245790556378.97</v>
          </cell>
          <cell r="H39">
            <v>2174852803.809999</v>
          </cell>
        </row>
        <row r="40">
          <cell r="C40">
            <v>107269</v>
          </cell>
          <cell r="D40">
            <v>69032749490</v>
          </cell>
          <cell r="E40">
            <v>981700059</v>
          </cell>
          <cell r="F40">
            <v>112880</v>
          </cell>
          <cell r="G40">
            <v>84713322975</v>
          </cell>
          <cell r="H40">
            <v>1097662059</v>
          </cell>
        </row>
        <row r="41">
          <cell r="C41">
            <v>0</v>
          </cell>
          <cell r="D41">
            <v>0</v>
          </cell>
          <cell r="E41">
            <v>0</v>
          </cell>
          <cell r="F41">
            <v>0</v>
          </cell>
          <cell r="G41">
            <v>0</v>
          </cell>
          <cell r="H41">
            <v>0</v>
          </cell>
        </row>
      </sheetData>
      <sheetData sheetId="64">
        <row r="6">
          <cell r="C6">
            <v>24418</v>
          </cell>
          <cell r="D6">
            <v>48259.03597122302</v>
          </cell>
          <cell r="E6">
            <v>67277947586.436539</v>
          </cell>
          <cell r="F6">
            <v>129953</v>
          </cell>
          <cell r="G6">
            <v>314033.03597122303</v>
          </cell>
          <cell r="H6">
            <v>1800203895301.0601</v>
          </cell>
        </row>
        <row r="7">
          <cell r="C7">
            <v>855</v>
          </cell>
          <cell r="D7">
            <v>738</v>
          </cell>
          <cell r="E7">
            <v>1083244985.0999999</v>
          </cell>
          <cell r="F7">
            <v>11701</v>
          </cell>
          <cell r="G7">
            <v>8001</v>
          </cell>
          <cell r="H7">
            <v>3125179447743.104</v>
          </cell>
        </row>
        <row r="8">
          <cell r="C8">
            <v>62269</v>
          </cell>
          <cell r="D8">
            <v>189993</v>
          </cell>
          <cell r="E8">
            <v>125754441730.1926</v>
          </cell>
          <cell r="F8">
            <v>234246</v>
          </cell>
          <cell r="G8">
            <v>712501</v>
          </cell>
          <cell r="H8">
            <v>891738306224.97864</v>
          </cell>
        </row>
        <row r="9">
          <cell r="C9">
            <v>41</v>
          </cell>
          <cell r="D9">
            <v>19134</v>
          </cell>
          <cell r="E9">
            <v>78984095777.401764</v>
          </cell>
          <cell r="F9">
            <v>1375</v>
          </cell>
          <cell r="G9">
            <v>41171</v>
          </cell>
          <cell r="H9">
            <v>276850972806.24701</v>
          </cell>
        </row>
        <row r="10">
          <cell r="C10">
            <v>120</v>
          </cell>
          <cell r="D10">
            <v>37360</v>
          </cell>
          <cell r="E10">
            <v>77685992556.210007</v>
          </cell>
          <cell r="F10">
            <v>476</v>
          </cell>
          <cell r="G10">
            <v>204447</v>
          </cell>
          <cell r="H10">
            <v>291182433544.85999</v>
          </cell>
        </row>
        <row r="11">
          <cell r="C11">
            <v>9708</v>
          </cell>
          <cell r="D11">
            <v>300628</v>
          </cell>
          <cell r="E11">
            <v>133135740032.06</v>
          </cell>
          <cell r="F11">
            <v>30290</v>
          </cell>
          <cell r="G11">
            <v>2792721</v>
          </cell>
          <cell r="H11">
            <v>1284086961524.51</v>
          </cell>
        </row>
        <row r="12">
          <cell r="C12">
            <v>0</v>
          </cell>
          <cell r="D12">
            <v>0</v>
          </cell>
          <cell r="E12">
            <v>0</v>
          </cell>
          <cell r="F12">
            <v>2087</v>
          </cell>
          <cell r="G12">
            <v>2087</v>
          </cell>
          <cell r="H12">
            <v>451676893</v>
          </cell>
        </row>
        <row r="13">
          <cell r="C13">
            <v>7607118</v>
          </cell>
          <cell r="D13">
            <v>2105037</v>
          </cell>
          <cell r="E13">
            <v>309465140548.86072</v>
          </cell>
          <cell r="F13">
            <v>4462245</v>
          </cell>
          <cell r="G13">
            <v>1328457</v>
          </cell>
          <cell r="H13">
            <v>955608225144.14868</v>
          </cell>
        </row>
        <row r="14">
          <cell r="C14">
            <v>9</v>
          </cell>
          <cell r="D14">
            <v>7964</v>
          </cell>
          <cell r="E14">
            <v>904961310.18500006</v>
          </cell>
          <cell r="F14">
            <v>310</v>
          </cell>
          <cell r="G14">
            <v>24750</v>
          </cell>
          <cell r="H14">
            <v>19070187898.165001</v>
          </cell>
        </row>
        <row r="15">
          <cell r="C15">
            <v>676.20435428005931</v>
          </cell>
          <cell r="D15">
            <v>91117.603106820854</v>
          </cell>
          <cell r="E15">
            <v>174532402002.78809</v>
          </cell>
          <cell r="F15">
            <v>2619</v>
          </cell>
          <cell r="G15">
            <v>193020</v>
          </cell>
          <cell r="H15">
            <v>391509649745.23108</v>
          </cell>
        </row>
        <row r="16">
          <cell r="C16">
            <v>24399</v>
          </cell>
          <cell r="D16">
            <v>24399</v>
          </cell>
          <cell r="E16">
            <v>17725218413.400002</v>
          </cell>
          <cell r="F16">
            <v>110282</v>
          </cell>
          <cell r="G16">
            <v>394183</v>
          </cell>
          <cell r="H16">
            <v>469581648634.98779</v>
          </cell>
        </row>
        <row r="17">
          <cell r="C17">
            <v>12773</v>
          </cell>
          <cell r="D17">
            <v>228798</v>
          </cell>
          <cell r="E17">
            <v>52277561322</v>
          </cell>
          <cell r="F17">
            <v>49836</v>
          </cell>
          <cell r="G17">
            <v>1086704</v>
          </cell>
          <cell r="H17">
            <v>326526747767</v>
          </cell>
        </row>
        <row r="18">
          <cell r="C18">
            <v>5659</v>
          </cell>
          <cell r="D18">
            <v>13304</v>
          </cell>
          <cell r="E18">
            <v>15885136666</v>
          </cell>
          <cell r="F18">
            <v>36383</v>
          </cell>
          <cell r="G18">
            <v>23553</v>
          </cell>
          <cell r="H18">
            <v>26537775523</v>
          </cell>
        </row>
        <row r="19">
          <cell r="C19">
            <v>608</v>
          </cell>
          <cell r="D19">
            <v>5498</v>
          </cell>
          <cell r="E19">
            <v>621621147</v>
          </cell>
          <cell r="F19">
            <v>1345</v>
          </cell>
          <cell r="G19">
            <v>765107</v>
          </cell>
          <cell r="H19">
            <v>170245513382</v>
          </cell>
        </row>
        <row r="20">
          <cell r="C20">
            <v>448</v>
          </cell>
          <cell r="D20">
            <v>448</v>
          </cell>
          <cell r="E20">
            <v>158138717</v>
          </cell>
          <cell r="F20">
            <v>414</v>
          </cell>
          <cell r="G20">
            <v>525</v>
          </cell>
          <cell r="H20">
            <v>184779680</v>
          </cell>
        </row>
        <row r="21">
          <cell r="C21">
            <v>211</v>
          </cell>
          <cell r="D21">
            <v>7224</v>
          </cell>
          <cell r="E21">
            <v>663251860.01999998</v>
          </cell>
          <cell r="F21">
            <v>40448</v>
          </cell>
          <cell r="G21">
            <v>596257</v>
          </cell>
          <cell r="H21">
            <v>562683399292.02002</v>
          </cell>
        </row>
        <row r="22">
          <cell r="C22">
            <v>11318</v>
          </cell>
          <cell r="D22">
            <v>242013</v>
          </cell>
          <cell r="E22">
            <v>443028644914</v>
          </cell>
          <cell r="F22">
            <v>72293</v>
          </cell>
          <cell r="G22">
            <v>482178</v>
          </cell>
          <cell r="H22">
            <v>1250636659275</v>
          </cell>
        </row>
        <row r="23">
          <cell r="C23">
            <v>0</v>
          </cell>
          <cell r="D23">
            <v>0</v>
          </cell>
          <cell r="E23">
            <v>0</v>
          </cell>
          <cell r="F23">
            <v>9415.0007999999998</v>
          </cell>
          <cell r="G23">
            <v>10649.00033333333</v>
          </cell>
          <cell r="H23">
            <v>19318371547.12038</v>
          </cell>
        </row>
        <row r="24">
          <cell r="C24">
            <v>1830</v>
          </cell>
          <cell r="D24">
            <v>36210</v>
          </cell>
          <cell r="E24">
            <v>246683390982.6893</v>
          </cell>
          <cell r="F24">
            <v>8875</v>
          </cell>
          <cell r="G24">
            <v>2957881</v>
          </cell>
          <cell r="H24">
            <v>1710677427404.0869</v>
          </cell>
        </row>
        <row r="25">
          <cell r="C25">
            <v>13285.33333333333</v>
          </cell>
          <cell r="D25">
            <v>13285.33333333333</v>
          </cell>
          <cell r="E25">
            <v>275744072352.09113</v>
          </cell>
          <cell r="F25">
            <v>50282.333333333343</v>
          </cell>
          <cell r="G25">
            <v>54746.333333333343</v>
          </cell>
          <cell r="H25">
            <v>1735964973570.134</v>
          </cell>
        </row>
        <row r="26">
          <cell r="C26">
            <v>2463</v>
          </cell>
          <cell r="D26">
            <v>31391</v>
          </cell>
          <cell r="E26">
            <v>59317289484.542236</v>
          </cell>
          <cell r="F26">
            <v>10513</v>
          </cell>
          <cell r="G26">
            <v>234293</v>
          </cell>
          <cell r="H26">
            <v>530560384673.54218</v>
          </cell>
        </row>
        <row r="27">
          <cell r="C27">
            <v>7138</v>
          </cell>
          <cell r="D27">
            <v>428670</v>
          </cell>
          <cell r="E27">
            <v>64350432542.968262</v>
          </cell>
          <cell r="F27">
            <v>71427</v>
          </cell>
          <cell r="G27">
            <v>595803</v>
          </cell>
          <cell r="H27">
            <v>259052292636.37271</v>
          </cell>
        </row>
        <row r="28">
          <cell r="C28">
            <v>7</v>
          </cell>
          <cell r="D28">
            <v>63315</v>
          </cell>
          <cell r="E28">
            <v>9031868239.4599972</v>
          </cell>
          <cell r="F28">
            <v>8</v>
          </cell>
          <cell r="G28">
            <v>664569</v>
          </cell>
          <cell r="H28">
            <v>59560095780.459999</v>
          </cell>
        </row>
        <row r="29">
          <cell r="C29">
            <v>292</v>
          </cell>
          <cell r="D29">
            <v>14845</v>
          </cell>
          <cell r="E29">
            <v>66720769586.839996</v>
          </cell>
          <cell r="F29">
            <v>1551</v>
          </cell>
          <cell r="G29">
            <v>20518</v>
          </cell>
          <cell r="H29">
            <v>76852704072.338104</v>
          </cell>
        </row>
        <row r="30">
          <cell r="C30">
            <v>116</v>
          </cell>
          <cell r="D30">
            <v>116</v>
          </cell>
          <cell r="E30">
            <v>37697490</v>
          </cell>
          <cell r="F30">
            <v>875</v>
          </cell>
          <cell r="G30">
            <v>22250</v>
          </cell>
          <cell r="H30">
            <v>27779315065.343201</v>
          </cell>
        </row>
      </sheetData>
      <sheetData sheetId="65">
        <row r="6">
          <cell r="C6">
            <v>12</v>
          </cell>
          <cell r="D6">
            <v>335000000</v>
          </cell>
          <cell r="E6">
            <v>62491830</v>
          </cell>
          <cell r="F6">
            <v>25</v>
          </cell>
          <cell r="G6">
            <v>1474500000</v>
          </cell>
          <cell r="H6">
            <v>102770133</v>
          </cell>
        </row>
        <row r="7">
          <cell r="C7">
            <v>805711</v>
          </cell>
          <cell r="D7">
            <v>41667794045</v>
          </cell>
          <cell r="E7">
            <v>45949064.939999998</v>
          </cell>
          <cell r="F7">
            <v>2554563</v>
          </cell>
          <cell r="G7">
            <v>94921827889</v>
          </cell>
          <cell r="H7">
            <v>131455778.91</v>
          </cell>
        </row>
      </sheetData>
      <sheetData sheetId="66">
        <row r="4">
          <cell r="C4">
            <v>154333316.61573201</v>
          </cell>
          <cell r="D4">
            <v>164617664.128261</v>
          </cell>
          <cell r="E4">
            <v>234225.91200000001</v>
          </cell>
        </row>
        <row r="5">
          <cell r="C5">
            <v>5959902.4107731506</v>
          </cell>
          <cell r="D5">
            <v>2132433.9344540099</v>
          </cell>
          <cell r="E5">
            <v>0</v>
          </cell>
        </row>
        <row r="6">
          <cell r="C6">
            <v>11341864.452593099</v>
          </cell>
          <cell r="D6">
            <v>4522705.2721176008</v>
          </cell>
          <cell r="E6">
            <v>0</v>
          </cell>
        </row>
        <row r="7">
          <cell r="C7">
            <v>4968709.4736903692</v>
          </cell>
          <cell r="D7">
            <v>3870632.5776301902</v>
          </cell>
          <cell r="E7">
            <v>0</v>
          </cell>
        </row>
        <row r="8">
          <cell r="C8">
            <v>2700703.77135095</v>
          </cell>
          <cell r="D8">
            <v>1196536.8094391699</v>
          </cell>
          <cell r="E8">
            <v>0</v>
          </cell>
        </row>
        <row r="9">
          <cell r="C9">
            <v>0</v>
          </cell>
          <cell r="D9">
            <v>0</v>
          </cell>
          <cell r="E9">
            <v>0</v>
          </cell>
        </row>
        <row r="10">
          <cell r="C10">
            <v>1938281.95237929</v>
          </cell>
          <cell r="D10">
            <v>2122511.5704937</v>
          </cell>
          <cell r="E10">
            <v>0</v>
          </cell>
        </row>
        <row r="11">
          <cell r="C11">
            <v>1457869.7999249799</v>
          </cell>
          <cell r="D11">
            <v>830707.93512107304</v>
          </cell>
          <cell r="E11">
            <v>0</v>
          </cell>
        </row>
        <row r="12">
          <cell r="C12">
            <v>2250228.6872202498</v>
          </cell>
          <cell r="D12">
            <v>1159122.99093525</v>
          </cell>
          <cell r="E12">
            <v>0</v>
          </cell>
        </row>
        <row r="13">
          <cell r="C13">
            <v>833823.57333866996</v>
          </cell>
          <cell r="D13">
            <v>692066.56745453202</v>
          </cell>
          <cell r="E13">
            <v>0</v>
          </cell>
        </row>
        <row r="14">
          <cell r="C14">
            <v>1116173.7766088799</v>
          </cell>
          <cell r="D14">
            <v>1020110.18592999</v>
          </cell>
          <cell r="E14">
            <v>0</v>
          </cell>
        </row>
        <row r="15">
          <cell r="C15">
            <v>1024948.36838416</v>
          </cell>
          <cell r="D15">
            <v>493667.55652140698</v>
          </cell>
          <cell r="E15">
            <v>0</v>
          </cell>
        </row>
        <row r="16">
          <cell r="C16">
            <v>83130.8072689439</v>
          </cell>
          <cell r="D16">
            <v>204338.07991594201</v>
          </cell>
          <cell r="E16">
            <v>0</v>
          </cell>
        </row>
        <row r="17">
          <cell r="C17">
            <v>797987.43218643998</v>
          </cell>
          <cell r="D17">
            <v>566801.34633151698</v>
          </cell>
          <cell r="E17">
            <v>0</v>
          </cell>
        </row>
        <row r="18">
          <cell r="C18">
            <v>720218.8713471021</v>
          </cell>
          <cell r="D18">
            <v>520021.03154953697</v>
          </cell>
          <cell r="E18">
            <v>0</v>
          </cell>
        </row>
        <row r="19">
          <cell r="C19">
            <v>709467.47109634103</v>
          </cell>
          <cell r="D19">
            <v>421909.08377072611</v>
          </cell>
          <cell r="E19">
            <v>0</v>
          </cell>
        </row>
        <row r="20">
          <cell r="C20">
            <v>1370224.8507804601</v>
          </cell>
          <cell r="D20">
            <v>0</v>
          </cell>
          <cell r="E20">
            <v>0</v>
          </cell>
        </row>
        <row r="21">
          <cell r="C21">
            <v>602102.74529462506</v>
          </cell>
          <cell r="D21">
            <v>513014.54946850089</v>
          </cell>
          <cell r="E21">
            <v>0</v>
          </cell>
        </row>
        <row r="22">
          <cell r="C22">
            <v>119672.247829944</v>
          </cell>
          <cell r="D22">
            <v>238593.45752237501</v>
          </cell>
          <cell r="E22">
            <v>0</v>
          </cell>
        </row>
        <row r="23">
          <cell r="C23">
            <v>238795.60220041999</v>
          </cell>
          <cell r="D23">
            <v>0</v>
          </cell>
          <cell r="E23">
            <v>0</v>
          </cell>
        </row>
        <row r="24">
          <cell r="C24">
            <v>307796.31900212198</v>
          </cell>
          <cell r="D24">
            <v>512947.02703587699</v>
          </cell>
          <cell r="E24">
            <v>0</v>
          </cell>
        </row>
        <row r="25">
          <cell r="C25">
            <v>0</v>
          </cell>
          <cell r="D25">
            <v>0</v>
          </cell>
          <cell r="E25">
            <v>0</v>
          </cell>
        </row>
        <row r="26">
          <cell r="C26">
            <v>264674.71096507402</v>
          </cell>
          <cell r="D26">
            <v>0</v>
          </cell>
          <cell r="E26">
            <v>0</v>
          </cell>
        </row>
        <row r="27">
          <cell r="C27">
            <v>240562.13729563</v>
          </cell>
          <cell r="D27">
            <v>180553.92582282401</v>
          </cell>
          <cell r="E27">
            <v>0</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CC9900"/>
    <pageSetUpPr fitToPage="1"/>
  </sheetPr>
  <dimension ref="C1:N51"/>
  <sheetViews>
    <sheetView showGridLines="0" topLeftCell="A22" zoomScale="80" zoomScaleNormal="80" workbookViewId="0">
      <selection activeCell="G9" sqref="G9"/>
    </sheetView>
  </sheetViews>
  <sheetFormatPr defaultColWidth="9.1796875" defaultRowHeight="15.5" x14ac:dyDescent="0.35"/>
  <cols>
    <col min="1" max="1" width="2" style="9" customWidth="1"/>
    <col min="2" max="2" width="5" style="9" customWidth="1"/>
    <col min="3" max="3" width="7.1796875" style="9" customWidth="1"/>
    <col min="4" max="4" width="3.26953125" style="9" customWidth="1"/>
    <col min="5" max="5" width="17" style="9" customWidth="1"/>
    <col min="6" max="6" width="62.7265625" style="9" customWidth="1"/>
    <col min="7" max="7" width="47.453125" style="9" customWidth="1"/>
    <col min="8" max="8" width="17.08984375" style="9" customWidth="1"/>
    <col min="9" max="10" width="9.1796875" style="9" customWidth="1"/>
    <col min="11" max="11" width="6.1796875" style="9" customWidth="1"/>
    <col min="12" max="12" width="13" style="9" hidden="1" customWidth="1"/>
    <col min="13" max="14" width="12.453125" style="9" hidden="1" customWidth="1"/>
    <col min="15" max="15" width="16" style="9" customWidth="1"/>
    <col min="16" max="92" width="9.1796875" style="9" customWidth="1"/>
    <col min="93" max="16384" width="9.1796875" style="9"/>
  </cols>
  <sheetData>
    <row r="1" spans="3:14" x14ac:dyDescent="0.35">
      <c r="C1" s="448"/>
    </row>
    <row r="4" spans="3:14" ht="14.5" customHeight="1" thickBot="1" x14ac:dyDescent="0.4">
      <c r="F4" s="10"/>
      <c r="G4" s="10"/>
      <c r="H4" s="10"/>
      <c r="I4" s="10"/>
      <c r="J4" s="10"/>
    </row>
    <row r="5" spans="3:14" ht="14.5" customHeight="1" thickBot="1" x14ac:dyDescent="0.4">
      <c r="D5" s="11"/>
      <c r="E5" s="12"/>
      <c r="F5" s="10"/>
      <c r="G5" s="10"/>
      <c r="H5" s="10"/>
      <c r="I5" s="10"/>
      <c r="J5" s="10"/>
      <c r="K5" s="13"/>
    </row>
    <row r="6" spans="3:14" x14ac:dyDescent="0.35">
      <c r="D6" s="14"/>
      <c r="J6" s="13"/>
      <c r="K6" s="15"/>
    </row>
    <row r="7" spans="3:14" ht="22.5" customHeight="1" x14ac:dyDescent="0.35">
      <c r="D7" s="14"/>
      <c r="F7" s="16" t="s">
        <v>33</v>
      </c>
      <c r="G7" s="16"/>
      <c r="H7" s="16"/>
      <c r="I7" s="17"/>
      <c r="J7" s="15"/>
      <c r="K7" s="15"/>
      <c r="M7" s="9" t="s">
        <v>34</v>
      </c>
      <c r="N7" s="9">
        <v>2010</v>
      </c>
    </row>
    <row r="8" spans="3:14" ht="30" customHeight="1" x14ac:dyDescent="0.4">
      <c r="D8" s="14"/>
      <c r="F8" s="18"/>
      <c r="J8" s="15"/>
      <c r="K8" s="15"/>
      <c r="M8" s="9" t="s">
        <v>35</v>
      </c>
      <c r="N8" s="9">
        <v>2011</v>
      </c>
    </row>
    <row r="9" spans="3:14" ht="30" customHeight="1" x14ac:dyDescent="0.4">
      <c r="D9" s="14"/>
      <c r="F9" s="19"/>
      <c r="G9" s="19"/>
      <c r="J9" s="15"/>
      <c r="K9" s="15"/>
      <c r="N9" s="9">
        <v>2012</v>
      </c>
    </row>
    <row r="10" spans="3:14" ht="20.149999999999999" customHeight="1" x14ac:dyDescent="0.35">
      <c r="D10" s="14"/>
      <c r="J10" s="15"/>
      <c r="K10" s="15"/>
      <c r="N10" s="9">
        <v>2013</v>
      </c>
    </row>
    <row r="11" spans="3:14" ht="20.149999999999999" customHeight="1" thickBot="1" x14ac:dyDescent="0.4">
      <c r="D11" s="14"/>
      <c r="J11" s="15"/>
      <c r="K11" s="15"/>
      <c r="N11" s="9">
        <v>2015</v>
      </c>
    </row>
    <row r="12" spans="3:14" ht="20.149999999999999" customHeight="1" thickBot="1" x14ac:dyDescent="0.4">
      <c r="D12" s="14"/>
      <c r="F12" s="20" t="s">
        <v>36</v>
      </c>
      <c r="G12" s="4" t="s">
        <v>37</v>
      </c>
      <c r="J12" s="15"/>
      <c r="K12" s="15"/>
      <c r="N12" s="9">
        <v>2016</v>
      </c>
    </row>
    <row r="13" spans="3:14" ht="20.149999999999999" customHeight="1" x14ac:dyDescent="0.35">
      <c r="D13" s="14"/>
      <c r="J13" s="15"/>
      <c r="K13" s="15"/>
      <c r="N13" s="9">
        <v>2017</v>
      </c>
    </row>
    <row r="14" spans="3:14" ht="20.149999999999999" customHeight="1" thickBot="1" x14ac:dyDescent="0.4">
      <c r="D14" s="14"/>
      <c r="J14" s="15"/>
      <c r="K14" s="15"/>
      <c r="N14" s="9">
        <v>2019</v>
      </c>
    </row>
    <row r="15" spans="3:14" ht="20.149999999999999" customHeight="1" thickBot="1" x14ac:dyDescent="0.4">
      <c r="D15" s="14"/>
      <c r="F15" s="20" t="s">
        <v>38</v>
      </c>
      <c r="G15" s="5">
        <v>2024</v>
      </c>
      <c r="J15" s="15"/>
      <c r="K15" s="15"/>
      <c r="N15" s="9">
        <v>2020</v>
      </c>
    </row>
    <row r="16" spans="3:14" ht="20.149999999999999" customHeight="1" x14ac:dyDescent="0.35">
      <c r="D16" s="14"/>
      <c r="J16" s="15"/>
      <c r="K16" s="15"/>
      <c r="N16" s="9">
        <v>2021</v>
      </c>
    </row>
    <row r="17" spans="4:14" ht="20.149999999999999" customHeight="1" thickBot="1" x14ac:dyDescent="0.4">
      <c r="D17" s="14"/>
      <c r="J17" s="15"/>
      <c r="K17" s="15"/>
    </row>
    <row r="18" spans="4:14" ht="20.149999999999999" customHeight="1" thickBot="1" x14ac:dyDescent="0.4">
      <c r="D18" s="14"/>
      <c r="F18" s="20" t="s">
        <v>39</v>
      </c>
      <c r="G18" s="5" t="s">
        <v>540</v>
      </c>
      <c r="J18" s="15"/>
      <c r="K18" s="15"/>
      <c r="N18" s="9">
        <v>2022</v>
      </c>
    </row>
    <row r="19" spans="4:14" ht="20.149999999999999" customHeight="1" x14ac:dyDescent="0.35">
      <c r="D19" s="14"/>
      <c r="F19" s="20"/>
      <c r="J19" s="15"/>
      <c r="K19" s="15"/>
      <c r="N19" s="9">
        <v>2024</v>
      </c>
    </row>
    <row r="20" spans="4:14" ht="20.149999999999999" customHeight="1" thickBot="1" x14ac:dyDescent="0.4">
      <c r="D20" s="14"/>
      <c r="F20" s="20"/>
      <c r="J20" s="15"/>
      <c r="K20" s="15"/>
    </row>
    <row r="21" spans="4:14" ht="20.149999999999999" customHeight="1" x14ac:dyDescent="0.35">
      <c r="D21" s="14"/>
      <c r="F21" s="20" t="s">
        <v>40</v>
      </c>
      <c r="G21" s="7" t="s">
        <v>33</v>
      </c>
      <c r="J21" s="15"/>
      <c r="K21" s="15"/>
    </row>
    <row r="22" spans="4:14" ht="20.149999999999999" customHeight="1" thickBot="1" x14ac:dyDescent="0.4">
      <c r="D22" s="14"/>
      <c r="F22" s="20"/>
      <c r="G22" s="6" t="s">
        <v>564</v>
      </c>
      <c r="J22" s="15"/>
      <c r="K22" s="15"/>
    </row>
    <row r="23" spans="4:14" ht="14.5" customHeight="1" thickBot="1" x14ac:dyDescent="0.4">
      <c r="D23" s="14"/>
      <c r="E23" s="10"/>
      <c r="F23" s="10"/>
      <c r="G23" s="10"/>
      <c r="H23" s="10"/>
      <c r="I23" s="10"/>
      <c r="J23" s="21"/>
      <c r="K23" s="15"/>
      <c r="N23" s="9">
        <v>2024</v>
      </c>
    </row>
    <row r="24" spans="4:14" ht="14.5" customHeight="1" thickBot="1" x14ac:dyDescent="0.4">
      <c r="D24" s="22"/>
      <c r="E24" s="10"/>
      <c r="F24" s="10"/>
      <c r="G24" s="10"/>
      <c r="H24" s="10"/>
      <c r="I24" s="10"/>
      <c r="J24" s="10"/>
      <c r="K24" s="21"/>
      <c r="N24" s="9">
        <v>2025</v>
      </c>
    </row>
    <row r="25" spans="4:14" x14ac:dyDescent="0.35">
      <c r="N25" s="9">
        <v>2026</v>
      </c>
    </row>
    <row r="26" spans="4:14" x14ac:dyDescent="0.35">
      <c r="N26" s="9">
        <v>2027</v>
      </c>
    </row>
    <row r="27" spans="4:14" x14ac:dyDescent="0.35">
      <c r="N27" s="9">
        <v>2028</v>
      </c>
    </row>
    <row r="28" spans="4:14" x14ac:dyDescent="0.35">
      <c r="N28" s="9">
        <v>2029</v>
      </c>
    </row>
    <row r="29" spans="4:14" x14ac:dyDescent="0.35">
      <c r="N29" s="9">
        <v>2030</v>
      </c>
    </row>
    <row r="30" spans="4:14" x14ac:dyDescent="0.35">
      <c r="N30" s="9">
        <v>2031</v>
      </c>
    </row>
    <row r="31" spans="4:14" x14ac:dyDescent="0.35">
      <c r="N31" s="9">
        <v>2032</v>
      </c>
    </row>
    <row r="32" spans="4:14" x14ac:dyDescent="0.35">
      <c r="N32" s="9">
        <v>2033</v>
      </c>
    </row>
    <row r="33" spans="14:14" x14ac:dyDescent="0.35">
      <c r="N33" s="9">
        <v>2034</v>
      </c>
    </row>
    <row r="34" spans="14:14" x14ac:dyDescent="0.35">
      <c r="N34" s="9">
        <v>2035</v>
      </c>
    </row>
    <row r="35" spans="14:14" x14ac:dyDescent="0.35">
      <c r="N35" s="9">
        <v>2036</v>
      </c>
    </row>
    <row r="36" spans="14:14" x14ac:dyDescent="0.35">
      <c r="N36" s="9">
        <v>2037</v>
      </c>
    </row>
    <row r="37" spans="14:14" x14ac:dyDescent="0.35">
      <c r="N37" s="9">
        <v>2038</v>
      </c>
    </row>
    <row r="38" spans="14:14" x14ac:dyDescent="0.35">
      <c r="N38" s="9">
        <v>2039</v>
      </c>
    </row>
    <row r="39" spans="14:14" x14ac:dyDescent="0.35">
      <c r="N39" s="9">
        <v>2040</v>
      </c>
    </row>
    <row r="40" spans="14:14" x14ac:dyDescent="0.35">
      <c r="N40" s="9">
        <v>2041</v>
      </c>
    </row>
    <row r="41" spans="14:14" x14ac:dyDescent="0.35">
      <c r="N41" s="9">
        <v>2042</v>
      </c>
    </row>
    <row r="42" spans="14:14" x14ac:dyDescent="0.35">
      <c r="N42" s="9">
        <v>2043</v>
      </c>
    </row>
    <row r="43" spans="14:14" x14ac:dyDescent="0.35">
      <c r="N43" s="9">
        <v>2044</v>
      </c>
    </row>
    <row r="44" spans="14:14" x14ac:dyDescent="0.35">
      <c r="N44" s="9">
        <v>2045</v>
      </c>
    </row>
    <row r="45" spans="14:14" x14ac:dyDescent="0.35">
      <c r="N45" s="9">
        <v>2046</v>
      </c>
    </row>
    <row r="46" spans="14:14" x14ac:dyDescent="0.35">
      <c r="N46" s="9">
        <v>2047</v>
      </c>
    </row>
    <row r="47" spans="14:14" x14ac:dyDescent="0.35">
      <c r="N47" s="9">
        <v>2048</v>
      </c>
    </row>
    <row r="48" spans="14:14" x14ac:dyDescent="0.35">
      <c r="N48" s="9">
        <v>2049</v>
      </c>
    </row>
    <row r="49" spans="14:14" x14ac:dyDescent="0.35">
      <c r="N49" s="9">
        <v>2050</v>
      </c>
    </row>
    <row r="50" spans="14:14" x14ac:dyDescent="0.35">
      <c r="N50" s="9">
        <v>2051</v>
      </c>
    </row>
    <row r="51" spans="14:14" x14ac:dyDescent="0.35">
      <c r="N51" s="9">
        <v>2052</v>
      </c>
    </row>
  </sheetData>
  <sheetProtection algorithmName="SHA-512" hashValue="AgxALcIxe4Z1wwrXofgBrz9T/jumIi492YGTgAmJNtQ6nqVX6oo1w62rlThaPhRXXJ07KxU2L2yPw1Dhgm/VfQ==" saltValue="+yWOrbCd+NRm2SoFz12xMw==" spinCount="100000" sheet="1" objects="1" scenarios="1"/>
  <pageMargins left="0.7" right="0.7" top="0.75" bottom="0.75" header="0.3" footer="0.3"/>
  <pageSetup scale="65" orientation="landscape" r:id="rId1"/>
  <headerFooter>
    <oddFooter>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6">
    <tabColor rgb="FFCC9900"/>
    <pageSetUpPr fitToPage="1"/>
  </sheetPr>
  <dimension ref="A1:F7"/>
  <sheetViews>
    <sheetView showGridLines="0" topLeftCell="A6" zoomScale="80" zoomScaleNormal="80" workbookViewId="0">
      <selection activeCell="F8" sqref="F8"/>
    </sheetView>
  </sheetViews>
  <sheetFormatPr defaultColWidth="9.1796875" defaultRowHeight="21" customHeight="1" x14ac:dyDescent="0.35"/>
  <cols>
    <col min="1" max="1" width="5.81640625" style="9" customWidth="1"/>
    <col min="2" max="3" width="9.1796875" style="1" customWidth="1"/>
    <col min="4" max="4" width="28.453125" style="1" customWidth="1"/>
    <col min="5" max="5" width="50.453125" style="1" customWidth="1"/>
    <col min="6" max="6" width="25" style="1" customWidth="1"/>
    <col min="7" max="83" width="9.1796875" style="1" customWidth="1"/>
    <col min="84" max="16384" width="9.1796875" style="1"/>
  </cols>
  <sheetData>
    <row r="1" spans="1:6" ht="21" customHeight="1" x14ac:dyDescent="0.35">
      <c r="A1" s="448"/>
      <c r="B1" s="448"/>
      <c r="C1" s="448"/>
      <c r="D1" s="448"/>
    </row>
    <row r="3" spans="1:6" ht="59.5" customHeight="1" thickBot="1" x14ac:dyDescent="0.4">
      <c r="B3" s="484" t="s">
        <v>41</v>
      </c>
      <c r="C3" s="485"/>
      <c r="D3" s="485"/>
      <c r="E3" s="485"/>
      <c r="F3" s="486"/>
    </row>
    <row r="4" spans="1:6" ht="23.25" customHeight="1" thickTop="1" x14ac:dyDescent="0.35">
      <c r="B4" s="475" t="s">
        <v>547</v>
      </c>
      <c r="C4" s="476"/>
      <c r="D4" s="476"/>
      <c r="E4" s="476"/>
      <c r="F4" s="477"/>
    </row>
    <row r="5" spans="1:6" ht="23.25" customHeight="1" x14ac:dyDescent="0.35">
      <c r="B5" s="478"/>
      <c r="C5" s="479"/>
      <c r="D5" s="479"/>
      <c r="E5" s="479"/>
      <c r="F5" s="480"/>
    </row>
    <row r="6" spans="1:6" ht="81" customHeight="1" x14ac:dyDescent="0.35">
      <c r="B6" s="478"/>
      <c r="C6" s="479"/>
      <c r="D6" s="479"/>
      <c r="E6" s="479"/>
      <c r="F6" s="480"/>
    </row>
    <row r="7" spans="1:6" ht="136.5" customHeight="1" thickBot="1" x14ac:dyDescent="0.4">
      <c r="B7" s="481"/>
      <c r="C7" s="482"/>
      <c r="D7" s="482"/>
      <c r="E7" s="482"/>
      <c r="F7" s="483"/>
    </row>
  </sheetData>
  <sheetProtection algorithmName="SHA-512" hashValue="3Q21i31xAq6ZVQb5ML1oPCWEVR5IejngEgkD3eWX/Cs0BAjEMZyU9Zq41aYbtJo0HT7m46WqMkseobXm90STDw==" saltValue="Urw4LzocDZBR/XPdWkk2Iw==" spinCount="100000" sheet="1" objects="1" scenarios="1"/>
  <mergeCells count="2">
    <mergeCell ref="B4:F7"/>
    <mergeCell ref="B3:F3"/>
  </mergeCells>
  <pageMargins left="0.7" right="0.7" top="0.75" bottom="0.75" header="0.3" footer="0.3"/>
  <pageSetup scale="83" orientation="landscape" r:id="rId1"/>
  <headerFooter>
    <oddFooter>Page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CC9900"/>
    <pageSetUpPr fitToPage="1"/>
  </sheetPr>
  <dimension ref="A1:G72"/>
  <sheetViews>
    <sheetView showGridLines="0" topLeftCell="A67" zoomScale="80" zoomScaleNormal="80" workbookViewId="0">
      <selection activeCell="F9" sqref="F9"/>
    </sheetView>
  </sheetViews>
  <sheetFormatPr defaultColWidth="9.1796875" defaultRowHeight="19.5" customHeight="1" x14ac:dyDescent="0.35"/>
  <cols>
    <col min="1" max="1" width="16.7265625" style="1" customWidth="1"/>
    <col min="2" max="2" width="19.54296875" style="1" hidden="1" customWidth="1"/>
    <col min="3" max="3" width="9.81640625" style="1" hidden="1" customWidth="1"/>
    <col min="4" max="4" width="17.6328125" style="1" hidden="1" customWidth="1"/>
    <col min="5" max="5" width="20.36328125" style="1" customWidth="1"/>
    <col min="6" max="6" width="124.1796875" style="1" customWidth="1"/>
    <col min="7" max="83" width="9.1796875" style="1" customWidth="1"/>
    <col min="84" max="16384" width="9.1796875" style="1"/>
  </cols>
  <sheetData>
    <row r="1" spans="1:7" ht="32.5" customHeight="1" x14ac:dyDescent="0.35">
      <c r="A1" s="449"/>
      <c r="B1" s="449"/>
      <c r="C1" s="449"/>
      <c r="E1" s="449"/>
      <c r="F1" s="449"/>
      <c r="G1" s="449"/>
    </row>
    <row r="2" spans="1:7" ht="19.5" customHeight="1" thickTop="1" x14ac:dyDescent="0.35">
      <c r="E2" s="491" t="s">
        <v>33</v>
      </c>
      <c r="F2" s="492"/>
    </row>
    <row r="3" spans="1:7" ht="19.5" customHeight="1" x14ac:dyDescent="0.35">
      <c r="E3" s="493"/>
      <c r="F3" s="490"/>
    </row>
    <row r="4" spans="1:7" ht="27" customHeight="1" x14ac:dyDescent="0.35">
      <c r="E4" s="489" t="s">
        <v>42</v>
      </c>
      <c r="F4" s="490"/>
    </row>
    <row r="5" spans="1:7" ht="19.5" customHeight="1" thickBot="1" x14ac:dyDescent="0.45">
      <c r="E5" s="487" t="s">
        <v>43</v>
      </c>
      <c r="F5" s="488"/>
    </row>
    <row r="6" spans="1:7" s="31" customFormat="1" ht="19.5" customHeight="1" thickTop="1" thickBot="1" x14ac:dyDescent="0.4">
      <c r="B6" s="31" t="s">
        <v>44</v>
      </c>
      <c r="C6" s="31" t="s">
        <v>45</v>
      </c>
      <c r="E6" s="32" t="s">
        <v>46</v>
      </c>
      <c r="F6" s="33" t="s">
        <v>47</v>
      </c>
    </row>
    <row r="7" spans="1:7" s="31" customFormat="1" ht="9" customHeight="1" thickTop="1" x14ac:dyDescent="0.35">
      <c r="E7" s="34"/>
      <c r="F7" s="35"/>
    </row>
    <row r="8" spans="1:7" ht="22.5" customHeight="1" x14ac:dyDescent="0.35">
      <c r="B8" s="1" t="s">
        <v>48</v>
      </c>
      <c r="C8" s="1" t="s">
        <v>49</v>
      </c>
      <c r="E8" s="36" t="str">
        <f t="shared" ref="E8:E40" si="0">HYPERLINK("#'" &amp; B8 &amp; "'!A1", C8)</f>
        <v>Trends 1</v>
      </c>
      <c r="F8" s="37" t="s">
        <v>50</v>
      </c>
      <c r="G8" s="38"/>
    </row>
    <row r="9" spans="1:7" ht="22.5" customHeight="1" x14ac:dyDescent="0.35">
      <c r="B9" s="1" t="s">
        <v>51</v>
      </c>
      <c r="C9" s="1" t="s">
        <v>52</v>
      </c>
      <c r="E9" s="36" t="str">
        <f t="shared" si="0"/>
        <v>Trends 2</v>
      </c>
      <c r="F9" s="37" t="s">
        <v>53</v>
      </c>
    </row>
    <row r="10" spans="1:7" ht="22.5" customHeight="1" x14ac:dyDescent="0.35">
      <c r="B10" s="1" t="s">
        <v>54</v>
      </c>
      <c r="C10" s="1" t="s">
        <v>55</v>
      </c>
      <c r="E10" s="36" t="str">
        <f t="shared" si="0"/>
        <v>Trends 3</v>
      </c>
      <c r="F10" s="37" t="s">
        <v>56</v>
      </c>
    </row>
    <row r="11" spans="1:7" ht="22.5" customHeight="1" x14ac:dyDescent="0.35">
      <c r="B11" s="1" t="s">
        <v>57</v>
      </c>
      <c r="C11" s="1" t="s">
        <v>58</v>
      </c>
      <c r="E11" s="36" t="str">
        <f t="shared" si="0"/>
        <v>Trends 4</v>
      </c>
      <c r="F11" s="37" t="s">
        <v>557</v>
      </c>
    </row>
    <row r="12" spans="1:7" ht="22.5" customHeight="1" x14ac:dyDescent="0.35">
      <c r="B12" s="1" t="s">
        <v>555</v>
      </c>
      <c r="C12" s="1" t="s">
        <v>556</v>
      </c>
      <c r="E12" s="36" t="str">
        <f t="shared" si="0"/>
        <v>Trends 5</v>
      </c>
      <c r="F12" s="37" t="s">
        <v>558</v>
      </c>
    </row>
    <row r="13" spans="1:7" ht="22.5" customHeight="1" x14ac:dyDescent="0.35">
      <c r="B13" s="1" t="s">
        <v>59</v>
      </c>
      <c r="C13" s="1" t="s">
        <v>59</v>
      </c>
      <c r="E13" s="36" t="str">
        <f t="shared" si="0"/>
        <v>APPENDIX 1</v>
      </c>
      <c r="F13" s="37" t="s">
        <v>60</v>
      </c>
    </row>
    <row r="14" spans="1:7" ht="22.5" customHeight="1" x14ac:dyDescent="0.35">
      <c r="B14" s="1" t="s">
        <v>61</v>
      </c>
      <c r="C14" s="1" t="s">
        <v>61</v>
      </c>
      <c r="E14" s="36" t="str">
        <f t="shared" si="0"/>
        <v>APPENDIX 2</v>
      </c>
      <c r="F14" s="37" t="s">
        <v>561</v>
      </c>
    </row>
    <row r="15" spans="1:7" ht="22.5" customHeight="1" x14ac:dyDescent="0.35">
      <c r="B15" s="1" t="s">
        <v>62</v>
      </c>
      <c r="C15" s="1" t="s">
        <v>62</v>
      </c>
      <c r="E15" s="36" t="str">
        <f t="shared" si="0"/>
        <v>APPENDIX 3</v>
      </c>
      <c r="F15" s="37" t="s">
        <v>559</v>
      </c>
    </row>
    <row r="16" spans="1:7" ht="22.5" customHeight="1" x14ac:dyDescent="0.35">
      <c r="B16" s="1" t="s">
        <v>63</v>
      </c>
      <c r="C16" s="1" t="s">
        <v>63</v>
      </c>
      <c r="E16" s="36" t="str">
        <f t="shared" si="0"/>
        <v>APPENDIX 4</v>
      </c>
      <c r="F16" s="37" t="s">
        <v>560</v>
      </c>
    </row>
    <row r="17" spans="2:6" ht="22.5" customHeight="1" x14ac:dyDescent="0.35">
      <c r="B17" s="1" t="s">
        <v>64</v>
      </c>
      <c r="C17" s="1" t="s">
        <v>64</v>
      </c>
      <c r="E17" s="36" t="str">
        <f t="shared" si="0"/>
        <v>APPENDIX 5 I</v>
      </c>
      <c r="F17" s="37" t="s">
        <v>65</v>
      </c>
    </row>
    <row r="18" spans="2:6" ht="22.5" customHeight="1" x14ac:dyDescent="0.35">
      <c r="B18" s="1" t="s">
        <v>66</v>
      </c>
      <c r="C18" s="1" t="s">
        <v>66</v>
      </c>
      <c r="E18" s="36" t="str">
        <f t="shared" si="0"/>
        <v>APPENDIX 5 II</v>
      </c>
      <c r="F18" s="37" t="s">
        <v>65</v>
      </c>
    </row>
    <row r="19" spans="2:6" ht="22.5" customHeight="1" x14ac:dyDescent="0.35">
      <c r="B19" s="1" t="s">
        <v>67</v>
      </c>
      <c r="C19" s="1" t="s">
        <v>67</v>
      </c>
      <c r="E19" s="36" t="str">
        <f t="shared" si="0"/>
        <v>APPENDIX 5 III</v>
      </c>
      <c r="F19" s="37" t="s">
        <v>65</v>
      </c>
    </row>
    <row r="20" spans="2:6" ht="22.5" customHeight="1" x14ac:dyDescent="0.35">
      <c r="B20" s="1" t="s">
        <v>68</v>
      </c>
      <c r="C20" s="1" t="s">
        <v>68</v>
      </c>
      <c r="E20" s="36" t="str">
        <f t="shared" si="0"/>
        <v>APPENDIX 6 I</v>
      </c>
      <c r="F20" s="37" t="s">
        <v>69</v>
      </c>
    </row>
    <row r="21" spans="2:6" ht="22.5" customHeight="1" x14ac:dyDescent="0.35">
      <c r="B21" s="1" t="s">
        <v>70</v>
      </c>
      <c r="C21" s="1" t="s">
        <v>70</v>
      </c>
      <c r="E21" s="36" t="str">
        <f t="shared" si="0"/>
        <v>APPENDIX 6 II</v>
      </c>
      <c r="F21" s="37" t="s">
        <v>69</v>
      </c>
    </row>
    <row r="22" spans="2:6" ht="22.5" customHeight="1" x14ac:dyDescent="0.35">
      <c r="B22" s="1" t="s">
        <v>71</v>
      </c>
      <c r="C22" s="1" t="s">
        <v>71</v>
      </c>
      <c r="E22" s="36" t="str">
        <f t="shared" si="0"/>
        <v>APPENDIX 6 III</v>
      </c>
      <c r="F22" s="37" t="s">
        <v>69</v>
      </c>
    </row>
    <row r="23" spans="2:6" ht="22.5" customHeight="1" x14ac:dyDescent="0.35">
      <c r="B23" s="1" t="s">
        <v>72</v>
      </c>
      <c r="C23" s="1" t="s">
        <v>72</v>
      </c>
      <c r="E23" s="36" t="str">
        <f t="shared" si="0"/>
        <v>APPENDIX 6 IV</v>
      </c>
      <c r="F23" s="37" t="s">
        <v>69</v>
      </c>
    </row>
    <row r="24" spans="2:6" ht="22.5" customHeight="1" x14ac:dyDescent="0.35">
      <c r="B24" s="1" t="s">
        <v>73</v>
      </c>
      <c r="C24" s="1" t="s">
        <v>73</v>
      </c>
      <c r="E24" s="36" t="str">
        <f t="shared" si="0"/>
        <v>APPENDIX 7</v>
      </c>
      <c r="F24" s="37" t="s">
        <v>74</v>
      </c>
    </row>
    <row r="25" spans="2:6" ht="22.5" customHeight="1" x14ac:dyDescent="0.35">
      <c r="B25" s="1" t="s">
        <v>75</v>
      </c>
      <c r="C25" s="1" t="s">
        <v>75</v>
      </c>
      <c r="E25" s="36" t="str">
        <f t="shared" si="0"/>
        <v>APPENDIX 8</v>
      </c>
      <c r="F25" s="37" t="s">
        <v>562</v>
      </c>
    </row>
    <row r="26" spans="2:6" ht="22.5" customHeight="1" x14ac:dyDescent="0.35">
      <c r="B26" s="1" t="s">
        <v>76</v>
      </c>
      <c r="C26" s="1" t="s">
        <v>76</v>
      </c>
      <c r="E26" s="36" t="str">
        <f t="shared" si="0"/>
        <v>APPENDIX 9</v>
      </c>
      <c r="F26" s="37" t="s">
        <v>77</v>
      </c>
    </row>
    <row r="27" spans="2:6" ht="22.5" customHeight="1" x14ac:dyDescent="0.35">
      <c r="B27" s="1" t="s">
        <v>78</v>
      </c>
      <c r="C27" s="1" t="s">
        <v>78</v>
      </c>
      <c r="E27" s="36" t="str">
        <f t="shared" si="0"/>
        <v>APPENDIX 10</v>
      </c>
      <c r="F27" s="37" t="s">
        <v>79</v>
      </c>
    </row>
    <row r="28" spans="2:6" ht="22.5" customHeight="1" x14ac:dyDescent="0.35">
      <c r="B28" s="1" t="s">
        <v>80</v>
      </c>
      <c r="C28" s="1" t="s">
        <v>80</v>
      </c>
      <c r="E28" s="36" t="str">
        <f t="shared" si="0"/>
        <v>APPENDIX 11</v>
      </c>
      <c r="F28" s="37" t="s">
        <v>81</v>
      </c>
    </row>
    <row r="29" spans="2:6" ht="22.5" customHeight="1" x14ac:dyDescent="0.35">
      <c r="B29" s="1" t="s">
        <v>82</v>
      </c>
      <c r="C29" s="1" t="s">
        <v>82</v>
      </c>
      <c r="E29" s="36" t="str">
        <f t="shared" si="0"/>
        <v>APPENDIX 12</v>
      </c>
      <c r="F29" s="37" t="s">
        <v>83</v>
      </c>
    </row>
    <row r="30" spans="2:6" ht="22.5" customHeight="1" x14ac:dyDescent="0.35">
      <c r="B30" s="1" t="s">
        <v>84</v>
      </c>
      <c r="C30" s="1" t="s">
        <v>84</v>
      </c>
      <c r="E30" s="36" t="str">
        <f t="shared" si="0"/>
        <v>APPENDIX 13</v>
      </c>
      <c r="F30" s="37" t="s">
        <v>85</v>
      </c>
    </row>
    <row r="31" spans="2:6" ht="22.5" customHeight="1" x14ac:dyDescent="0.35">
      <c r="B31" s="1" t="s">
        <v>86</v>
      </c>
      <c r="C31" s="1" t="s">
        <v>86</v>
      </c>
      <c r="E31" s="36" t="str">
        <f t="shared" si="0"/>
        <v>APPENDIX 14</v>
      </c>
      <c r="F31" s="37" t="s">
        <v>87</v>
      </c>
    </row>
    <row r="32" spans="2:6" ht="22.5" customHeight="1" x14ac:dyDescent="0.35">
      <c r="B32" s="1" t="s">
        <v>88</v>
      </c>
      <c r="C32" s="1" t="s">
        <v>88</v>
      </c>
      <c r="E32" s="36" t="str">
        <f t="shared" si="0"/>
        <v>APPENDIX 15</v>
      </c>
      <c r="F32" s="37" t="s">
        <v>89</v>
      </c>
    </row>
    <row r="33" spans="2:6" ht="22.5" customHeight="1" x14ac:dyDescent="0.35">
      <c r="B33" s="1" t="s">
        <v>90</v>
      </c>
      <c r="C33" s="1" t="s">
        <v>90</v>
      </c>
      <c r="E33" s="36" t="str">
        <f t="shared" si="0"/>
        <v>APPENDIX 16</v>
      </c>
      <c r="F33" s="37" t="s">
        <v>91</v>
      </c>
    </row>
    <row r="34" spans="2:6" ht="22.5" customHeight="1" x14ac:dyDescent="0.35">
      <c r="B34" s="1" t="s">
        <v>92</v>
      </c>
      <c r="C34" s="1" t="s">
        <v>92</v>
      </c>
      <c r="E34" s="36" t="str">
        <f t="shared" si="0"/>
        <v>APPENDIX 17</v>
      </c>
      <c r="F34" s="37" t="s">
        <v>93</v>
      </c>
    </row>
    <row r="35" spans="2:6" ht="22.5" customHeight="1" x14ac:dyDescent="0.35">
      <c r="B35" s="1" t="s">
        <v>94</v>
      </c>
      <c r="C35" s="1" t="s">
        <v>94</v>
      </c>
      <c r="E35" s="36" t="str">
        <f t="shared" si="0"/>
        <v>APPENDIX 18</v>
      </c>
      <c r="F35" s="37" t="s">
        <v>95</v>
      </c>
    </row>
    <row r="36" spans="2:6" ht="22.5" customHeight="1" x14ac:dyDescent="0.35">
      <c r="B36" s="1" t="s">
        <v>96</v>
      </c>
      <c r="C36" s="1" t="s">
        <v>96</v>
      </c>
      <c r="E36" s="36" t="str">
        <f t="shared" si="0"/>
        <v>APPENDIX 19</v>
      </c>
      <c r="F36" s="37" t="s">
        <v>97</v>
      </c>
    </row>
    <row r="37" spans="2:6" ht="22.5" customHeight="1" x14ac:dyDescent="0.35">
      <c r="B37" s="1" t="s">
        <v>98</v>
      </c>
      <c r="C37" s="1" t="s">
        <v>98</v>
      </c>
      <c r="E37" s="36" t="str">
        <f t="shared" si="0"/>
        <v>APPENDIX 20</v>
      </c>
      <c r="F37" s="37" t="s">
        <v>99</v>
      </c>
    </row>
    <row r="38" spans="2:6" ht="22.5" customHeight="1" x14ac:dyDescent="0.35">
      <c r="B38" s="1" t="s">
        <v>100</v>
      </c>
      <c r="C38" s="1" t="s">
        <v>100</v>
      </c>
      <c r="E38" s="36" t="str">
        <f t="shared" si="0"/>
        <v>APPENDIX 21</v>
      </c>
      <c r="F38" s="37" t="s">
        <v>101</v>
      </c>
    </row>
    <row r="39" spans="2:6" ht="22.5" customHeight="1" x14ac:dyDescent="0.35">
      <c r="B39" s="1" t="s">
        <v>102</v>
      </c>
      <c r="C39" s="1" t="s">
        <v>102</v>
      </c>
      <c r="E39" s="36" t="str">
        <f t="shared" si="0"/>
        <v>APPENDIX 22</v>
      </c>
      <c r="F39" s="37" t="s">
        <v>103</v>
      </c>
    </row>
    <row r="40" spans="2:6" ht="22.5" customHeight="1" x14ac:dyDescent="0.35">
      <c r="B40" s="1" t="s">
        <v>104</v>
      </c>
      <c r="C40" s="1" t="s">
        <v>104</v>
      </c>
      <c r="E40" s="36" t="str">
        <f t="shared" si="0"/>
        <v>APPENDIX 23</v>
      </c>
      <c r="F40" s="37" t="s">
        <v>105</v>
      </c>
    </row>
    <row r="41" spans="2:6" ht="22.5" customHeight="1" x14ac:dyDescent="0.35">
      <c r="B41" s="1" t="s">
        <v>106</v>
      </c>
      <c r="C41" s="1" t="s">
        <v>106</v>
      </c>
      <c r="E41" s="36" t="str">
        <f t="shared" ref="E41:E69" si="1">HYPERLINK("#'" &amp; B41 &amp; "'!A1", C41)</f>
        <v>APPENDIX 24</v>
      </c>
      <c r="F41" s="37" t="s">
        <v>107</v>
      </c>
    </row>
    <row r="42" spans="2:6" ht="22.5" customHeight="1" x14ac:dyDescent="0.35">
      <c r="B42" s="1" t="s">
        <v>108</v>
      </c>
      <c r="C42" s="1" t="s">
        <v>108</v>
      </c>
      <c r="E42" s="36" t="str">
        <f t="shared" si="1"/>
        <v>APPENDIX 25</v>
      </c>
      <c r="F42" s="37" t="s">
        <v>109</v>
      </c>
    </row>
    <row r="43" spans="2:6" ht="22.5" customHeight="1" x14ac:dyDescent="0.35">
      <c r="B43" s="1" t="s">
        <v>110</v>
      </c>
      <c r="C43" s="1" t="s">
        <v>110</v>
      </c>
      <c r="E43" s="36" t="str">
        <f t="shared" si="1"/>
        <v>APPENDIX 26</v>
      </c>
      <c r="F43" s="37" t="s">
        <v>111</v>
      </c>
    </row>
    <row r="44" spans="2:6" ht="22.5" customHeight="1" x14ac:dyDescent="0.35">
      <c r="B44" s="1" t="s">
        <v>112</v>
      </c>
      <c r="C44" s="1" t="s">
        <v>112</v>
      </c>
      <c r="E44" s="36" t="str">
        <f t="shared" si="1"/>
        <v>APPENDIX 27</v>
      </c>
      <c r="F44" s="37" t="s">
        <v>113</v>
      </c>
    </row>
    <row r="45" spans="2:6" ht="22.5" customHeight="1" x14ac:dyDescent="0.35">
      <c r="B45" s="1" t="s">
        <v>114</v>
      </c>
      <c r="C45" s="1" t="s">
        <v>114</v>
      </c>
      <c r="E45" s="36" t="str">
        <f t="shared" si="1"/>
        <v>APPENDIX 28</v>
      </c>
      <c r="F45" s="37" t="s">
        <v>115</v>
      </c>
    </row>
    <row r="46" spans="2:6" ht="22.5" customHeight="1" x14ac:dyDescent="0.35">
      <c r="B46" s="1" t="s">
        <v>116</v>
      </c>
      <c r="C46" s="1" t="s">
        <v>116</v>
      </c>
      <c r="E46" s="36" t="str">
        <f t="shared" si="1"/>
        <v>APPENDIX 29</v>
      </c>
      <c r="F46" s="37" t="s">
        <v>117</v>
      </c>
    </row>
    <row r="47" spans="2:6" ht="22.5" customHeight="1" x14ac:dyDescent="0.35">
      <c r="B47" s="1" t="s">
        <v>118</v>
      </c>
      <c r="C47" s="1" t="s">
        <v>118</v>
      </c>
      <c r="E47" s="36" t="str">
        <f t="shared" si="1"/>
        <v>APPENDIX 30</v>
      </c>
      <c r="F47" s="37" t="s">
        <v>119</v>
      </c>
    </row>
    <row r="48" spans="2:6" ht="22.5" customHeight="1" x14ac:dyDescent="0.35">
      <c r="B48" s="1" t="s">
        <v>120</v>
      </c>
      <c r="C48" s="1" t="s">
        <v>120</v>
      </c>
      <c r="E48" s="36" t="str">
        <f t="shared" si="1"/>
        <v>APPENDIX 31</v>
      </c>
      <c r="F48" s="37" t="s">
        <v>121</v>
      </c>
    </row>
    <row r="49" spans="2:6" ht="22.5" customHeight="1" x14ac:dyDescent="0.35">
      <c r="B49" s="1" t="s">
        <v>122</v>
      </c>
      <c r="C49" s="1" t="s">
        <v>122</v>
      </c>
      <c r="E49" s="36" t="str">
        <f t="shared" si="1"/>
        <v>APPENDIX 32</v>
      </c>
      <c r="F49" s="471" t="s">
        <v>123</v>
      </c>
    </row>
    <row r="50" spans="2:6" ht="22.5" customHeight="1" x14ac:dyDescent="0.35">
      <c r="B50" s="1" t="s">
        <v>124</v>
      </c>
      <c r="C50" s="1" t="s">
        <v>124</v>
      </c>
      <c r="E50" s="36" t="str">
        <f t="shared" si="1"/>
        <v>APPENDIX 33</v>
      </c>
      <c r="F50" s="37" t="s">
        <v>125</v>
      </c>
    </row>
    <row r="51" spans="2:6" ht="22.5" customHeight="1" x14ac:dyDescent="0.35">
      <c r="B51" s="1" t="s">
        <v>126</v>
      </c>
      <c r="C51" s="1" t="s">
        <v>126</v>
      </c>
      <c r="E51" s="36" t="str">
        <f t="shared" si="1"/>
        <v>APPENDIX 34</v>
      </c>
      <c r="F51" s="37" t="s">
        <v>127</v>
      </c>
    </row>
    <row r="52" spans="2:6" ht="22.5" customHeight="1" x14ac:dyDescent="0.35">
      <c r="B52" s="1" t="s">
        <v>128</v>
      </c>
      <c r="C52" s="1" t="s">
        <v>128</v>
      </c>
      <c r="E52" s="36" t="str">
        <f t="shared" si="1"/>
        <v>APPENDIX 35</v>
      </c>
      <c r="F52" s="37" t="s">
        <v>129</v>
      </c>
    </row>
    <row r="53" spans="2:6" ht="22.5" customHeight="1" x14ac:dyDescent="0.35">
      <c r="B53" s="1" t="s">
        <v>130</v>
      </c>
      <c r="C53" s="1" t="s">
        <v>130</v>
      </c>
      <c r="E53" s="36" t="str">
        <f t="shared" si="1"/>
        <v>APPENDIX 36</v>
      </c>
      <c r="F53" s="37" t="s">
        <v>563</v>
      </c>
    </row>
    <row r="54" spans="2:6" ht="22.5" customHeight="1" x14ac:dyDescent="0.35">
      <c r="B54" s="1" t="s">
        <v>131</v>
      </c>
      <c r="C54" s="1" t="s">
        <v>131</v>
      </c>
      <c r="E54" s="36" t="str">
        <f t="shared" si="1"/>
        <v>APPENDIX 37</v>
      </c>
      <c r="F54" s="37" t="s">
        <v>132</v>
      </c>
    </row>
    <row r="55" spans="2:6" ht="22.5" customHeight="1" x14ac:dyDescent="0.35">
      <c r="B55" s="1" t="s">
        <v>133</v>
      </c>
      <c r="C55" s="1" t="s">
        <v>133</v>
      </c>
      <c r="E55" s="36" t="str">
        <f t="shared" si="1"/>
        <v>APPENDIX 38</v>
      </c>
      <c r="F55" s="37" t="s">
        <v>134</v>
      </c>
    </row>
    <row r="56" spans="2:6" ht="22.5" customHeight="1" x14ac:dyDescent="0.35">
      <c r="B56" s="1" t="s">
        <v>135</v>
      </c>
      <c r="C56" s="1" t="s">
        <v>135</v>
      </c>
      <c r="E56" s="36" t="str">
        <f t="shared" si="1"/>
        <v>APPENDIX 39</v>
      </c>
      <c r="F56" s="37" t="s">
        <v>136</v>
      </c>
    </row>
    <row r="57" spans="2:6" ht="22.5" customHeight="1" x14ac:dyDescent="0.35">
      <c r="B57" s="1" t="s">
        <v>137</v>
      </c>
      <c r="C57" s="1" t="s">
        <v>137</v>
      </c>
      <c r="E57" s="36" t="str">
        <f t="shared" si="1"/>
        <v>APPENDIX 40</v>
      </c>
      <c r="F57" s="37" t="s">
        <v>138</v>
      </c>
    </row>
    <row r="58" spans="2:6" ht="22.5" customHeight="1" x14ac:dyDescent="0.35">
      <c r="B58" s="1" t="s">
        <v>139</v>
      </c>
      <c r="C58" s="1" t="s">
        <v>139</v>
      </c>
      <c r="E58" s="36" t="str">
        <f t="shared" si="1"/>
        <v>APPENDIX 41</v>
      </c>
      <c r="F58" s="37" t="s">
        <v>140</v>
      </c>
    </row>
    <row r="59" spans="2:6" ht="22.5" customHeight="1" x14ac:dyDescent="0.35">
      <c r="B59" s="1" t="s">
        <v>141</v>
      </c>
      <c r="C59" s="1" t="s">
        <v>141</v>
      </c>
      <c r="E59" s="36" t="str">
        <f t="shared" si="1"/>
        <v>APPENDIX 42</v>
      </c>
      <c r="F59" s="37" t="s">
        <v>142</v>
      </c>
    </row>
    <row r="60" spans="2:6" ht="22.5" customHeight="1" x14ac:dyDescent="0.35">
      <c r="B60" s="1" t="s">
        <v>143</v>
      </c>
      <c r="C60" s="1" t="s">
        <v>143</v>
      </c>
      <c r="E60" s="36" t="str">
        <f t="shared" si="1"/>
        <v>APPENDIX 43</v>
      </c>
      <c r="F60" s="37" t="s">
        <v>144</v>
      </c>
    </row>
    <row r="61" spans="2:6" ht="22.5" customHeight="1" x14ac:dyDescent="0.35">
      <c r="B61" s="1" t="s">
        <v>145</v>
      </c>
      <c r="C61" s="1" t="s">
        <v>145</v>
      </c>
      <c r="E61" s="36" t="str">
        <f t="shared" si="1"/>
        <v>APPENDIX 44</v>
      </c>
      <c r="F61" s="37" t="s">
        <v>146</v>
      </c>
    </row>
    <row r="62" spans="2:6" ht="22.5" customHeight="1" x14ac:dyDescent="0.35">
      <c r="B62" s="1" t="s">
        <v>147</v>
      </c>
      <c r="C62" s="1" t="s">
        <v>147</v>
      </c>
      <c r="E62" s="36" t="str">
        <f t="shared" si="1"/>
        <v>APPENDIX 45</v>
      </c>
      <c r="F62" s="37" t="s">
        <v>148</v>
      </c>
    </row>
    <row r="63" spans="2:6" ht="22.5" customHeight="1" x14ac:dyDescent="0.35">
      <c r="B63" s="1" t="s">
        <v>149</v>
      </c>
      <c r="C63" s="1" t="s">
        <v>149</v>
      </c>
      <c r="E63" s="36" t="str">
        <f t="shared" si="1"/>
        <v>APPENDIX 46</v>
      </c>
      <c r="F63" s="37" t="s">
        <v>150</v>
      </c>
    </row>
    <row r="64" spans="2:6" ht="22.5" customHeight="1" x14ac:dyDescent="0.35">
      <c r="B64" s="1" t="s">
        <v>151</v>
      </c>
      <c r="C64" s="1" t="s">
        <v>151</v>
      </c>
      <c r="E64" s="36" t="str">
        <f t="shared" si="1"/>
        <v>APPENDIX 47</v>
      </c>
      <c r="F64" s="37" t="s">
        <v>152</v>
      </c>
    </row>
    <row r="65" spans="2:6" ht="22.5" customHeight="1" x14ac:dyDescent="0.35">
      <c r="B65" s="1" t="s">
        <v>153</v>
      </c>
      <c r="C65" s="1" t="s">
        <v>153</v>
      </c>
      <c r="E65" s="36" t="str">
        <f t="shared" si="1"/>
        <v>APPENDIX 48</v>
      </c>
      <c r="F65" s="37" t="s">
        <v>154</v>
      </c>
    </row>
    <row r="66" spans="2:6" ht="22.5" customHeight="1" x14ac:dyDescent="0.35">
      <c r="B66" s="1" t="s">
        <v>155</v>
      </c>
      <c r="C66" s="1" t="s">
        <v>155</v>
      </c>
      <c r="E66" s="36" t="str">
        <f t="shared" si="1"/>
        <v>APPENDIX 49</v>
      </c>
      <c r="F66" s="37" t="s">
        <v>156</v>
      </c>
    </row>
    <row r="67" spans="2:6" ht="22.5" customHeight="1" x14ac:dyDescent="0.35">
      <c r="B67" s="1" t="s">
        <v>157</v>
      </c>
      <c r="C67" s="1" t="s">
        <v>157</v>
      </c>
      <c r="E67" s="36" t="str">
        <f t="shared" si="1"/>
        <v>APPENDIX 50</v>
      </c>
      <c r="F67" s="37" t="s">
        <v>158</v>
      </c>
    </row>
    <row r="68" spans="2:6" ht="22.5" customHeight="1" x14ac:dyDescent="0.35">
      <c r="B68" s="1" t="s">
        <v>159</v>
      </c>
      <c r="C68" s="1" t="s">
        <v>159</v>
      </c>
      <c r="E68" s="36" t="str">
        <f t="shared" si="1"/>
        <v>APPENDIX 51</v>
      </c>
      <c r="F68" s="37" t="s">
        <v>160</v>
      </c>
    </row>
    <row r="69" spans="2:6" ht="22.5" customHeight="1" x14ac:dyDescent="0.35">
      <c r="B69" s="1" t="s">
        <v>161</v>
      </c>
      <c r="C69" s="1" t="s">
        <v>161</v>
      </c>
      <c r="E69" s="36" t="str">
        <f t="shared" si="1"/>
        <v>APPENDIX 52</v>
      </c>
      <c r="F69" s="37" t="s">
        <v>162</v>
      </c>
    </row>
    <row r="70" spans="2:6" ht="22.5" customHeight="1" x14ac:dyDescent="0.35">
      <c r="B70" s="1" t="s">
        <v>163</v>
      </c>
      <c r="C70" s="1" t="s">
        <v>163</v>
      </c>
      <c r="E70" s="36" t="str">
        <f t="shared" ref="E70:E71" si="2">HYPERLINK("#'" &amp; B70 &amp; "'!A1", C70)</f>
        <v>APPENDIX 53</v>
      </c>
      <c r="F70" s="37" t="s">
        <v>541</v>
      </c>
    </row>
    <row r="71" spans="2:6" ht="22.5" customHeight="1" thickBot="1" x14ac:dyDescent="0.4">
      <c r="B71" s="1" t="s">
        <v>164</v>
      </c>
      <c r="C71" s="1" t="s">
        <v>164</v>
      </c>
      <c r="E71" s="474" t="str">
        <f t="shared" si="2"/>
        <v>APPENDIX 54</v>
      </c>
      <c r="F71" s="430" t="s">
        <v>567</v>
      </c>
    </row>
    <row r="72" spans="2:6" ht="19.5" customHeight="1" thickTop="1" x14ac:dyDescent="0.35"/>
  </sheetData>
  <sheetProtection algorithmName="SHA-512" hashValue="Tbc455jL+ueumSM36r0dGkfCLRPVVical60ws/x+djiuHMSTIqIKUh9nOZZ2sRQbwxRdyuInddE2tGk4jtxr7A==" saltValue="T+D1L1QJSFFklE5h4bvxKg==" spinCount="100000" sheet="1" objects="1" scenarios="1"/>
  <mergeCells count="3">
    <mergeCell ref="E5:F5"/>
    <mergeCell ref="E4:F4"/>
    <mergeCell ref="E2:F3"/>
  </mergeCells>
  <phoneticPr fontId="29" type="noConversion"/>
  <hyperlinks>
    <hyperlink ref="E8" location="'T1'!A1" display="Trends 1" xr:uid="{00000000-0004-0000-0300-000000000000}"/>
  </hyperlinks>
  <pageMargins left="0.7" right="0.7" top="0.75" bottom="0.75" header="0.3" footer="0.3"/>
  <pageSetup scale="31" orientation="landscape" r:id="rId1"/>
  <headerFooter>
    <oddFooter>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5">
    <tabColor rgb="FFCC9900"/>
    <pageSetUpPr fitToPage="1"/>
  </sheetPr>
  <dimension ref="B1:U42"/>
  <sheetViews>
    <sheetView showGridLines="0" topLeftCell="A31" zoomScale="80" zoomScaleNormal="80" workbookViewId="0">
      <selection activeCell="C39" sqref="C39:H39"/>
    </sheetView>
  </sheetViews>
  <sheetFormatPr defaultRowHeight="15.5" x14ac:dyDescent="0.35"/>
  <cols>
    <col min="1" max="1" width="9.81640625" style="1" customWidth="1"/>
    <col min="2" max="2" width="13.54296875" style="1" customWidth="1"/>
    <col min="3" max="3" width="88.6328125" style="1" customWidth="1"/>
    <col min="4" max="4" width="15.81640625" style="1" hidden="1" customWidth="1"/>
    <col min="5" max="5" width="16.54296875" style="1" hidden="1" customWidth="1"/>
    <col min="6" max="6" width="16.453125" style="1" hidden="1" customWidth="1"/>
    <col min="7" max="7" width="15.81640625" style="1" hidden="1" customWidth="1"/>
    <col min="8" max="8" width="24.1796875" style="1" hidden="1" customWidth="1"/>
    <col min="9" max="9" width="15.81640625" style="1" hidden="1" customWidth="1"/>
    <col min="10" max="10" width="13.81640625" style="1" hidden="1" customWidth="1"/>
    <col min="11" max="13" width="15.81640625" style="1" customWidth="1"/>
    <col min="14" max="14" width="16.90625" style="1" bestFit="1" customWidth="1"/>
    <col min="15" max="16" width="17" style="1" customWidth="1"/>
    <col min="17" max="17" width="10.453125" style="1" customWidth="1"/>
    <col min="18" max="20" width="14.81640625" style="1" bestFit="1" customWidth="1"/>
    <col min="21" max="22" width="14.453125" style="1" bestFit="1" customWidth="1"/>
    <col min="23" max="23" width="13.54296875" style="1" bestFit="1" customWidth="1"/>
    <col min="24" max="100" width="8.7265625" style="1" customWidth="1"/>
    <col min="101" max="16384" width="8.7265625" style="1"/>
  </cols>
  <sheetData>
    <row r="1" spans="2:17" ht="32.5" customHeight="1" thickBot="1" x14ac:dyDescent="0.4">
      <c r="B1" s="449"/>
      <c r="C1" s="449"/>
    </row>
    <row r="2" spans="2:17" ht="15" customHeight="1" thickTop="1" thickBot="1" x14ac:dyDescent="0.4">
      <c r="B2" s="39"/>
      <c r="C2" s="40"/>
      <c r="D2" s="40"/>
      <c r="E2" s="40"/>
      <c r="F2" s="40"/>
      <c r="G2" s="40"/>
      <c r="H2" s="40"/>
      <c r="I2" s="40"/>
      <c r="J2" s="40"/>
      <c r="K2" s="40"/>
      <c r="L2" s="40"/>
      <c r="M2" s="40"/>
      <c r="N2" s="40"/>
      <c r="O2" s="40"/>
      <c r="P2" s="40"/>
      <c r="Q2" s="41"/>
    </row>
    <row r="3" spans="2:17" ht="26.25" customHeight="1" thickBot="1" x14ac:dyDescent="0.4">
      <c r="B3" s="42"/>
      <c r="C3" s="494" t="s">
        <v>165</v>
      </c>
      <c r="D3" s="495"/>
      <c r="E3" s="495"/>
      <c r="F3" s="495"/>
      <c r="G3" s="495"/>
      <c r="H3" s="496"/>
      <c r="I3" s="45"/>
      <c r="J3" s="45"/>
      <c r="K3" s="45"/>
      <c r="L3" s="45"/>
      <c r="M3" s="45"/>
      <c r="N3" s="45"/>
      <c r="O3" s="46"/>
      <c r="Q3" s="47"/>
    </row>
    <row r="4" spans="2:17" ht="20" customHeight="1" x14ac:dyDescent="0.35">
      <c r="B4" s="42"/>
      <c r="C4" s="31"/>
      <c r="Q4" s="47"/>
    </row>
    <row r="5" spans="2:17" x14ac:dyDescent="0.35">
      <c r="B5" s="42"/>
      <c r="Q5" s="47"/>
    </row>
    <row r="6" spans="2:17" ht="14.5" customHeight="1" thickBot="1" x14ac:dyDescent="0.4">
      <c r="B6" s="42"/>
      <c r="C6" s="31" t="s">
        <v>166</v>
      </c>
      <c r="Q6" s="47"/>
    </row>
    <row r="7" spans="2:17" ht="19.5" customHeight="1" x14ac:dyDescent="0.35">
      <c r="B7" s="42"/>
      <c r="C7" s="511"/>
      <c r="D7" s="502" t="s">
        <v>167</v>
      </c>
      <c r="E7" s="498"/>
      <c r="F7" s="498"/>
      <c r="G7" s="498"/>
      <c r="H7" s="498"/>
      <c r="I7" s="498"/>
      <c r="J7" s="498"/>
      <c r="K7" s="498"/>
      <c r="L7" s="498"/>
      <c r="M7" s="498"/>
      <c r="N7" s="498"/>
      <c r="O7" s="503"/>
      <c r="Q7" s="47"/>
    </row>
    <row r="8" spans="2:17" ht="15.75" customHeight="1" thickBot="1" x14ac:dyDescent="0.4">
      <c r="B8" s="42"/>
      <c r="C8" s="512"/>
      <c r="D8" s="48">
        <v>2013</v>
      </c>
      <c r="E8" s="48">
        <v>2014</v>
      </c>
      <c r="F8" s="48">
        <v>2015</v>
      </c>
      <c r="G8" s="48">
        <v>2016</v>
      </c>
      <c r="H8" s="49">
        <v>2017</v>
      </c>
      <c r="I8" s="49">
        <v>2018</v>
      </c>
      <c r="J8" s="49">
        <v>2019</v>
      </c>
      <c r="K8" s="49">
        <v>2020</v>
      </c>
      <c r="L8" s="49">
        <v>2021</v>
      </c>
      <c r="M8" s="49">
        <f>L8+1</f>
        <v>2022</v>
      </c>
      <c r="N8" s="49">
        <v>2023</v>
      </c>
      <c r="O8" s="457" t="s">
        <v>548</v>
      </c>
      <c r="Q8" s="47"/>
    </row>
    <row r="9" spans="2:17" ht="24" customHeight="1" x14ac:dyDescent="0.35">
      <c r="B9" s="42"/>
      <c r="C9" s="50" t="s">
        <v>168</v>
      </c>
      <c r="D9" s="51">
        <v>129.19</v>
      </c>
      <c r="E9" s="52">
        <v>155.80000000000001</v>
      </c>
      <c r="F9" s="52">
        <v>172.540122</v>
      </c>
      <c r="G9" s="52">
        <v>195.229647</v>
      </c>
      <c r="H9" s="53">
        <v>207.6</v>
      </c>
      <c r="I9" s="53">
        <v>214.9</v>
      </c>
      <c r="J9" s="54">
        <v>227.9</v>
      </c>
      <c r="K9" s="54">
        <v>233.1</v>
      </c>
      <c r="L9" s="54">
        <v>270.46828399999998</v>
      </c>
      <c r="M9" s="54">
        <v>306.69306899999998</v>
      </c>
      <c r="N9" s="54">
        <v>360.67855247361922</v>
      </c>
      <c r="O9" s="55">
        <f>('APPENDIX 8'!K31+'APPENDIX 21'!Q42+'APPENDIX 46'!F10)/10^6</f>
        <v>397.06487106037883</v>
      </c>
      <c r="P9" s="56"/>
      <c r="Q9" s="47"/>
    </row>
    <row r="10" spans="2:17" ht="24" customHeight="1" x14ac:dyDescent="0.35">
      <c r="B10" s="42"/>
      <c r="C10" s="57" t="s">
        <v>169</v>
      </c>
      <c r="D10" s="58"/>
      <c r="E10" s="59"/>
      <c r="F10" s="59">
        <v>10.74462259306803</v>
      </c>
      <c r="G10" s="59">
        <v>13.150289183173291</v>
      </c>
      <c r="H10" s="60">
        <f>(H9/G9-1)*100</f>
        <v>6.336308644762334</v>
      </c>
      <c r="I10" s="60">
        <f>(I9/H9-1)*100</f>
        <v>3.5163776493256416</v>
      </c>
      <c r="J10" s="60">
        <f>(J9/I9-1)*100</f>
        <v>6.0493252675663189</v>
      </c>
      <c r="K10" s="60">
        <f>(K9/J9-1)*100</f>
        <v>2.2817025010969605</v>
      </c>
      <c r="L10" s="61">
        <v>16.031009867009871</v>
      </c>
      <c r="M10" s="61">
        <v>13.393357795696303</v>
      </c>
      <c r="N10" s="61">
        <v>17.60244652728662</v>
      </c>
      <c r="O10" s="62">
        <f>(O9/N9-1)*100</f>
        <v>10.088295613147391</v>
      </c>
      <c r="P10" s="63"/>
      <c r="Q10" s="47"/>
    </row>
    <row r="11" spans="2:17" ht="27.75" customHeight="1" x14ac:dyDescent="0.35">
      <c r="B11" s="42"/>
      <c r="C11" s="57" t="s">
        <v>170</v>
      </c>
      <c r="D11" s="64">
        <v>4745.1433999999999</v>
      </c>
      <c r="E11" s="65">
        <v>5402.41</v>
      </c>
      <c r="F11" s="65">
        <v>6284.2</v>
      </c>
      <c r="G11" s="66">
        <v>7022.96</v>
      </c>
      <c r="H11" s="60">
        <v>8483.4</v>
      </c>
      <c r="I11" s="60">
        <v>9340.2999999999993</v>
      </c>
      <c r="J11" s="60">
        <v>10237.73</v>
      </c>
      <c r="K11" s="60">
        <v>10715.07</v>
      </c>
      <c r="L11" s="60">
        <v>12027.6615</v>
      </c>
      <c r="M11" s="60">
        <v>13368.34</v>
      </c>
      <c r="N11" s="60">
        <v>15108.805899999999</v>
      </c>
      <c r="O11" s="67">
        <v>16224.5</v>
      </c>
      <c r="P11" s="68"/>
      <c r="Q11" s="47"/>
    </row>
    <row r="12" spans="2:17" ht="31.5" customHeight="1" x14ac:dyDescent="0.35">
      <c r="B12" s="42"/>
      <c r="C12" s="57" t="s">
        <v>171</v>
      </c>
      <c r="D12" s="69">
        <v>11.3525321668853</v>
      </c>
      <c r="E12" s="70">
        <v>13.85135378627335</v>
      </c>
      <c r="F12" s="70">
        <v>16.322159924922399</v>
      </c>
      <c r="G12" s="70">
        <v>11.8</v>
      </c>
      <c r="H12" s="71">
        <f>(H11/G11-1)*100</f>
        <v>20.795220249011813</v>
      </c>
      <c r="I12" s="71">
        <f>(I11/H11-1)*100</f>
        <v>10.100902939859013</v>
      </c>
      <c r="J12" s="71">
        <f>(J11/I11-1)*100</f>
        <v>9.6081496311681605</v>
      </c>
      <c r="K12" s="71">
        <f>(K11/J11-1)*100</f>
        <v>4.6625570316857434</v>
      </c>
      <c r="L12" s="71">
        <f>(L11/K11-1)*100</f>
        <v>12.249957303125413</v>
      </c>
      <c r="M12" s="71">
        <v>11.146626466000885</v>
      </c>
      <c r="N12" s="71">
        <v>13.019312046222641</v>
      </c>
      <c r="O12" s="72">
        <f>(O11/N11-1)*100</f>
        <v>7.3843962744931435</v>
      </c>
      <c r="P12" s="73"/>
      <c r="Q12" s="47"/>
    </row>
    <row r="13" spans="2:17" ht="30" customHeight="1" x14ac:dyDescent="0.35">
      <c r="B13" s="42"/>
      <c r="C13" s="57" t="s">
        <v>172</v>
      </c>
      <c r="D13" s="74">
        <v>2.7225731471044692</v>
      </c>
      <c r="E13" s="75">
        <v>2.8838981121388421</v>
      </c>
      <c r="F13" s="75">
        <v>2.7456179306833008</v>
      </c>
      <c r="G13" s="75">
        <v>2.78</v>
      </c>
      <c r="H13" s="71">
        <v>2.5499999999999998</v>
      </c>
      <c r="I13" s="71">
        <v>2.4300000000000002</v>
      </c>
      <c r="J13" s="71">
        <v>2.34</v>
      </c>
      <c r="K13" s="71">
        <v>2.175440757736534</v>
      </c>
      <c r="L13" s="71">
        <v>2.2487187887687061</v>
      </c>
      <c r="M13" s="71">
        <v>2.2941746619251151</v>
      </c>
      <c r="N13" s="71">
        <v>2.3872075322221145</v>
      </c>
      <c r="O13" s="76">
        <f>(O9/O11)*100</f>
        <v>2.4473165340095462</v>
      </c>
      <c r="P13" s="77"/>
      <c r="Q13" s="47"/>
    </row>
    <row r="14" spans="2:17" ht="30" customHeight="1" x14ac:dyDescent="0.35">
      <c r="B14" s="42"/>
      <c r="C14" s="57" t="s">
        <v>173</v>
      </c>
      <c r="D14" s="78">
        <v>41.8</v>
      </c>
      <c r="E14" s="79">
        <v>43</v>
      </c>
      <c r="F14" s="79">
        <v>44.2</v>
      </c>
      <c r="G14" s="79">
        <v>45.4</v>
      </c>
      <c r="H14" s="80">
        <v>45.3</v>
      </c>
      <c r="I14" s="80">
        <v>46.4</v>
      </c>
      <c r="J14" s="80">
        <v>47.6</v>
      </c>
      <c r="K14" s="80">
        <v>48.8</v>
      </c>
      <c r="L14" s="80">
        <v>49.7</v>
      </c>
      <c r="M14" s="80">
        <v>50.6</v>
      </c>
      <c r="N14" s="80">
        <v>51.5</v>
      </c>
      <c r="O14" s="81">
        <v>52.43</v>
      </c>
      <c r="P14" s="77"/>
      <c r="Q14" s="47"/>
    </row>
    <row r="15" spans="2:17" ht="30" customHeight="1" x14ac:dyDescent="0.35">
      <c r="B15" s="42"/>
      <c r="C15" s="82" t="s">
        <v>174</v>
      </c>
      <c r="D15" s="83">
        <v>3090.6698564593298</v>
      </c>
      <c r="E15" s="84">
        <v>3623.255813953489</v>
      </c>
      <c r="F15" s="84">
        <v>3903.6226696832582</v>
      </c>
      <c r="G15" s="84">
        <v>4300.2124889867846</v>
      </c>
      <c r="H15" s="85">
        <v>4455</v>
      </c>
      <c r="I15" s="85">
        <v>4525</v>
      </c>
      <c r="J15" s="85">
        <v>4788</v>
      </c>
      <c r="K15" s="85">
        <v>4776.6393442622957</v>
      </c>
      <c r="L15" s="85">
        <v>5442.017786720322</v>
      </c>
      <c r="M15" s="85">
        <v>6061.1278458498018</v>
      </c>
      <c r="N15" s="85">
        <v>7003.467038322703</v>
      </c>
      <c r="O15" s="86">
        <f>(O9/O14)*1000</f>
        <v>7573.2380518859209</v>
      </c>
      <c r="P15" s="77"/>
      <c r="Q15" s="47"/>
    </row>
    <row r="16" spans="2:17" ht="27" customHeight="1" x14ac:dyDescent="0.35">
      <c r="B16" s="42"/>
      <c r="C16" s="82" t="s">
        <v>175</v>
      </c>
      <c r="D16" s="87">
        <v>2.0586190000000002</v>
      </c>
      <c r="E16" s="88">
        <v>2.4706619999999999</v>
      </c>
      <c r="F16" s="88">
        <v>4.3908430000000003</v>
      </c>
      <c r="G16" s="88">
        <v>3.82463</v>
      </c>
      <c r="H16" s="89">
        <v>4.26</v>
      </c>
      <c r="I16" s="89">
        <v>4.3</v>
      </c>
      <c r="J16" s="89">
        <v>11.65</v>
      </c>
      <c r="K16" s="89">
        <v>13.44</v>
      </c>
      <c r="L16" s="89">
        <v>13.478244999999999</v>
      </c>
      <c r="M16" s="89" t="s">
        <v>565</v>
      </c>
      <c r="N16" s="89">
        <v>13.599476666999999</v>
      </c>
      <c r="O16" s="90">
        <f>'APPENDIX 48'!G31/10^6</f>
        <v>13.530404369637889</v>
      </c>
      <c r="P16" s="77"/>
      <c r="Q16" s="47"/>
    </row>
    <row r="17" spans="2:21" ht="19.5" customHeight="1" x14ac:dyDescent="0.35">
      <c r="B17" s="42"/>
      <c r="C17" s="82" t="s">
        <v>543</v>
      </c>
      <c r="D17" s="87">
        <v>2.7724299999999999</v>
      </c>
      <c r="E17" s="88">
        <v>3.815534</v>
      </c>
      <c r="F17" s="88">
        <v>2.7022719999999998</v>
      </c>
      <c r="G17" s="88">
        <v>3.3903349999999999</v>
      </c>
      <c r="H17" s="89">
        <v>3.14</v>
      </c>
      <c r="I17" s="89">
        <v>3.43</v>
      </c>
      <c r="J17" s="89">
        <v>3.96</v>
      </c>
      <c r="K17" s="89"/>
      <c r="L17" s="89">
        <v>4.0775899999999998</v>
      </c>
      <c r="M17" s="89">
        <v>8.7133640000000003</v>
      </c>
      <c r="N17" s="89">
        <v>12.104754083066668</v>
      </c>
      <c r="O17" s="90">
        <f>('APPENDIX 47'!F42+'APPENDIX 48'!F31+'APPENDIX 49'!F8)/10^6</f>
        <v>14.30844233413333</v>
      </c>
      <c r="P17" s="77"/>
      <c r="Q17" s="47"/>
    </row>
    <row r="18" spans="2:21" ht="27" customHeight="1" x14ac:dyDescent="0.35">
      <c r="B18" s="42"/>
      <c r="C18" s="57" t="s">
        <v>176</v>
      </c>
      <c r="D18" s="91">
        <v>4.9249258373205747</v>
      </c>
      <c r="E18" s="92">
        <v>5.7457255813953489</v>
      </c>
      <c r="F18" s="92">
        <v>9.9340339366515842</v>
      </c>
      <c r="G18" s="92">
        <v>8.4242951541850228</v>
      </c>
      <c r="H18" s="93">
        <v>9.1</v>
      </c>
      <c r="I18" s="93">
        <v>9</v>
      </c>
      <c r="J18" s="93">
        <v>24.5</v>
      </c>
      <c r="K18" s="94">
        <v>27.540983606557379</v>
      </c>
      <c r="L18" s="94">
        <v>27.119205231388332</v>
      </c>
      <c r="M18" s="94">
        <v>28.110484189723316</v>
      </c>
      <c r="N18" s="95">
        <v>26.406750809708733</v>
      </c>
      <c r="O18" s="96">
        <f>(O16/O14)*100</f>
        <v>25.806607609456204</v>
      </c>
      <c r="P18" s="77"/>
      <c r="Q18" s="47"/>
    </row>
    <row r="19" spans="2:21" ht="19.5" customHeight="1" x14ac:dyDescent="0.35">
      <c r="B19" s="42"/>
      <c r="C19" s="57" t="s">
        <v>177</v>
      </c>
      <c r="D19" s="91">
        <v>6.632607655502393</v>
      </c>
      <c r="E19" s="92">
        <v>8.8733348837209309</v>
      </c>
      <c r="F19" s="92">
        <v>6.1137375565610856</v>
      </c>
      <c r="G19" s="97">
        <v>7.4676982378854637</v>
      </c>
      <c r="H19" s="98">
        <v>6.7</v>
      </c>
      <c r="I19" s="98">
        <v>7.1</v>
      </c>
      <c r="J19" s="98">
        <v>8.3000000000000007</v>
      </c>
      <c r="K19" s="98"/>
      <c r="L19" s="98">
        <v>8.2044064386317892</v>
      </c>
      <c r="M19" s="98">
        <v>17.220086956521737</v>
      </c>
      <c r="N19" s="98">
        <v>23.504376860323628</v>
      </c>
      <c r="O19" s="99">
        <f>(O17/O14)*100</f>
        <v>27.290563292262693</v>
      </c>
      <c r="P19" s="77"/>
      <c r="Q19" s="47"/>
    </row>
    <row r="20" spans="2:21" ht="19.5" customHeight="1" x14ac:dyDescent="0.35">
      <c r="B20" s="42"/>
      <c r="C20" s="82" t="s">
        <v>178</v>
      </c>
      <c r="D20" s="100">
        <v>5.7</v>
      </c>
      <c r="E20" s="92">
        <v>6.9</v>
      </c>
      <c r="F20" s="92">
        <v>6.6</v>
      </c>
      <c r="G20" s="92">
        <v>6.3</v>
      </c>
      <c r="H20" s="93">
        <v>8</v>
      </c>
      <c r="I20" s="93">
        <v>4.7</v>
      </c>
      <c r="J20" s="93">
        <v>5.2</v>
      </c>
      <c r="K20" s="93">
        <v>5.4</v>
      </c>
      <c r="L20" s="93">
        <v>5.62</v>
      </c>
      <c r="M20" s="93">
        <v>7.66</v>
      </c>
      <c r="N20" s="93">
        <v>7.67</v>
      </c>
      <c r="O20" s="101">
        <v>4.5249999999999995</v>
      </c>
      <c r="P20" s="77"/>
      <c r="Q20" s="47"/>
    </row>
    <row r="21" spans="2:21" ht="19.5" customHeight="1" thickBot="1" x14ac:dyDescent="0.4">
      <c r="B21" s="42"/>
      <c r="C21" s="102" t="s">
        <v>179</v>
      </c>
      <c r="D21" s="103">
        <v>9.2156852965118432</v>
      </c>
      <c r="E21" s="104">
        <v>12.813441975043331</v>
      </c>
      <c r="F21" s="104">
        <v>3.8880136895572459</v>
      </c>
      <c r="G21" s="104">
        <v>6.4442983849231306</v>
      </c>
      <c r="H21" s="93">
        <f>(((100+H10)/(100+H20))-1)*100</f>
        <v>-1.5404549585533833</v>
      </c>
      <c r="I21" s="93">
        <f>(((100+I10)/(100+I20))-1)*100</f>
        <v>-1.1304893511693948</v>
      </c>
      <c r="J21" s="93">
        <f>(((100+J10)/(100+J20))-1)*100</f>
        <v>0.80734341023414036</v>
      </c>
      <c r="K21" s="93">
        <f>(((100+K10)/(100+K20))-1)*100</f>
        <v>-2.9585365264734764</v>
      </c>
      <c r="L21" s="105">
        <f>(((100+L10)/(100+L20))-1)*100</f>
        <v>9.8570439945179658</v>
      </c>
      <c r="M21" s="105">
        <v>5.3254298678212075</v>
      </c>
      <c r="N21" s="105">
        <v>9.2248969325593233</v>
      </c>
      <c r="O21" s="106">
        <f>(((100+O10)/(100+O20))-1)*100</f>
        <v>5.3224545449867433</v>
      </c>
      <c r="P21" s="63"/>
      <c r="Q21" s="47"/>
    </row>
    <row r="22" spans="2:21" s="2" customFormat="1" ht="64" customHeight="1" x14ac:dyDescent="0.35">
      <c r="B22" s="107"/>
      <c r="C22" s="507" t="s">
        <v>566</v>
      </c>
      <c r="D22" s="508"/>
      <c r="E22" s="508"/>
      <c r="F22" s="508"/>
      <c r="G22" s="508"/>
      <c r="H22" s="508"/>
      <c r="I22" s="508"/>
      <c r="J22" s="508"/>
      <c r="K22" s="508"/>
      <c r="L22" s="508"/>
      <c r="M22" s="508"/>
      <c r="N22" s="508"/>
      <c r="O22" s="508"/>
      <c r="P22" s="108"/>
      <c r="Q22" s="109"/>
    </row>
    <row r="23" spans="2:21" ht="15" customHeight="1" x14ac:dyDescent="0.35">
      <c r="B23" s="110"/>
      <c r="C23" s="111"/>
      <c r="D23" s="111"/>
      <c r="E23" s="111"/>
      <c r="F23" s="111"/>
      <c r="G23" s="111"/>
      <c r="H23" s="111"/>
      <c r="I23" s="111"/>
      <c r="J23" s="111"/>
      <c r="K23" s="111"/>
      <c r="L23" s="111"/>
      <c r="M23" s="111"/>
      <c r="N23" s="111"/>
      <c r="O23" s="111"/>
      <c r="Q23" s="47"/>
    </row>
    <row r="24" spans="2:21" ht="15" customHeight="1" x14ac:dyDescent="0.35">
      <c r="B24" s="42"/>
      <c r="Q24" s="47"/>
    </row>
    <row r="25" spans="2:21" ht="14.5" customHeight="1" thickBot="1" x14ac:dyDescent="0.4">
      <c r="B25" s="42"/>
      <c r="C25" s="31" t="s">
        <v>180</v>
      </c>
      <c r="D25" s="112"/>
      <c r="E25" s="112"/>
      <c r="F25" s="112"/>
      <c r="G25" s="112"/>
      <c r="H25" s="112"/>
      <c r="I25" s="112"/>
      <c r="J25" s="112"/>
      <c r="K25" s="112"/>
      <c r="L25" s="112"/>
      <c r="M25" s="112"/>
      <c r="N25" s="112"/>
      <c r="O25" s="112"/>
      <c r="Q25" s="47"/>
    </row>
    <row r="26" spans="2:21" ht="18" customHeight="1" thickBot="1" x14ac:dyDescent="0.4">
      <c r="B26" s="42"/>
      <c r="C26" s="500" t="s">
        <v>181</v>
      </c>
      <c r="D26" s="497" t="s">
        <v>167</v>
      </c>
      <c r="E26" s="498"/>
      <c r="F26" s="498"/>
      <c r="G26" s="498"/>
      <c r="H26" s="498"/>
      <c r="I26" s="498"/>
      <c r="J26" s="498"/>
      <c r="K26" s="498"/>
      <c r="L26" s="498"/>
      <c r="M26" s="498"/>
      <c r="N26" s="498"/>
      <c r="O26" s="499"/>
      <c r="P26" s="509" t="s">
        <v>546</v>
      </c>
      <c r="Q26" s="47"/>
    </row>
    <row r="27" spans="2:21" ht="46.5" customHeight="1" thickBot="1" x14ac:dyDescent="0.4">
      <c r="B27" s="42"/>
      <c r="C27" s="501"/>
      <c r="D27" s="113">
        <v>2013</v>
      </c>
      <c r="E27" s="114">
        <v>2014</v>
      </c>
      <c r="F27" s="114">
        <v>2015</v>
      </c>
      <c r="G27" s="114">
        <v>2016</v>
      </c>
      <c r="H27" s="114">
        <v>2017</v>
      </c>
      <c r="I27" s="115">
        <v>2018</v>
      </c>
      <c r="J27" s="115">
        <v>2019</v>
      </c>
      <c r="K27" s="115">
        <v>2020</v>
      </c>
      <c r="L27" s="115">
        <v>2021</v>
      </c>
      <c r="M27" s="115">
        <f>L27+1</f>
        <v>2022</v>
      </c>
      <c r="N27" s="115">
        <f>M27+1</f>
        <v>2023</v>
      </c>
      <c r="O27" s="458" t="str">
        <f>O8</f>
        <v>2024*</v>
      </c>
      <c r="P27" s="510"/>
      <c r="Q27" s="47"/>
    </row>
    <row r="28" spans="2:21" x14ac:dyDescent="0.35">
      <c r="B28" s="42"/>
      <c r="C28" s="116" t="s">
        <v>182</v>
      </c>
      <c r="D28" s="117">
        <v>135384923</v>
      </c>
      <c r="E28" s="118">
        <v>157732058</v>
      </c>
      <c r="F28" s="118">
        <v>174039164</v>
      </c>
      <c r="G28" s="118">
        <v>196635836</v>
      </c>
      <c r="H28" s="118">
        <v>209001296</v>
      </c>
      <c r="I28" s="119">
        <v>216261729</v>
      </c>
      <c r="J28" s="119">
        <v>229499718</v>
      </c>
      <c r="K28" s="119">
        <v>234775753</v>
      </c>
      <c r="L28" s="119">
        <v>273710831</v>
      </c>
      <c r="M28" s="119">
        <v>310273121</v>
      </c>
      <c r="N28" s="119">
        <v>365017945.83823925</v>
      </c>
      <c r="O28" s="120">
        <f>('APPENDIX 8'!$K$31+'APPENDIX 39'!$C$42+'APPENDIX 39'!$D$42+'APPENDIX 46'!F10)</f>
        <v>400594562.85410762</v>
      </c>
      <c r="P28" s="121">
        <f>(O28-N28)/ABS(N28) *100</f>
        <v>9.7465391555390646</v>
      </c>
      <c r="Q28" s="47"/>
    </row>
    <row r="29" spans="2:21" ht="18" customHeight="1" x14ac:dyDescent="0.35">
      <c r="B29" s="42"/>
      <c r="C29" s="122" t="s">
        <v>183</v>
      </c>
      <c r="D29" s="123">
        <v>105013409</v>
      </c>
      <c r="E29" s="124">
        <v>126333481</v>
      </c>
      <c r="F29" s="124">
        <v>139377049</v>
      </c>
      <c r="G29" s="124">
        <v>158362431</v>
      </c>
      <c r="H29" s="124">
        <v>165852034</v>
      </c>
      <c r="I29" s="125">
        <v>172322202</v>
      </c>
      <c r="J29" s="125">
        <v>182658282</v>
      </c>
      <c r="K29" s="125">
        <v>187853004</v>
      </c>
      <c r="L29" s="125">
        <v>221133803</v>
      </c>
      <c r="M29" s="125">
        <v>249190282</v>
      </c>
      <c r="N29" s="125">
        <v>287499214.37145585</v>
      </c>
      <c r="O29" s="126">
        <f>('APPENDIX 19'!$E$31+'APPENDIX 39'!$F$42)</f>
        <v>320274527.63083726</v>
      </c>
      <c r="P29" s="121">
        <f t="shared" ref="P29:P38" si="0">(O29-N29)/ABS(N29) *100</f>
        <v>11.400140112047376</v>
      </c>
      <c r="Q29" s="47"/>
    </row>
    <row r="30" spans="2:21" ht="18" customHeight="1" x14ac:dyDescent="0.35">
      <c r="B30" s="42"/>
      <c r="C30" s="122" t="s">
        <v>184</v>
      </c>
      <c r="D30" s="123">
        <v>34170145</v>
      </c>
      <c r="E30" s="124">
        <v>42677696</v>
      </c>
      <c r="F30" s="124">
        <v>48811202</v>
      </c>
      <c r="G30" s="124">
        <v>54857495</v>
      </c>
      <c r="H30" s="124">
        <v>56151966</v>
      </c>
      <c r="I30" s="125">
        <v>56927996</v>
      </c>
      <c r="J30" s="125">
        <v>58961582</v>
      </c>
      <c r="K30" s="125">
        <v>58311459</v>
      </c>
      <c r="L30" s="125">
        <v>69835740</v>
      </c>
      <c r="M30" s="125">
        <v>77095546</v>
      </c>
      <c r="N30" s="125">
        <v>87688511.035788</v>
      </c>
      <c r="O30" s="126">
        <f>SUM('APPENDIX 42'!C42:P42)</f>
        <v>98762567.678276926</v>
      </c>
      <c r="P30" s="121">
        <f t="shared" si="0"/>
        <v>12.628856975310383</v>
      </c>
      <c r="Q30" s="47"/>
      <c r="S30" s="392"/>
      <c r="T30" s="392"/>
      <c r="U30" s="469"/>
    </row>
    <row r="31" spans="2:21" ht="18" customHeight="1" x14ac:dyDescent="0.35">
      <c r="B31" s="42"/>
      <c r="C31" s="122" t="s">
        <v>185</v>
      </c>
      <c r="D31" s="123">
        <v>7204448</v>
      </c>
      <c r="E31" s="124">
        <v>14332657</v>
      </c>
      <c r="F31" s="124">
        <v>10833473</v>
      </c>
      <c r="G31" s="124">
        <v>12578735</v>
      </c>
      <c r="H31" s="124">
        <v>12495182</v>
      </c>
      <c r="I31" s="125">
        <v>11487628</v>
      </c>
      <c r="J31" s="125">
        <v>10957562</v>
      </c>
      <c r="K31" s="125">
        <v>11157093</v>
      </c>
      <c r="L31" s="125">
        <v>13521938</v>
      </c>
      <c r="M31" s="125">
        <v>15341053</v>
      </c>
      <c r="N31" s="125">
        <v>17528063.073572617</v>
      </c>
      <c r="O31" s="126">
        <f>('APPENDIX 19'!$L$31+'APPENDIX 39'!$M$42)</f>
        <v>18414097.890837785</v>
      </c>
      <c r="P31" s="121">
        <f t="shared" si="0"/>
        <v>5.0549499596510401</v>
      </c>
      <c r="Q31" s="47"/>
    </row>
    <row r="32" spans="2:21" ht="18" customHeight="1" x14ac:dyDescent="0.35">
      <c r="B32" s="42"/>
      <c r="C32" s="122" t="s">
        <v>186</v>
      </c>
      <c r="D32" s="123">
        <v>24808273</v>
      </c>
      <c r="E32" s="124">
        <v>49249464</v>
      </c>
      <c r="F32" s="124">
        <v>35991670</v>
      </c>
      <c r="G32" s="124">
        <v>39982771</v>
      </c>
      <c r="H32" s="124">
        <v>41197258</v>
      </c>
      <c r="I32" s="125">
        <v>44072857</v>
      </c>
      <c r="J32" s="125">
        <v>45702207</v>
      </c>
      <c r="K32" s="125">
        <v>44173611</v>
      </c>
      <c r="L32" s="125">
        <v>46513554</v>
      </c>
      <c r="M32" s="125">
        <v>50280745</v>
      </c>
      <c r="N32" s="125">
        <v>59386080.087618195</v>
      </c>
      <c r="O32" s="126">
        <f>('APPENDIX 19'!$M$31+'APPENDIX 39'!$N$42)</f>
        <v>59851116.20633845</v>
      </c>
      <c r="P32" s="121">
        <f t="shared" si="0"/>
        <v>0.78307259552093977</v>
      </c>
      <c r="Q32" s="47"/>
    </row>
    <row r="33" spans="2:17" ht="18" customHeight="1" x14ac:dyDescent="0.35">
      <c r="B33" s="42"/>
      <c r="C33" s="122" t="s">
        <v>187</v>
      </c>
      <c r="D33" s="123">
        <v>3402770</v>
      </c>
      <c r="E33" s="124">
        <v>1604507</v>
      </c>
      <c r="F33" s="124">
        <v>-274188</v>
      </c>
      <c r="G33" s="127">
        <v>-2125731</v>
      </c>
      <c r="H33" s="127">
        <v>-1027851</v>
      </c>
      <c r="I33" s="128">
        <v>-2588861</v>
      </c>
      <c r="J33" s="128">
        <v>-3165405</v>
      </c>
      <c r="K33" s="128">
        <v>-1847726</v>
      </c>
      <c r="L33" s="128">
        <v>-6333631</v>
      </c>
      <c r="M33" s="128">
        <v>-3270383</v>
      </c>
      <c r="N33" s="128">
        <v>-6039288.6660727812</v>
      </c>
      <c r="O33" s="129">
        <f>'APPENDIX 39'!$O$42</f>
        <v>-3678306.7008196716</v>
      </c>
      <c r="P33" s="121">
        <f t="shared" si="0"/>
        <v>39.093709471390532</v>
      </c>
      <c r="Q33" s="47"/>
    </row>
    <row r="34" spans="2:17" ht="18" customHeight="1" x14ac:dyDescent="0.35">
      <c r="B34" s="42"/>
      <c r="C34" s="122" t="s">
        <v>188</v>
      </c>
      <c r="D34" s="123">
        <v>9429214</v>
      </c>
      <c r="E34" s="124">
        <v>11095059</v>
      </c>
      <c r="F34" s="124">
        <v>6294523</v>
      </c>
      <c r="G34" s="124">
        <v>5338509</v>
      </c>
      <c r="H34" s="124">
        <v>6596592</v>
      </c>
      <c r="I34" s="125">
        <v>6967045</v>
      </c>
      <c r="J34" s="125">
        <v>9132215</v>
      </c>
      <c r="K34" s="125">
        <v>4879906</v>
      </c>
      <c r="L34" s="125">
        <v>7283075</v>
      </c>
      <c r="M34" s="125">
        <v>7041440</v>
      </c>
      <c r="N34" s="125">
        <v>72238708.675489038</v>
      </c>
      <c r="O34" s="126">
        <f>'APPENDIX 1'!$G$50+'APPENDIX 2'!$G$37</f>
        <v>140001454.13879186</v>
      </c>
      <c r="P34" s="121">
        <f t="shared" si="0"/>
        <v>93.803926877634041</v>
      </c>
      <c r="Q34" s="47"/>
    </row>
    <row r="35" spans="2:17" ht="18" customHeight="1" x14ac:dyDescent="0.35">
      <c r="B35" s="42"/>
      <c r="C35" s="122" t="s">
        <v>189</v>
      </c>
      <c r="D35" s="123">
        <v>20245881</v>
      </c>
      <c r="E35" s="124">
        <v>17232015</v>
      </c>
      <c r="F35" s="124">
        <v>13564434</v>
      </c>
      <c r="G35" s="124">
        <v>12835309</v>
      </c>
      <c r="H35" s="124">
        <v>13642972</v>
      </c>
      <c r="I35" s="125">
        <v>7269268</v>
      </c>
      <c r="J35" s="125">
        <v>15119928</v>
      </c>
      <c r="K35" s="125">
        <v>6388955</v>
      </c>
      <c r="L35" s="125">
        <v>8645622</v>
      </c>
      <c r="M35" s="125">
        <v>14715312</v>
      </c>
      <c r="N35" s="125">
        <v>23459372.421798158</v>
      </c>
      <c r="O35" s="126">
        <f>'APPENDIX 1'!$R$50+'APPENDIX 2'!$R$37</f>
        <v>30423136.63088841</v>
      </c>
      <c r="P35" s="121">
        <f t="shared" si="0"/>
        <v>29.684358489571562</v>
      </c>
      <c r="Q35" s="47"/>
    </row>
    <row r="36" spans="2:17" ht="18" customHeight="1" x14ac:dyDescent="0.35">
      <c r="B36" s="42"/>
      <c r="C36" s="122" t="s">
        <v>190</v>
      </c>
      <c r="D36" s="123">
        <v>296336802</v>
      </c>
      <c r="E36" s="124">
        <v>355009404</v>
      </c>
      <c r="F36" s="124">
        <v>390225346</v>
      </c>
      <c r="G36" s="124">
        <v>425304138</v>
      </c>
      <c r="H36" s="124">
        <v>483799656</v>
      </c>
      <c r="I36" s="125">
        <v>524237249</v>
      </c>
      <c r="J36" s="125">
        <v>596011648</v>
      </c>
      <c r="K36" s="125">
        <v>656460833</v>
      </c>
      <c r="L36" s="125">
        <v>733461323</v>
      </c>
      <c r="M36" s="125">
        <v>833722972</v>
      </c>
      <c r="N36" s="125">
        <v>710864983.78972816</v>
      </c>
      <c r="O36" s="126">
        <f>'APPENDIX 5 III'!$N$46+'APPENDIX 5 III'!$O$46+'APPENDIX 6 IV'!$P$44+'APPENDIX 6 IV'!$Q$44</f>
        <v>860093324.37533724</v>
      </c>
      <c r="P36" s="121">
        <f t="shared" si="0"/>
        <v>20.992501246868336</v>
      </c>
      <c r="Q36" s="47"/>
    </row>
    <row r="37" spans="2:17" ht="18" customHeight="1" x14ac:dyDescent="0.35">
      <c r="B37" s="42"/>
      <c r="C37" s="122" t="s">
        <v>191</v>
      </c>
      <c r="D37" s="123">
        <v>366252339</v>
      </c>
      <c r="E37" s="124">
        <v>430536097</v>
      </c>
      <c r="F37" s="124">
        <v>478752455</v>
      </c>
      <c r="G37" s="124">
        <v>528748193</v>
      </c>
      <c r="H37" s="124">
        <v>590953330</v>
      </c>
      <c r="I37" s="125">
        <v>635035110</v>
      </c>
      <c r="J37" s="125">
        <v>711247445</v>
      </c>
      <c r="K37" s="125">
        <v>765932477</v>
      </c>
      <c r="L37" s="125">
        <v>850506382</v>
      </c>
      <c r="M37" s="125">
        <v>956871079</v>
      </c>
      <c r="N37" s="125">
        <v>1076861510.2810087</v>
      </c>
      <c r="O37" s="126">
        <f>'APPENDIX 5 III'!K42+'APPENDIX 6 IV'!M40</f>
        <v>1252046103.2348423</v>
      </c>
      <c r="P37" s="121">
        <f t="shared" si="0"/>
        <v>16.268070804027428</v>
      </c>
      <c r="Q37" s="47"/>
    </row>
    <row r="38" spans="2:17" ht="18" customHeight="1" thickBot="1" x14ac:dyDescent="0.4">
      <c r="B38" s="42"/>
      <c r="C38" s="130" t="s">
        <v>192</v>
      </c>
      <c r="D38" s="131">
        <v>100958028</v>
      </c>
      <c r="E38" s="132">
        <v>114141212</v>
      </c>
      <c r="F38" s="132">
        <v>125830028</v>
      </c>
      <c r="G38" s="132">
        <v>134455222</v>
      </c>
      <c r="H38" s="132">
        <v>147255002</v>
      </c>
      <c r="I38" s="133">
        <v>149134602</v>
      </c>
      <c r="J38" s="133">
        <v>161835044</v>
      </c>
      <c r="K38" s="133">
        <v>166069303</v>
      </c>
      <c r="L38" s="133">
        <v>167914107</v>
      </c>
      <c r="M38" s="133">
        <v>184166513</v>
      </c>
      <c r="N38" s="133">
        <v>210437133.92117447</v>
      </c>
      <c r="O38" s="134">
        <f>'APPENDIX 5 III'!$K$12+'APPENDIX 6 IV'!M11</f>
        <v>232064288.06495982</v>
      </c>
      <c r="P38" s="121">
        <f t="shared" si="0"/>
        <v>10.27725180475346</v>
      </c>
      <c r="Q38" s="47"/>
    </row>
    <row r="39" spans="2:17" ht="18" customHeight="1" x14ac:dyDescent="0.35">
      <c r="B39" s="42"/>
      <c r="C39" s="513" t="s">
        <v>193</v>
      </c>
      <c r="D39" s="514"/>
      <c r="E39" s="514"/>
      <c r="F39" s="514"/>
      <c r="G39" s="514"/>
      <c r="H39" s="514"/>
      <c r="I39" s="136"/>
      <c r="J39" s="136"/>
      <c r="K39" s="136"/>
      <c r="L39" s="136"/>
      <c r="M39" s="136"/>
      <c r="N39" s="136"/>
      <c r="O39" s="136"/>
      <c r="Q39" s="47"/>
    </row>
    <row r="40" spans="2:17" ht="18" customHeight="1" x14ac:dyDescent="0.35">
      <c r="B40" s="42"/>
      <c r="C40" s="506" t="s">
        <v>549</v>
      </c>
      <c r="D40" s="506"/>
      <c r="E40" s="506"/>
      <c r="F40" s="506"/>
      <c r="G40" s="506"/>
      <c r="H40" s="506"/>
      <c r="I40" s="506"/>
      <c r="J40" s="506"/>
      <c r="K40" s="506"/>
      <c r="L40" s="506"/>
      <c r="M40" s="506"/>
      <c r="N40" s="506"/>
      <c r="O40" s="506"/>
      <c r="P40" s="506"/>
      <c r="Q40" s="47"/>
    </row>
    <row r="41" spans="2:17" ht="14.5" customHeight="1" thickBot="1" x14ac:dyDescent="0.4">
      <c r="B41" s="137"/>
      <c r="C41" s="504"/>
      <c r="D41" s="504"/>
      <c r="E41" s="504"/>
      <c r="F41" s="504"/>
      <c r="G41" s="504"/>
      <c r="H41" s="504"/>
      <c r="I41" s="504"/>
      <c r="J41" s="504"/>
      <c r="K41" s="504"/>
      <c r="L41" s="504"/>
      <c r="M41" s="504"/>
      <c r="N41" s="504"/>
      <c r="O41" s="504"/>
      <c r="P41" s="504"/>
      <c r="Q41" s="505"/>
    </row>
    <row r="42" spans="2:17" ht="14.5" customHeight="1" thickTop="1" x14ac:dyDescent="0.35"/>
  </sheetData>
  <sheetProtection algorithmName="SHA-512" hashValue="9p6Dm4blT3KaZXFY0Cpc/Y9F9vfaZ3vwjebsuQlqJkV7/RqTwom9IDF/pAP0dnI3obutnCKRIJscfumSgy6rAw==" saltValue="pMaDktR6HcWudc0SFsMmuw==" spinCount="100000" sheet="1" objects="1" scenarios="1"/>
  <mergeCells count="10">
    <mergeCell ref="C3:H3"/>
    <mergeCell ref="D26:O26"/>
    <mergeCell ref="C26:C27"/>
    <mergeCell ref="D7:O7"/>
    <mergeCell ref="C41:Q41"/>
    <mergeCell ref="C40:P40"/>
    <mergeCell ref="C22:O22"/>
    <mergeCell ref="P26:P27"/>
    <mergeCell ref="C7:C8"/>
    <mergeCell ref="C39:H39"/>
  </mergeCells>
  <pageMargins left="0.7" right="0.7" top="0.75" bottom="0.75" header="0.3" footer="0.3"/>
  <pageSetup scale="55" orientation="landscape" r:id="rId1"/>
  <headerFooter>
    <oddFooter>Page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1">
    <tabColor rgb="FFCC9900"/>
    <pageSetUpPr fitToPage="1"/>
  </sheetPr>
  <dimension ref="B1:T63"/>
  <sheetViews>
    <sheetView showGridLines="0" topLeftCell="A31" zoomScale="80" zoomScaleNormal="80" workbookViewId="0">
      <selection activeCell="C40" sqref="C40:P40"/>
    </sheetView>
  </sheetViews>
  <sheetFormatPr defaultRowHeight="15.5" x14ac:dyDescent="0.35"/>
  <cols>
    <col min="1" max="1" width="5.453125" style="1" customWidth="1"/>
    <col min="2" max="2" width="12.453125" style="1" customWidth="1"/>
    <col min="3" max="3" width="78.36328125" style="1" customWidth="1"/>
    <col min="4" max="4" width="17.54296875" style="1" hidden="1" customWidth="1"/>
    <col min="5" max="7" width="14.453125" style="1" hidden="1" customWidth="1"/>
    <col min="8" max="8" width="20.6328125" style="1" hidden="1" customWidth="1"/>
    <col min="9" max="10" width="14.453125" style="1" hidden="1" customWidth="1"/>
    <col min="11" max="11" width="17.7265625" style="1" customWidth="1"/>
    <col min="12" max="12" width="17.1796875" style="1" bestFit="1" customWidth="1"/>
    <col min="13" max="14" width="17.26953125" style="1" bestFit="1" customWidth="1"/>
    <col min="15" max="15" width="19.453125" style="1" bestFit="1" customWidth="1"/>
    <col min="16" max="16" width="14.26953125" style="1" customWidth="1"/>
    <col min="17" max="17" width="7.54296875" style="1" customWidth="1"/>
    <col min="18" max="18" width="4.1796875" style="1" customWidth="1"/>
    <col min="19" max="19" width="19.6328125" style="1" bestFit="1" customWidth="1"/>
    <col min="20" max="24" width="13.453125" style="1" bestFit="1" customWidth="1"/>
    <col min="25" max="101" width="8.7265625" style="1" customWidth="1"/>
    <col min="102" max="16384" width="8.7265625" style="1"/>
  </cols>
  <sheetData>
    <row r="1" spans="2:20" ht="37" customHeight="1" thickBot="1" x14ac:dyDescent="0.4">
      <c r="B1" s="449"/>
      <c r="C1" s="449"/>
    </row>
    <row r="2" spans="2:20" ht="14.5" customHeight="1" thickTop="1" x14ac:dyDescent="0.35">
      <c r="B2" s="39"/>
      <c r="C2" s="40"/>
      <c r="D2" s="40"/>
      <c r="E2" s="40"/>
      <c r="F2" s="40"/>
      <c r="G2" s="40"/>
      <c r="H2" s="40"/>
      <c r="I2" s="40"/>
      <c r="J2" s="40"/>
      <c r="K2" s="40"/>
      <c r="L2" s="40"/>
      <c r="M2" s="40"/>
      <c r="N2" s="40"/>
      <c r="O2" s="40"/>
      <c r="P2" s="40"/>
      <c r="Q2" s="41"/>
    </row>
    <row r="3" spans="2:20" ht="14.5" customHeight="1" thickBot="1" x14ac:dyDescent="0.4">
      <c r="B3" s="42"/>
      <c r="Q3" s="47"/>
    </row>
    <row r="4" spans="2:20" ht="26.25" customHeight="1" thickBot="1" x14ac:dyDescent="0.4">
      <c r="B4" s="42"/>
      <c r="C4" s="494" t="s">
        <v>194</v>
      </c>
      <c r="D4" s="495"/>
      <c r="E4" s="495"/>
      <c r="F4" s="495"/>
      <c r="G4" s="495"/>
      <c r="H4" s="495"/>
      <c r="I4" s="495"/>
      <c r="J4" s="495"/>
      <c r="K4" s="495"/>
      <c r="L4" s="495"/>
      <c r="M4" s="495"/>
      <c r="N4" s="495"/>
      <c r="O4" s="496"/>
      <c r="Q4" s="47"/>
    </row>
    <row r="5" spans="2:20" ht="20" customHeight="1" x14ac:dyDescent="0.35">
      <c r="B5" s="42"/>
      <c r="C5" s="140"/>
      <c r="D5" s="140"/>
      <c r="E5" s="140"/>
      <c r="F5" s="140"/>
      <c r="G5" s="140"/>
      <c r="Q5" s="47"/>
    </row>
    <row r="6" spans="2:20" ht="14.5" customHeight="1" thickBot="1" x14ac:dyDescent="0.4">
      <c r="B6" s="42"/>
      <c r="C6" s="515" t="s">
        <v>195</v>
      </c>
      <c r="D6" s="514"/>
      <c r="E6" s="514"/>
      <c r="F6" s="514"/>
      <c r="G6" s="514"/>
      <c r="H6" s="514"/>
      <c r="I6" s="141"/>
      <c r="J6" s="141"/>
      <c r="K6" s="141"/>
      <c r="L6" s="141"/>
      <c r="M6" s="141"/>
      <c r="N6" s="141"/>
      <c r="O6" s="141"/>
      <c r="Q6" s="47"/>
    </row>
    <row r="7" spans="2:20" ht="14.5" customHeight="1" x14ac:dyDescent="0.35">
      <c r="B7" s="42"/>
      <c r="C7" s="497" t="s">
        <v>196</v>
      </c>
      <c r="D7" s="520" t="s">
        <v>167</v>
      </c>
      <c r="E7" s="498"/>
      <c r="F7" s="498"/>
      <c r="G7" s="498"/>
      <c r="H7" s="498"/>
      <c r="I7" s="498"/>
      <c r="J7" s="498"/>
      <c r="K7" s="498"/>
      <c r="L7" s="498"/>
      <c r="M7" s="498"/>
      <c r="N7" s="498"/>
      <c r="O7" s="499"/>
      <c r="P7" s="521" t="s">
        <v>546</v>
      </c>
      <c r="Q7" s="47"/>
    </row>
    <row r="8" spans="2:20" ht="46" customHeight="1" x14ac:dyDescent="0.35">
      <c r="B8" s="42"/>
      <c r="C8" s="518"/>
      <c r="D8" s="143">
        <v>2013</v>
      </c>
      <c r="E8" s="143">
        <v>2014</v>
      </c>
      <c r="F8" s="143">
        <v>2015</v>
      </c>
      <c r="G8" s="143">
        <v>2016</v>
      </c>
      <c r="H8" s="143">
        <v>2017</v>
      </c>
      <c r="I8" s="143">
        <v>2018</v>
      </c>
      <c r="J8" s="143">
        <v>2019</v>
      </c>
      <c r="K8" s="143">
        <v>2020</v>
      </c>
      <c r="L8" s="143">
        <v>2021</v>
      </c>
      <c r="M8" s="143">
        <f>L8+1</f>
        <v>2022</v>
      </c>
      <c r="N8" s="143">
        <f>M8+1</f>
        <v>2023</v>
      </c>
      <c r="O8" s="459" t="s">
        <v>548</v>
      </c>
      <c r="P8" s="522"/>
      <c r="Q8" s="47"/>
      <c r="S8" s="354"/>
    </row>
    <row r="9" spans="2:20" x14ac:dyDescent="0.35">
      <c r="B9" s="42"/>
      <c r="C9" s="144" t="s">
        <v>197</v>
      </c>
      <c r="D9" s="124">
        <v>44424411</v>
      </c>
      <c r="E9" s="124">
        <v>56581380</v>
      </c>
      <c r="F9" s="124">
        <v>62064805</v>
      </c>
      <c r="G9" s="124">
        <v>73519181</v>
      </c>
      <c r="H9" s="124">
        <v>82807826</v>
      </c>
      <c r="I9" s="124">
        <v>87408352</v>
      </c>
      <c r="J9" s="124">
        <v>97395510</v>
      </c>
      <c r="K9" s="124">
        <v>102078013</v>
      </c>
      <c r="L9" s="124">
        <v>123687148</v>
      </c>
      <c r="M9" s="124">
        <v>140953582</v>
      </c>
      <c r="N9" s="124">
        <v>170075014.39488819</v>
      </c>
      <c r="O9" s="126">
        <f>'APPENDIX 19'!$D$31</f>
        <v>191798696.91969863</v>
      </c>
      <c r="P9" s="121">
        <f t="shared" ref="P9:P14" si="0">(O9-N9)/ABS(N9) *100</f>
        <v>12.773000550434388</v>
      </c>
      <c r="Q9" s="47"/>
      <c r="S9" s="467"/>
      <c r="T9" s="466"/>
    </row>
    <row r="10" spans="2:20" x14ac:dyDescent="0.35">
      <c r="B10" s="42"/>
      <c r="C10" s="144" t="s">
        <v>198</v>
      </c>
      <c r="D10" s="124">
        <v>2731261</v>
      </c>
      <c r="E10" s="124">
        <v>3856486</v>
      </c>
      <c r="F10" s="124">
        <v>4983380</v>
      </c>
      <c r="G10" s="124">
        <v>5666993</v>
      </c>
      <c r="H10" s="124">
        <v>5860038</v>
      </c>
      <c r="I10" s="124">
        <v>7048742</v>
      </c>
      <c r="J10" s="124">
        <v>7529611</v>
      </c>
      <c r="K10" s="124">
        <v>6751093</v>
      </c>
      <c r="L10" s="124">
        <v>9081590</v>
      </c>
      <c r="M10" s="124">
        <v>12025131</v>
      </c>
      <c r="N10" s="124">
        <v>15517574.708930314</v>
      </c>
      <c r="O10" s="126">
        <f>(O9-O11)</f>
        <v>14987211.276433855</v>
      </c>
      <c r="P10" s="121">
        <f t="shared" si="0"/>
        <v>-3.4178242569777084</v>
      </c>
      <c r="Q10" s="47"/>
      <c r="S10" s="464"/>
    </row>
    <row r="11" spans="2:20" x14ac:dyDescent="0.35">
      <c r="B11" s="42"/>
      <c r="C11" s="144" t="s">
        <v>199</v>
      </c>
      <c r="D11" s="124">
        <v>41693150</v>
      </c>
      <c r="E11" s="124">
        <v>52718917</v>
      </c>
      <c r="F11" s="124">
        <v>57081418</v>
      </c>
      <c r="G11" s="124">
        <v>67852188</v>
      </c>
      <c r="H11" s="124">
        <v>76947788</v>
      </c>
      <c r="I11" s="124">
        <v>80359610</v>
      </c>
      <c r="J11" s="124">
        <v>89865899</v>
      </c>
      <c r="K11" s="124">
        <v>95326920</v>
      </c>
      <c r="L11" s="124">
        <v>114605558</v>
      </c>
      <c r="M11" s="124">
        <v>128928451</v>
      </c>
      <c r="N11" s="124">
        <v>154557439.68595788</v>
      </c>
      <c r="O11" s="126">
        <f>'APPENDIX 19'!$E$31</f>
        <v>176811485.64326477</v>
      </c>
      <c r="P11" s="121">
        <f t="shared" si="0"/>
        <v>14.398560174472633</v>
      </c>
      <c r="Q11" s="47"/>
      <c r="S11" s="465"/>
    </row>
    <row r="12" spans="2:20" x14ac:dyDescent="0.35">
      <c r="B12" s="42"/>
      <c r="C12" s="144" t="s">
        <v>200</v>
      </c>
      <c r="D12" s="124">
        <v>7637766</v>
      </c>
      <c r="E12" s="124">
        <v>28460004</v>
      </c>
      <c r="F12" s="124">
        <v>11279207</v>
      </c>
      <c r="G12" s="124">
        <v>12364010</v>
      </c>
      <c r="H12" s="124">
        <v>12072033</v>
      </c>
      <c r="I12" s="124">
        <v>13928440</v>
      </c>
      <c r="J12" s="124">
        <v>15362328</v>
      </c>
      <c r="K12" s="124">
        <v>14381760</v>
      </c>
      <c r="L12" s="124">
        <v>15689550</v>
      </c>
      <c r="M12" s="124">
        <v>17456624</v>
      </c>
      <c r="N12" s="124">
        <v>20034446.322509237</v>
      </c>
      <c r="O12" s="126">
        <f>'APPENDIX 19'!$M$31</f>
        <v>22349820.820589196</v>
      </c>
      <c r="P12" s="121">
        <f t="shared" si="0"/>
        <v>11.556967738502331</v>
      </c>
      <c r="Q12" s="47"/>
    </row>
    <row r="13" spans="2:20" x14ac:dyDescent="0.35">
      <c r="B13" s="42"/>
      <c r="C13" s="144" t="s">
        <v>201</v>
      </c>
      <c r="D13" s="124">
        <v>3432164</v>
      </c>
      <c r="E13" s="124">
        <v>9618165</v>
      </c>
      <c r="F13" s="124">
        <v>5152743</v>
      </c>
      <c r="G13" s="124">
        <v>5474094</v>
      </c>
      <c r="H13" s="124">
        <v>5448401</v>
      </c>
      <c r="I13" s="124">
        <v>4887507</v>
      </c>
      <c r="J13" s="124">
        <v>5277712</v>
      </c>
      <c r="K13" s="124">
        <v>5793085</v>
      </c>
      <c r="L13" s="124">
        <v>6493140</v>
      </c>
      <c r="M13" s="124">
        <v>7254217</v>
      </c>
      <c r="N13" s="124">
        <v>7727024.004194269</v>
      </c>
      <c r="O13" s="126">
        <f>'APPENDIX 19'!$L$31</f>
        <v>9157713.9203988314</v>
      </c>
      <c r="P13" s="121">
        <f t="shared" si="0"/>
        <v>18.515406648510169</v>
      </c>
      <c r="Q13" s="47"/>
    </row>
    <row r="14" spans="2:20" ht="14.5" customHeight="1" thickBot="1" x14ac:dyDescent="0.4">
      <c r="B14" s="42"/>
      <c r="C14" s="145" t="s">
        <v>202</v>
      </c>
      <c r="D14" s="132">
        <v>137229500</v>
      </c>
      <c r="E14" s="132">
        <v>193293550.3425926</v>
      </c>
      <c r="F14" s="132">
        <v>231885634</v>
      </c>
      <c r="G14" s="132">
        <v>255648171</v>
      </c>
      <c r="H14" s="132">
        <v>301571353</v>
      </c>
      <c r="I14" s="132">
        <v>333263364</v>
      </c>
      <c r="J14" s="132">
        <v>387780599</v>
      </c>
      <c r="K14" s="132">
        <v>426165838</v>
      </c>
      <c r="L14" s="132">
        <v>494301595</v>
      </c>
      <c r="M14" s="132">
        <v>574251284</v>
      </c>
      <c r="N14" s="132">
        <v>657344579.2188493</v>
      </c>
      <c r="O14" s="134">
        <f>'APPENDIX 19'!$Q$31</f>
        <v>805778101.32281733</v>
      </c>
      <c r="P14" s="121">
        <f t="shared" si="0"/>
        <v>22.580778300531197</v>
      </c>
      <c r="Q14" s="47"/>
    </row>
    <row r="15" spans="2:20" x14ac:dyDescent="0.35">
      <c r="B15" s="42"/>
      <c r="Q15" s="47"/>
    </row>
    <row r="16" spans="2:20" x14ac:dyDescent="0.35">
      <c r="B16" s="42"/>
      <c r="Q16" s="47"/>
    </row>
    <row r="17" spans="2:17" ht="14.5" customHeight="1" thickBot="1" x14ac:dyDescent="0.4">
      <c r="B17" s="42"/>
      <c r="C17" s="515" t="s">
        <v>203</v>
      </c>
      <c r="D17" s="514"/>
      <c r="E17" s="514"/>
      <c r="F17" s="514"/>
      <c r="G17" s="514"/>
      <c r="H17" s="514"/>
      <c r="I17" s="141"/>
      <c r="J17" s="141"/>
      <c r="K17" s="141"/>
      <c r="L17" s="141"/>
      <c r="M17" s="141"/>
      <c r="N17" s="141"/>
      <c r="O17" s="141"/>
      <c r="Q17" s="47"/>
    </row>
    <row r="18" spans="2:17" ht="14.5" customHeight="1" x14ac:dyDescent="0.35">
      <c r="B18" s="42"/>
      <c r="C18" s="497" t="s">
        <v>196</v>
      </c>
      <c r="D18" s="146"/>
      <c r="E18" s="147" t="s">
        <v>167</v>
      </c>
      <c r="F18" s="147"/>
      <c r="G18" s="147"/>
      <c r="H18" s="520" t="s">
        <v>167</v>
      </c>
      <c r="I18" s="498"/>
      <c r="J18" s="498"/>
      <c r="K18" s="498"/>
      <c r="L18" s="498"/>
      <c r="M18" s="498"/>
      <c r="N18" s="498"/>
      <c r="O18" s="499"/>
      <c r="P18" s="523" t="str">
        <f>P7</f>
        <v>Annual Change 2023/2024 %</v>
      </c>
      <c r="Q18" s="47"/>
    </row>
    <row r="19" spans="2:17" ht="44.5" customHeight="1" thickBot="1" x14ac:dyDescent="0.4">
      <c r="B19" s="42"/>
      <c r="C19" s="518"/>
      <c r="D19" s="148">
        <v>2013</v>
      </c>
      <c r="E19" s="148">
        <v>2014</v>
      </c>
      <c r="F19" s="148">
        <v>2015</v>
      </c>
      <c r="G19" s="148">
        <v>2016</v>
      </c>
      <c r="H19" s="148">
        <v>2017</v>
      </c>
      <c r="I19" s="148">
        <v>2018</v>
      </c>
      <c r="J19" s="148">
        <v>2019</v>
      </c>
      <c r="K19" s="148">
        <v>2020</v>
      </c>
      <c r="L19" s="148">
        <v>2021</v>
      </c>
      <c r="M19" s="143">
        <f>L19+1</f>
        <v>2022</v>
      </c>
      <c r="N19" s="143">
        <f>M19+1</f>
        <v>2023</v>
      </c>
      <c r="O19" s="459" t="str">
        <f>O8</f>
        <v>2024*</v>
      </c>
      <c r="P19" s="524"/>
      <c r="Q19" s="47"/>
    </row>
    <row r="20" spans="2:17" ht="14.5" customHeight="1" thickBot="1" x14ac:dyDescent="0.4">
      <c r="B20" s="42"/>
      <c r="C20" s="516" t="s">
        <v>197</v>
      </c>
      <c r="D20" s="495"/>
      <c r="E20" s="495"/>
      <c r="F20" s="495"/>
      <c r="G20" s="495"/>
      <c r="H20" s="495"/>
      <c r="I20" s="495"/>
      <c r="J20" s="495"/>
      <c r="K20" s="495"/>
      <c r="L20" s="495"/>
      <c r="M20" s="495"/>
      <c r="N20" s="495"/>
      <c r="O20" s="495"/>
      <c r="P20" s="517"/>
      <c r="Q20" s="47"/>
    </row>
    <row r="21" spans="2:17" x14ac:dyDescent="0.35">
      <c r="B21" s="42"/>
      <c r="C21" s="150" t="s">
        <v>204</v>
      </c>
      <c r="D21" s="151">
        <v>13310197</v>
      </c>
      <c r="E21" s="152">
        <v>14363846</v>
      </c>
      <c r="F21" s="153">
        <v>16783137</v>
      </c>
      <c r="G21" s="153">
        <v>18880725</v>
      </c>
      <c r="H21" s="153">
        <v>21374928</v>
      </c>
      <c r="I21" s="154">
        <v>24331504</v>
      </c>
      <c r="J21" s="154">
        <v>28187025</v>
      </c>
      <c r="K21" s="154">
        <v>29549666</v>
      </c>
      <c r="L21" s="154">
        <v>34107231</v>
      </c>
      <c r="M21" s="154">
        <v>35547858</v>
      </c>
      <c r="N21" s="154">
        <v>38836382.070520014</v>
      </c>
      <c r="O21" s="155">
        <f>'APPENDIX 11'!$D$31</f>
        <v>42457066.0023733</v>
      </c>
      <c r="P21" s="156">
        <f t="shared" ref="P21:P25" si="1">(O21-N21)/ABS(N21) *100</f>
        <v>9.3229176839355521</v>
      </c>
      <c r="Q21" s="47"/>
    </row>
    <row r="22" spans="2:17" x14ac:dyDescent="0.35">
      <c r="B22" s="42"/>
      <c r="C22" s="157" t="s">
        <v>205</v>
      </c>
      <c r="D22" s="158">
        <v>1331213</v>
      </c>
      <c r="E22" s="159">
        <v>6358440</v>
      </c>
      <c r="F22" s="160">
        <v>4137425</v>
      </c>
      <c r="G22" s="160">
        <v>4698479</v>
      </c>
      <c r="H22" s="160">
        <v>9834902</v>
      </c>
      <c r="I22" s="161">
        <v>6880785</v>
      </c>
      <c r="J22" s="161">
        <v>7451904</v>
      </c>
      <c r="K22" s="161">
        <v>8208247</v>
      </c>
      <c r="L22" s="161">
        <v>9290658</v>
      </c>
      <c r="M22" s="161">
        <v>10036388</v>
      </c>
      <c r="N22" s="161">
        <v>12351080.65185</v>
      </c>
      <c r="O22" s="162">
        <f>'APPENDIX 12'!$D$31</f>
        <v>12356887.700296136</v>
      </c>
      <c r="P22" s="156">
        <f t="shared" si="1"/>
        <v>4.7016521143563174E-2</v>
      </c>
      <c r="Q22" s="47"/>
    </row>
    <row r="23" spans="2:17" x14ac:dyDescent="0.35">
      <c r="B23" s="42"/>
      <c r="C23" s="157" t="s">
        <v>206</v>
      </c>
      <c r="D23" s="158">
        <v>16089228</v>
      </c>
      <c r="E23" s="159">
        <v>14099531</v>
      </c>
      <c r="F23" s="160">
        <v>22002402</v>
      </c>
      <c r="G23" s="160">
        <v>28118598</v>
      </c>
      <c r="H23" s="160">
        <v>4497901</v>
      </c>
      <c r="I23" s="161">
        <v>4138741</v>
      </c>
      <c r="J23" s="161">
        <v>5486479</v>
      </c>
      <c r="K23" s="161">
        <v>5825247</v>
      </c>
      <c r="L23" s="161">
        <v>6804397</v>
      </c>
      <c r="M23" s="161">
        <v>8111970</v>
      </c>
      <c r="N23" s="161">
        <v>16207213.68564404</v>
      </c>
      <c r="O23" s="162">
        <f>'APPENDIX 14'!D31</f>
        <v>21729304.554332197</v>
      </c>
      <c r="P23" s="156">
        <f t="shared" si="1"/>
        <v>34.071808861133803</v>
      </c>
      <c r="Q23" s="47"/>
    </row>
    <row r="24" spans="2:17" x14ac:dyDescent="0.35">
      <c r="B24" s="42"/>
      <c r="C24" s="157" t="s">
        <v>207</v>
      </c>
      <c r="D24" s="158"/>
      <c r="E24" s="159"/>
      <c r="F24" s="160"/>
      <c r="G24" s="160"/>
      <c r="H24" s="160">
        <v>24588257</v>
      </c>
      <c r="I24" s="161">
        <v>29775545</v>
      </c>
      <c r="J24" s="161">
        <v>32237072</v>
      </c>
      <c r="K24" s="161">
        <v>34857836</v>
      </c>
      <c r="L24" s="161">
        <v>42355599</v>
      </c>
      <c r="M24" s="161">
        <v>50954518</v>
      </c>
      <c r="N24" s="161">
        <v>61704945.341870584</v>
      </c>
      <c r="O24" s="162">
        <f>'APPENDIX 15'!D31</f>
        <v>68244151.807674095</v>
      </c>
      <c r="P24" s="156">
        <f t="shared" si="1"/>
        <v>10.597540326101317</v>
      </c>
      <c r="Q24" s="47"/>
    </row>
    <row r="25" spans="2:17" x14ac:dyDescent="0.35">
      <c r="B25" s="42"/>
      <c r="C25" s="157" t="s">
        <v>208</v>
      </c>
      <c r="D25" s="158">
        <v>3038834</v>
      </c>
      <c r="E25" s="159">
        <v>9331736</v>
      </c>
      <c r="F25" s="160">
        <v>9858591</v>
      </c>
      <c r="G25" s="160">
        <v>10600535</v>
      </c>
      <c r="H25" s="160">
        <v>12765171</v>
      </c>
      <c r="I25" s="161">
        <v>11031270</v>
      </c>
      <c r="J25" s="161">
        <v>10957689</v>
      </c>
      <c r="K25" s="161">
        <v>9665028</v>
      </c>
      <c r="L25" s="161">
        <v>14334101</v>
      </c>
      <c r="M25" s="161">
        <v>16785151</v>
      </c>
      <c r="N25" s="161">
        <v>21668737.028301045</v>
      </c>
      <c r="O25" s="162">
        <f>'APPENDIX 13'!$D$31</f>
        <v>24669467.339841064</v>
      </c>
      <c r="P25" s="156">
        <f t="shared" si="1"/>
        <v>13.848201247819997</v>
      </c>
      <c r="Q25" s="47"/>
    </row>
    <row r="26" spans="2:17" x14ac:dyDescent="0.35">
      <c r="B26" s="42"/>
      <c r="C26" s="157" t="s">
        <v>209</v>
      </c>
      <c r="D26" s="158">
        <v>1943</v>
      </c>
      <c r="E26" s="159">
        <v>4265352</v>
      </c>
      <c r="F26" s="160">
        <v>4816710</v>
      </c>
      <c r="G26" s="160">
        <v>6306075</v>
      </c>
      <c r="H26" s="160">
        <v>5208397</v>
      </c>
      <c r="I26" s="161">
        <v>7740166</v>
      </c>
      <c r="J26" s="161">
        <v>9516603</v>
      </c>
      <c r="K26" s="161">
        <v>10010766</v>
      </c>
      <c r="L26" s="161">
        <v>12978038</v>
      </c>
      <c r="M26" s="161">
        <v>15445861</v>
      </c>
      <c r="N26" s="161">
        <v>15748324.872612517</v>
      </c>
      <c r="O26" s="162">
        <f>'APPENDIX 16'!$D$31</f>
        <v>14560401.202491811</v>
      </c>
      <c r="P26" s="156">
        <f>IFERROR((O26-N26)/ABS(N26) *100,0)</f>
        <v>-7.5431747803640539</v>
      </c>
      <c r="Q26" s="47"/>
    </row>
    <row r="27" spans="2:17" x14ac:dyDescent="0.35">
      <c r="B27" s="42"/>
      <c r="C27" s="157" t="s">
        <v>210</v>
      </c>
      <c r="D27" s="158">
        <v>6426533</v>
      </c>
      <c r="E27" s="159">
        <v>0</v>
      </c>
      <c r="F27" s="160">
        <v>0</v>
      </c>
      <c r="G27" s="160">
        <v>0</v>
      </c>
      <c r="H27" s="163" t="s">
        <v>211</v>
      </c>
      <c r="I27" s="161" t="s">
        <v>211</v>
      </c>
      <c r="J27" s="161" t="s">
        <v>211</v>
      </c>
      <c r="K27" s="161" t="s">
        <v>211</v>
      </c>
      <c r="L27" s="161">
        <v>0</v>
      </c>
      <c r="M27" s="161">
        <v>15757</v>
      </c>
      <c r="N27" s="161">
        <v>0</v>
      </c>
      <c r="O27" s="162">
        <f>'APPENDIX 17'!$D$31</f>
        <v>0</v>
      </c>
      <c r="P27" s="156">
        <f>IFERROR((O27-N27)/ABS(N27) *100,0)</f>
        <v>0</v>
      </c>
      <c r="Q27" s="47"/>
    </row>
    <row r="28" spans="2:17" x14ac:dyDescent="0.35">
      <c r="B28" s="42"/>
      <c r="C28" s="157" t="s">
        <v>190</v>
      </c>
      <c r="D28" s="158">
        <v>4226463</v>
      </c>
      <c r="E28" s="159">
        <v>8163684</v>
      </c>
      <c r="F28" s="160">
        <v>4422409</v>
      </c>
      <c r="G28" s="160">
        <v>4914770</v>
      </c>
      <c r="H28" s="160">
        <v>4538271</v>
      </c>
      <c r="I28" s="161">
        <v>3510341</v>
      </c>
      <c r="J28" s="161">
        <v>3558738</v>
      </c>
      <c r="K28" s="161">
        <v>3961223</v>
      </c>
      <c r="L28" s="161">
        <v>3817124</v>
      </c>
      <c r="M28" s="161">
        <v>4056079</v>
      </c>
      <c r="N28" s="161">
        <v>3558330.7440900276</v>
      </c>
      <c r="O28" s="162">
        <f>'APPENDIX 18'!$D$31</f>
        <v>7781418.3126900224</v>
      </c>
      <c r="P28" s="156">
        <f>(O28-N28)/ABS(N28) *100</f>
        <v>118.68170421240495</v>
      </c>
      <c r="Q28" s="47"/>
    </row>
    <row r="29" spans="2:17" ht="14.5" customHeight="1" thickBot="1" x14ac:dyDescent="0.4">
      <c r="B29" s="42"/>
      <c r="C29" s="164" t="s">
        <v>212</v>
      </c>
      <c r="D29" s="165">
        <v>44424411</v>
      </c>
      <c r="E29" s="166">
        <v>56582589</v>
      </c>
      <c r="F29" s="167">
        <v>62020674</v>
      </c>
      <c r="G29" s="167">
        <v>73519182</v>
      </c>
      <c r="H29" s="167">
        <v>82807826</v>
      </c>
      <c r="I29" s="168">
        <v>87408352</v>
      </c>
      <c r="J29" s="168">
        <v>97395510</v>
      </c>
      <c r="K29" s="168">
        <v>102078013</v>
      </c>
      <c r="L29" s="168">
        <v>123687148</v>
      </c>
      <c r="M29" s="168">
        <v>140953582</v>
      </c>
      <c r="N29" s="168">
        <v>170075014.39488819</v>
      </c>
      <c r="O29" s="169">
        <f>SUM(O21:O28)</f>
        <v>191798696.91969866</v>
      </c>
      <c r="P29" s="170">
        <f>(O29-N29)/ABS(N29) *100</f>
        <v>12.773000550434405</v>
      </c>
      <c r="Q29" s="47"/>
    </row>
    <row r="30" spans="2:17" ht="14.5" customHeight="1" thickBot="1" x14ac:dyDescent="0.4">
      <c r="B30" s="42"/>
      <c r="C30" s="519" t="s">
        <v>199</v>
      </c>
      <c r="D30" s="495"/>
      <c r="E30" s="495"/>
      <c r="F30" s="495"/>
      <c r="G30" s="495"/>
      <c r="H30" s="495"/>
      <c r="I30" s="495"/>
      <c r="J30" s="495"/>
      <c r="K30" s="495"/>
      <c r="L30" s="495"/>
      <c r="M30" s="495"/>
      <c r="N30" s="495"/>
      <c r="O30" s="495"/>
      <c r="P30" s="517"/>
      <c r="Q30" s="47"/>
    </row>
    <row r="31" spans="2:17" x14ac:dyDescent="0.35">
      <c r="B31" s="42"/>
      <c r="C31" s="151" t="s">
        <v>204</v>
      </c>
      <c r="D31" s="151">
        <v>13114458</v>
      </c>
      <c r="E31" s="152">
        <v>14163998</v>
      </c>
      <c r="F31" s="153">
        <v>16562968</v>
      </c>
      <c r="G31" s="153">
        <v>18669399</v>
      </c>
      <c r="H31" s="153">
        <v>21122113</v>
      </c>
      <c r="I31" s="154">
        <v>24106317</v>
      </c>
      <c r="J31" s="154">
        <v>27970560</v>
      </c>
      <c r="K31" s="154">
        <v>29313231</v>
      </c>
      <c r="L31" s="154">
        <v>33862799</v>
      </c>
      <c r="M31" s="154">
        <v>35267956</v>
      </c>
      <c r="N31" s="154">
        <v>38491285.755572736</v>
      </c>
      <c r="O31" s="155">
        <f>'APPENDIX 11'!$E$31</f>
        <v>41996916.483745366</v>
      </c>
      <c r="P31" s="156">
        <f t="shared" ref="P31:P34" si="2">(O31-N31)/ABS(N31) *100</f>
        <v>9.1075958086567361</v>
      </c>
      <c r="Q31" s="47"/>
    </row>
    <row r="32" spans="2:17" x14ac:dyDescent="0.35">
      <c r="B32" s="42"/>
      <c r="C32" s="158" t="s">
        <v>205</v>
      </c>
      <c r="D32" s="158">
        <v>1331213</v>
      </c>
      <c r="E32" s="159">
        <v>6358440</v>
      </c>
      <c r="F32" s="160">
        <v>4137425</v>
      </c>
      <c r="G32" s="160">
        <v>4698479</v>
      </c>
      <c r="H32" s="160">
        <v>9834897</v>
      </c>
      <c r="I32" s="161">
        <v>6880785</v>
      </c>
      <c r="J32" s="161">
        <v>7451904</v>
      </c>
      <c r="K32" s="161">
        <v>8208247</v>
      </c>
      <c r="L32" s="161">
        <v>9272486</v>
      </c>
      <c r="M32" s="161">
        <v>10018249</v>
      </c>
      <c r="N32" s="161">
        <v>12332970.835519999</v>
      </c>
      <c r="O32" s="162">
        <f>'APPENDIX 12'!$E$31</f>
        <v>12338794.611736136</v>
      </c>
      <c r="P32" s="156">
        <f t="shared" si="2"/>
        <v>4.7221195069750137E-2</v>
      </c>
      <c r="Q32" s="47"/>
    </row>
    <row r="33" spans="2:17" x14ac:dyDescent="0.35">
      <c r="B33" s="42"/>
      <c r="C33" s="158" t="s">
        <v>206</v>
      </c>
      <c r="D33" s="158">
        <v>16089228</v>
      </c>
      <c r="E33" s="159">
        <v>14099531</v>
      </c>
      <c r="F33" s="160">
        <v>22002402</v>
      </c>
      <c r="G33" s="160">
        <v>28118598</v>
      </c>
      <c r="H33" s="160">
        <v>4497901</v>
      </c>
      <c r="I33" s="161">
        <v>4138741</v>
      </c>
      <c r="J33" s="161">
        <v>5486479</v>
      </c>
      <c r="K33" s="161">
        <v>5825247</v>
      </c>
      <c r="L33" s="161">
        <v>6804397</v>
      </c>
      <c r="M33" s="161">
        <v>8111970</v>
      </c>
      <c r="N33" s="161">
        <v>16207213.68564404</v>
      </c>
      <c r="O33" s="162">
        <f>'APPENDIX 14'!E31</f>
        <v>21729304.554332197</v>
      </c>
      <c r="P33" s="156">
        <f t="shared" si="2"/>
        <v>34.071808861133803</v>
      </c>
      <c r="Q33" s="47"/>
    </row>
    <row r="34" spans="2:17" x14ac:dyDescent="0.35">
      <c r="B34" s="42"/>
      <c r="C34" s="158" t="s">
        <v>207</v>
      </c>
      <c r="D34" s="158"/>
      <c r="E34" s="159"/>
      <c r="F34" s="160"/>
      <c r="G34" s="160"/>
      <c r="H34" s="160">
        <v>24588257</v>
      </c>
      <c r="I34" s="161">
        <v>29775545</v>
      </c>
      <c r="J34" s="161">
        <v>32237072</v>
      </c>
      <c r="K34" s="161">
        <v>34857836</v>
      </c>
      <c r="L34" s="161">
        <v>42355599</v>
      </c>
      <c r="M34" s="161">
        <v>50954518</v>
      </c>
      <c r="N34" s="161">
        <v>61704945.341870584</v>
      </c>
      <c r="O34" s="162">
        <f>'APPENDIX 15'!E31</f>
        <v>68244151.807674095</v>
      </c>
      <c r="P34" s="156">
        <f t="shared" si="2"/>
        <v>10.597540326101317</v>
      </c>
      <c r="Q34" s="47"/>
    </row>
    <row r="35" spans="2:17" x14ac:dyDescent="0.35">
      <c r="B35" s="42"/>
      <c r="C35" s="158" t="s">
        <v>208</v>
      </c>
      <c r="D35" s="158">
        <v>3020246</v>
      </c>
      <c r="E35" s="159">
        <v>6020998</v>
      </c>
      <c r="F35" s="160">
        <v>5805185</v>
      </c>
      <c r="G35" s="160">
        <v>6412173</v>
      </c>
      <c r="H35" s="160">
        <v>8666923</v>
      </c>
      <c r="I35" s="161">
        <v>5633076</v>
      </c>
      <c r="J35" s="161">
        <v>5561462</v>
      </c>
      <c r="K35" s="161">
        <v>5450274</v>
      </c>
      <c r="L35" s="161">
        <v>8154809</v>
      </c>
      <c r="M35" s="161">
        <v>9020611</v>
      </c>
      <c r="N35" s="161">
        <v>9061642.0931331795</v>
      </c>
      <c r="O35" s="162">
        <f>'APPENDIX 13'!$E$31</f>
        <v>12198301.836196069</v>
      </c>
      <c r="P35" s="156">
        <f t="shared" ref="P35:P36" si="3">IFERROR((O35-N35)/ABS(N35) *100,0)</f>
        <v>34.614694674818573</v>
      </c>
      <c r="Q35" s="47"/>
    </row>
    <row r="36" spans="2:17" x14ac:dyDescent="0.35">
      <c r="B36" s="42"/>
      <c r="C36" s="158" t="s">
        <v>209</v>
      </c>
      <c r="D36" s="158">
        <v>1943</v>
      </c>
      <c r="E36" s="159">
        <v>3913711</v>
      </c>
      <c r="F36" s="160">
        <v>4106976</v>
      </c>
      <c r="G36" s="160">
        <v>5038769</v>
      </c>
      <c r="H36" s="160">
        <v>3699427</v>
      </c>
      <c r="I36" s="161">
        <v>6314805</v>
      </c>
      <c r="J36" s="161">
        <v>7599816</v>
      </c>
      <c r="K36" s="161">
        <v>7711080</v>
      </c>
      <c r="L36" s="161">
        <v>10339239</v>
      </c>
      <c r="M36" s="161">
        <v>11485915</v>
      </c>
      <c r="N36" s="161">
        <v>13201197.735127332</v>
      </c>
      <c r="O36" s="162">
        <f>'APPENDIX 16'!$E$31</f>
        <v>12522648.156890837</v>
      </c>
      <c r="P36" s="156">
        <f t="shared" si="3"/>
        <v>-5.1400607115438328</v>
      </c>
      <c r="Q36" s="47"/>
    </row>
    <row r="37" spans="2:17" x14ac:dyDescent="0.35">
      <c r="B37" s="42"/>
      <c r="C37" s="158" t="s">
        <v>210</v>
      </c>
      <c r="D37" s="158">
        <v>4127806</v>
      </c>
      <c r="E37" s="159">
        <v>0</v>
      </c>
      <c r="F37" s="160">
        <v>0</v>
      </c>
      <c r="G37" s="160">
        <v>0</v>
      </c>
      <c r="H37" s="163" t="s">
        <v>211</v>
      </c>
      <c r="I37" s="161" t="s">
        <v>211</v>
      </c>
      <c r="J37" s="161" t="s">
        <v>211</v>
      </c>
      <c r="K37" s="161" t="s">
        <v>211</v>
      </c>
      <c r="L37" s="161">
        <v>0</v>
      </c>
      <c r="M37" s="161">
        <v>13185</v>
      </c>
      <c r="N37" s="161">
        <v>0</v>
      </c>
      <c r="O37" s="162">
        <f>'APPENDIX 17'!$E$31</f>
        <v>0</v>
      </c>
      <c r="P37" s="156">
        <f>IFERROR((O37-N37)/ABS(N37) *100,0)</f>
        <v>0</v>
      </c>
      <c r="Q37" s="47"/>
    </row>
    <row r="38" spans="2:17" x14ac:dyDescent="0.35">
      <c r="B38" s="42"/>
      <c r="C38" s="158" t="s">
        <v>190</v>
      </c>
      <c r="D38" s="158">
        <v>4008265</v>
      </c>
      <c r="E38" s="159">
        <v>8163451</v>
      </c>
      <c r="F38" s="160">
        <v>4422331</v>
      </c>
      <c r="G38" s="160">
        <v>4914770</v>
      </c>
      <c r="H38" s="160">
        <v>4538271</v>
      </c>
      <c r="I38" s="161">
        <v>3510341</v>
      </c>
      <c r="J38" s="161">
        <v>3558606</v>
      </c>
      <c r="K38" s="161">
        <v>3961005</v>
      </c>
      <c r="L38" s="161">
        <v>3816229</v>
      </c>
      <c r="M38" s="161">
        <v>4056047</v>
      </c>
      <c r="N38" s="161">
        <v>3558184.2390900273</v>
      </c>
      <c r="O38" s="162">
        <f>'APPENDIX 18'!$E$31</f>
        <v>7781368.1926900223</v>
      </c>
      <c r="P38" s="156">
        <f>(O38-N38)/ABS(N38) *100</f>
        <v>118.68929964908268</v>
      </c>
      <c r="Q38" s="47"/>
    </row>
    <row r="39" spans="2:17" ht="14.5" customHeight="1" thickBot="1" x14ac:dyDescent="0.4">
      <c r="B39" s="42"/>
      <c r="C39" s="165" t="s">
        <v>212</v>
      </c>
      <c r="D39" s="165">
        <v>41693149</v>
      </c>
      <c r="E39" s="166">
        <v>52720129</v>
      </c>
      <c r="F39" s="167">
        <v>57037287</v>
      </c>
      <c r="G39" s="167">
        <v>67852188</v>
      </c>
      <c r="H39" s="167">
        <v>76947788</v>
      </c>
      <c r="I39" s="168">
        <v>80359610</v>
      </c>
      <c r="J39" s="168">
        <v>89865899</v>
      </c>
      <c r="K39" s="168">
        <v>95326920</v>
      </c>
      <c r="L39" s="168">
        <v>114605558</v>
      </c>
      <c r="M39" s="168">
        <v>128928451</v>
      </c>
      <c r="N39" s="168">
        <v>154557439.68595788</v>
      </c>
      <c r="O39" s="169">
        <f>SUM(O31:O38)</f>
        <v>176811485.64326471</v>
      </c>
      <c r="P39" s="170">
        <f>(O39-N39)/ABS(N39) *100</f>
        <v>14.398560174472594</v>
      </c>
      <c r="Q39" s="47"/>
    </row>
    <row r="40" spans="2:17" ht="14.5" customHeight="1" thickBot="1" x14ac:dyDescent="0.4">
      <c r="B40" s="42"/>
      <c r="C40" s="519" t="s">
        <v>201</v>
      </c>
      <c r="D40" s="495"/>
      <c r="E40" s="495"/>
      <c r="F40" s="495"/>
      <c r="G40" s="495"/>
      <c r="H40" s="495"/>
      <c r="I40" s="495"/>
      <c r="J40" s="495"/>
      <c r="K40" s="495"/>
      <c r="L40" s="495"/>
      <c r="M40" s="495"/>
      <c r="N40" s="495"/>
      <c r="O40" s="495"/>
      <c r="P40" s="517"/>
      <c r="Q40" s="47"/>
    </row>
    <row r="41" spans="2:17" x14ac:dyDescent="0.35">
      <c r="B41" s="42"/>
      <c r="C41" s="151" t="s">
        <v>204</v>
      </c>
      <c r="D41" s="151">
        <v>2930874</v>
      </c>
      <c r="E41" s="152">
        <v>3184836</v>
      </c>
      <c r="F41" s="153">
        <v>3760565</v>
      </c>
      <c r="G41" s="153">
        <v>4314129</v>
      </c>
      <c r="H41" s="153">
        <v>4089626</v>
      </c>
      <c r="I41" s="154">
        <v>3841617</v>
      </c>
      <c r="J41" s="154">
        <v>4178191</v>
      </c>
      <c r="K41" s="154">
        <v>4406912</v>
      </c>
      <c r="L41" s="154">
        <v>4344451</v>
      </c>
      <c r="M41" s="154">
        <v>4709382</v>
      </c>
      <c r="N41" s="154">
        <v>5554528.5142215621</v>
      </c>
      <c r="O41" s="155">
        <f>'APPENDIX 11'!$L$31</f>
        <v>5927242.1199850002</v>
      </c>
      <c r="P41" s="156">
        <f t="shared" ref="P41:P46" si="4">IFERROR((O41-N41)/ABS(N41) *100,0)</f>
        <v>6.7100853800490761</v>
      </c>
      <c r="Q41" s="47"/>
    </row>
    <row r="42" spans="2:17" x14ac:dyDescent="0.35">
      <c r="B42" s="42"/>
      <c r="C42" s="158" t="s">
        <v>205</v>
      </c>
      <c r="D42" s="158">
        <v>18430</v>
      </c>
      <c r="E42" s="159">
        <v>137180</v>
      </c>
      <c r="F42" s="160">
        <v>103094</v>
      </c>
      <c r="G42" s="160">
        <v>71677</v>
      </c>
      <c r="H42" s="160">
        <v>174395</v>
      </c>
      <c r="I42" s="161">
        <v>111012</v>
      </c>
      <c r="J42" s="161">
        <v>156043</v>
      </c>
      <c r="K42" s="161">
        <v>164128</v>
      </c>
      <c r="L42" s="161">
        <v>174330</v>
      </c>
      <c r="M42" s="161">
        <v>194641</v>
      </c>
      <c r="N42" s="161">
        <v>215563.30076350004</v>
      </c>
      <c r="O42" s="162">
        <f>'APPENDIX 12'!$L$31</f>
        <v>250142.89614</v>
      </c>
      <c r="P42" s="156">
        <f t="shared" si="4"/>
        <v>16.041503935977538</v>
      </c>
      <c r="Q42" s="47"/>
    </row>
    <row r="43" spans="2:17" x14ac:dyDescent="0.35">
      <c r="B43" s="42"/>
      <c r="C43" s="158" t="s">
        <v>206</v>
      </c>
      <c r="D43" s="158">
        <v>134547</v>
      </c>
      <c r="E43" s="159">
        <v>161911</v>
      </c>
      <c r="F43" s="160">
        <v>191723</v>
      </c>
      <c r="G43" s="160">
        <v>350075</v>
      </c>
      <c r="H43" s="160">
        <v>55033</v>
      </c>
      <c r="I43" s="161">
        <v>39355</v>
      </c>
      <c r="J43" s="161">
        <v>61199</v>
      </c>
      <c r="K43" s="161">
        <v>68987</v>
      </c>
      <c r="L43" s="161">
        <v>86775</v>
      </c>
      <c r="M43" s="161">
        <v>97312</v>
      </c>
      <c r="N43" s="161">
        <v>130552.50447248784</v>
      </c>
      <c r="O43" s="162">
        <f>'APPENDIX 14'!L31</f>
        <v>198223.94566241512</v>
      </c>
      <c r="P43" s="156">
        <f t="shared" si="4"/>
        <v>51.834655691487029</v>
      </c>
      <c r="Q43" s="47"/>
    </row>
    <row r="44" spans="2:17" x14ac:dyDescent="0.35">
      <c r="B44" s="42"/>
      <c r="C44" s="158" t="s">
        <v>207</v>
      </c>
      <c r="D44" s="158"/>
      <c r="E44" s="159"/>
      <c r="F44" s="160"/>
      <c r="G44" s="160"/>
      <c r="H44" s="160">
        <v>265098</v>
      </c>
      <c r="I44" s="161">
        <v>283451</v>
      </c>
      <c r="J44" s="161">
        <v>332644</v>
      </c>
      <c r="K44" s="161">
        <v>333964</v>
      </c>
      <c r="L44" s="161">
        <v>445466</v>
      </c>
      <c r="M44" s="161">
        <v>628537</v>
      </c>
      <c r="N44" s="161">
        <v>709036.12708999997</v>
      </c>
      <c r="O44" s="162">
        <f>'APPENDIX 15'!L31</f>
        <v>953381.90147218469</v>
      </c>
      <c r="P44" s="156">
        <f t="shared" si="4"/>
        <v>34.461681858866584</v>
      </c>
      <c r="Q44" s="47"/>
    </row>
    <row r="45" spans="2:17" x14ac:dyDescent="0.35">
      <c r="B45" s="42"/>
      <c r="C45" s="158" t="s">
        <v>208</v>
      </c>
      <c r="D45" s="158">
        <v>128988</v>
      </c>
      <c r="E45" s="159">
        <v>92494</v>
      </c>
      <c r="F45" s="160">
        <v>222082</v>
      </c>
      <c r="G45" s="160">
        <v>89220</v>
      </c>
      <c r="H45" s="160">
        <v>351110</v>
      </c>
      <c r="I45" s="161">
        <v>-56828</v>
      </c>
      <c r="J45" s="161">
        <v>-338650</v>
      </c>
      <c r="K45" s="161">
        <v>-64499</v>
      </c>
      <c r="L45" s="161">
        <v>598376</v>
      </c>
      <c r="M45" s="161">
        <v>308784</v>
      </c>
      <c r="N45" s="161">
        <v>326283.40316436742</v>
      </c>
      <c r="O45" s="162">
        <f>'APPENDIX 13'!$L$31</f>
        <v>120575.48727954824</v>
      </c>
      <c r="P45" s="156">
        <f t="shared" si="4"/>
        <v>-63.045779800571857</v>
      </c>
      <c r="Q45" s="47"/>
    </row>
    <row r="46" spans="2:17" x14ac:dyDescent="0.35">
      <c r="B46" s="42"/>
      <c r="C46" s="158" t="s">
        <v>209</v>
      </c>
      <c r="D46" s="158">
        <v>13</v>
      </c>
      <c r="E46" s="159">
        <v>189041</v>
      </c>
      <c r="F46" s="160">
        <v>441028</v>
      </c>
      <c r="G46" s="160">
        <v>427617</v>
      </c>
      <c r="H46" s="160">
        <v>319000</v>
      </c>
      <c r="I46" s="161">
        <v>479268</v>
      </c>
      <c r="J46" s="161">
        <v>511910</v>
      </c>
      <c r="K46" s="161">
        <v>757675</v>
      </c>
      <c r="L46" s="161">
        <v>735799</v>
      </c>
      <c r="M46" s="161">
        <v>1246815</v>
      </c>
      <c r="N46" s="161">
        <v>711495.43295115198</v>
      </c>
      <c r="O46" s="162">
        <f>'APPENDIX 16'!$L$31</f>
        <v>1601621.5198118852</v>
      </c>
      <c r="P46" s="156">
        <f t="shared" si="4"/>
        <v>125.10636690507684</v>
      </c>
      <c r="Q46" s="47"/>
    </row>
    <row r="47" spans="2:17" x14ac:dyDescent="0.35">
      <c r="B47" s="42"/>
      <c r="C47" s="158" t="s">
        <v>210</v>
      </c>
      <c r="D47" s="158">
        <v>-26090</v>
      </c>
      <c r="E47" s="159">
        <v>0</v>
      </c>
      <c r="F47" s="171">
        <v>0</v>
      </c>
      <c r="G47" s="171">
        <v>0</v>
      </c>
      <c r="H47" s="171" t="s">
        <v>211</v>
      </c>
      <c r="I47" s="172" t="s">
        <v>211</v>
      </c>
      <c r="J47" s="172" t="s">
        <v>211</v>
      </c>
      <c r="K47" s="172" t="s">
        <v>211</v>
      </c>
      <c r="L47" s="172">
        <v>0</v>
      </c>
      <c r="M47" s="172">
        <v>514</v>
      </c>
      <c r="N47" s="172">
        <v>0</v>
      </c>
      <c r="O47" s="173">
        <f>'APPENDIX 17'!$L$31</f>
        <v>0</v>
      </c>
      <c r="P47" s="156">
        <f>IFERROR((O47-N47)/ABS(N47) *100,0)</f>
        <v>0</v>
      </c>
      <c r="Q47" s="47"/>
    </row>
    <row r="48" spans="2:17" x14ac:dyDescent="0.35">
      <c r="B48" s="42"/>
      <c r="C48" s="158" t="s">
        <v>190</v>
      </c>
      <c r="D48" s="158">
        <v>245399</v>
      </c>
      <c r="E48" s="159">
        <v>448182</v>
      </c>
      <c r="F48" s="160">
        <v>434248</v>
      </c>
      <c r="G48" s="160">
        <v>221377</v>
      </c>
      <c r="H48" s="160">
        <v>194139</v>
      </c>
      <c r="I48" s="161">
        <v>189631</v>
      </c>
      <c r="J48" s="161">
        <v>376375</v>
      </c>
      <c r="K48" s="161">
        <v>125918</v>
      </c>
      <c r="L48" s="161">
        <v>107943</v>
      </c>
      <c r="M48" s="161">
        <v>68232</v>
      </c>
      <c r="N48" s="161">
        <v>79564.721531200004</v>
      </c>
      <c r="O48" s="162">
        <f>'APPENDIX 18'!$L$31</f>
        <v>106526.05004780002</v>
      </c>
      <c r="P48" s="156">
        <f>(O48-N48)/ABS(N48) *100</f>
        <v>33.88603390766292</v>
      </c>
      <c r="Q48" s="47"/>
    </row>
    <row r="49" spans="2:17" ht="14.5" customHeight="1" thickBot="1" x14ac:dyDescent="0.4">
      <c r="B49" s="42"/>
      <c r="C49" s="165" t="s">
        <v>212</v>
      </c>
      <c r="D49" s="165">
        <v>3432161</v>
      </c>
      <c r="E49" s="166">
        <v>4213644</v>
      </c>
      <c r="F49" s="167">
        <v>5152740</v>
      </c>
      <c r="G49" s="167">
        <v>5474095</v>
      </c>
      <c r="H49" s="167">
        <v>5448401</v>
      </c>
      <c r="I49" s="168">
        <v>4887507</v>
      </c>
      <c r="J49" s="168">
        <v>5277712</v>
      </c>
      <c r="K49" s="168">
        <v>5793085</v>
      </c>
      <c r="L49" s="168">
        <v>6493140</v>
      </c>
      <c r="M49" s="168">
        <v>7254217</v>
      </c>
      <c r="N49" s="168">
        <v>7727024.004194269</v>
      </c>
      <c r="O49" s="169">
        <f>SUM(O41:O48)</f>
        <v>9157713.9203988332</v>
      </c>
      <c r="P49" s="170">
        <f>(O49-N49)/ABS(N49) *100</f>
        <v>18.515406648510194</v>
      </c>
      <c r="Q49" s="47"/>
    </row>
    <row r="50" spans="2:17" ht="14.5" customHeight="1" thickBot="1" x14ac:dyDescent="0.4">
      <c r="B50" s="42"/>
      <c r="C50" s="519" t="s">
        <v>3</v>
      </c>
      <c r="D50" s="495"/>
      <c r="E50" s="495"/>
      <c r="F50" s="495"/>
      <c r="G50" s="495"/>
      <c r="H50" s="495"/>
      <c r="I50" s="495"/>
      <c r="J50" s="495"/>
      <c r="K50" s="495"/>
      <c r="L50" s="495"/>
      <c r="M50" s="495"/>
      <c r="N50" s="495"/>
      <c r="O50" s="495"/>
      <c r="P50" s="517"/>
      <c r="Q50" s="47"/>
    </row>
    <row r="51" spans="2:17" x14ac:dyDescent="0.35">
      <c r="B51" s="42"/>
      <c r="C51" s="151" t="s">
        <v>204</v>
      </c>
      <c r="D51" s="151">
        <v>4061029</v>
      </c>
      <c r="E51" s="152">
        <v>5216983</v>
      </c>
      <c r="F51" s="153">
        <v>5978723</v>
      </c>
      <c r="G51" s="153">
        <v>6864778</v>
      </c>
      <c r="H51" s="153">
        <v>6046834</v>
      </c>
      <c r="I51" s="154">
        <v>6968920</v>
      </c>
      <c r="J51" s="154">
        <v>7995319</v>
      </c>
      <c r="K51" s="154">
        <v>7633138</v>
      </c>
      <c r="L51" s="154">
        <v>7364010</v>
      </c>
      <c r="M51" s="154">
        <v>7747091</v>
      </c>
      <c r="N51" s="154">
        <v>8380874.1692435369</v>
      </c>
      <c r="O51" s="155">
        <f>'APPENDIX 11'!$M$31</f>
        <v>9645730.5963471774</v>
      </c>
      <c r="P51" s="156">
        <f t="shared" ref="P51:P56" si="5">IFERROR((O51-N51)/ABS(N51) *100,0)</f>
        <v>15.092177755698334</v>
      </c>
      <c r="Q51" s="47"/>
    </row>
    <row r="52" spans="2:17" x14ac:dyDescent="0.35">
      <c r="B52" s="42"/>
      <c r="C52" s="158" t="s">
        <v>205</v>
      </c>
      <c r="D52" s="158">
        <v>73522</v>
      </c>
      <c r="E52" s="159">
        <v>190496</v>
      </c>
      <c r="F52" s="160">
        <v>269555</v>
      </c>
      <c r="G52" s="160">
        <v>216835</v>
      </c>
      <c r="H52" s="160">
        <v>230153</v>
      </c>
      <c r="I52" s="161">
        <v>221561</v>
      </c>
      <c r="J52" s="161">
        <v>249092</v>
      </c>
      <c r="K52" s="161">
        <v>224184</v>
      </c>
      <c r="L52" s="161">
        <v>235090</v>
      </c>
      <c r="M52" s="161">
        <v>216492</v>
      </c>
      <c r="N52" s="161">
        <v>270406.70335741795</v>
      </c>
      <c r="O52" s="162">
        <f>'APPENDIX 12'!$M$31</f>
        <v>388959.45028028823</v>
      </c>
      <c r="P52" s="156">
        <f t="shared" si="5"/>
        <v>43.842384619500251</v>
      </c>
      <c r="Q52" s="47"/>
    </row>
    <row r="53" spans="2:17" x14ac:dyDescent="0.35">
      <c r="B53" s="42"/>
      <c r="C53" s="158" t="s">
        <v>206</v>
      </c>
      <c r="D53" s="158">
        <v>955924</v>
      </c>
      <c r="E53" s="159">
        <v>1059753</v>
      </c>
      <c r="F53" s="160">
        <v>1283823</v>
      </c>
      <c r="G53" s="160">
        <v>1239403</v>
      </c>
      <c r="H53" s="160">
        <v>159799</v>
      </c>
      <c r="I53" s="161">
        <v>220130</v>
      </c>
      <c r="J53" s="161">
        <v>255376</v>
      </c>
      <c r="K53" s="161">
        <v>234889</v>
      </c>
      <c r="L53" s="161">
        <v>284364</v>
      </c>
      <c r="M53" s="161">
        <v>320309</v>
      </c>
      <c r="N53" s="161">
        <v>852581.61016035511</v>
      </c>
      <c r="O53" s="162">
        <f>'APPENDIX 14'!M31</f>
        <v>1168290.2409927649</v>
      </c>
      <c r="P53" s="156">
        <f t="shared" si="5"/>
        <v>37.02972560867584</v>
      </c>
      <c r="Q53" s="47"/>
    </row>
    <row r="54" spans="2:17" x14ac:dyDescent="0.35">
      <c r="B54" s="42"/>
      <c r="C54" s="158" t="s">
        <v>207</v>
      </c>
      <c r="D54" s="158"/>
      <c r="E54" s="159"/>
      <c r="F54" s="160"/>
      <c r="G54" s="160"/>
      <c r="H54" s="160">
        <v>1302405</v>
      </c>
      <c r="I54" s="161">
        <v>1728708</v>
      </c>
      <c r="J54" s="161">
        <v>1693233</v>
      </c>
      <c r="K54" s="161">
        <v>1813835</v>
      </c>
      <c r="L54" s="161">
        <v>1964306</v>
      </c>
      <c r="M54" s="161">
        <v>2302079</v>
      </c>
      <c r="N54" s="161">
        <v>2360278.1990062925</v>
      </c>
      <c r="O54" s="162">
        <f>'APPENDIX 15'!M31</f>
        <v>2775368.3958894145</v>
      </c>
      <c r="P54" s="156">
        <f t="shared" si="5"/>
        <v>17.586494552120183</v>
      </c>
      <c r="Q54" s="47"/>
    </row>
    <row r="55" spans="2:17" x14ac:dyDescent="0.35">
      <c r="B55" s="42"/>
      <c r="C55" s="158" t="s">
        <v>208</v>
      </c>
      <c r="D55" s="158">
        <v>678354</v>
      </c>
      <c r="E55" s="159">
        <v>1486792</v>
      </c>
      <c r="F55" s="160">
        <v>1578524</v>
      </c>
      <c r="G55" s="160">
        <v>1573914</v>
      </c>
      <c r="H55" s="160">
        <v>1830361</v>
      </c>
      <c r="I55" s="161">
        <v>2114840</v>
      </c>
      <c r="J55" s="161">
        <v>1827250</v>
      </c>
      <c r="K55" s="161">
        <v>1749964</v>
      </c>
      <c r="L55" s="161">
        <v>2591938</v>
      </c>
      <c r="M55" s="161">
        <v>3398806</v>
      </c>
      <c r="N55" s="161">
        <v>4055487.6695071473</v>
      </c>
      <c r="O55" s="162">
        <f>'APPENDIX 13'!$M$31</f>
        <v>3989712.602916088</v>
      </c>
      <c r="P55" s="156">
        <f t="shared" si="5"/>
        <v>-1.621878105699007</v>
      </c>
      <c r="Q55" s="47"/>
    </row>
    <row r="56" spans="2:17" x14ac:dyDescent="0.35">
      <c r="B56" s="42"/>
      <c r="C56" s="158" t="s">
        <v>209</v>
      </c>
      <c r="D56" s="158">
        <v>0</v>
      </c>
      <c r="E56" s="159">
        <v>937610</v>
      </c>
      <c r="F56" s="160">
        <v>1290586</v>
      </c>
      <c r="G56" s="160">
        <v>1586621</v>
      </c>
      <c r="H56" s="160">
        <v>1609944</v>
      </c>
      <c r="I56" s="161">
        <v>1709742</v>
      </c>
      <c r="J56" s="161">
        <v>2519063</v>
      </c>
      <c r="K56" s="161">
        <v>1877442</v>
      </c>
      <c r="L56" s="161">
        <v>2635282</v>
      </c>
      <c r="M56" s="161">
        <v>3029677</v>
      </c>
      <c r="N56" s="161">
        <v>3260955.8718249192</v>
      </c>
      <c r="O56" s="162">
        <f>'APPENDIX 16'!$M$31</f>
        <v>3403632.2744076666</v>
      </c>
      <c r="P56" s="156">
        <f t="shared" si="5"/>
        <v>4.375293876727679</v>
      </c>
      <c r="Q56" s="47"/>
    </row>
    <row r="57" spans="2:17" x14ac:dyDescent="0.35">
      <c r="B57" s="42"/>
      <c r="C57" s="158" t="s">
        <v>210</v>
      </c>
      <c r="D57" s="158">
        <v>1037683</v>
      </c>
      <c r="E57" s="159">
        <v>0</v>
      </c>
      <c r="F57" s="160">
        <v>0</v>
      </c>
      <c r="G57" s="160">
        <v>0</v>
      </c>
      <c r="H57" s="174" t="s">
        <v>211</v>
      </c>
      <c r="I57" s="161" t="s">
        <v>211</v>
      </c>
      <c r="J57" s="161" t="s">
        <v>211</v>
      </c>
      <c r="K57" s="161" t="s">
        <v>211</v>
      </c>
      <c r="L57" s="161">
        <v>0</v>
      </c>
      <c r="M57" s="161">
        <v>2786</v>
      </c>
      <c r="N57" s="161">
        <v>0</v>
      </c>
      <c r="O57" s="162">
        <f>'APPENDIX 17'!$M$31</f>
        <v>0</v>
      </c>
      <c r="P57" s="156">
        <f>IFERROR((O57-N57)/ABS(N57) *100,0)</f>
        <v>0</v>
      </c>
      <c r="Q57" s="47"/>
    </row>
    <row r="58" spans="2:17" x14ac:dyDescent="0.35">
      <c r="B58" s="42"/>
      <c r="C58" s="158" t="s">
        <v>190</v>
      </c>
      <c r="D58" s="158">
        <v>831259</v>
      </c>
      <c r="E58" s="159">
        <v>740921</v>
      </c>
      <c r="F58" s="160">
        <v>877989</v>
      </c>
      <c r="G58" s="160">
        <v>882462</v>
      </c>
      <c r="H58" s="160">
        <v>892539</v>
      </c>
      <c r="I58" s="161">
        <v>964539</v>
      </c>
      <c r="J58" s="161">
        <v>822995</v>
      </c>
      <c r="K58" s="161">
        <v>848308</v>
      </c>
      <c r="L58" s="161">
        <v>614560</v>
      </c>
      <c r="M58" s="161">
        <v>439384</v>
      </c>
      <c r="N58" s="161">
        <v>853862.09940956626</v>
      </c>
      <c r="O58" s="162">
        <f>'APPENDIX 18'!$M$31</f>
        <v>978127.2597557914</v>
      </c>
      <c r="P58" s="156">
        <f>(O58-N58)/ABS(N58) *100</f>
        <v>14.553305555095228</v>
      </c>
      <c r="Q58" s="47"/>
    </row>
    <row r="59" spans="2:17" ht="14.5" customHeight="1" thickBot="1" x14ac:dyDescent="0.4">
      <c r="B59" s="42"/>
      <c r="C59" s="175" t="s">
        <v>212</v>
      </c>
      <c r="D59" s="175">
        <v>7637771</v>
      </c>
      <c r="E59" s="176">
        <v>9632555</v>
      </c>
      <c r="F59" s="177">
        <v>11279200</v>
      </c>
      <c r="G59" s="177">
        <v>12364013</v>
      </c>
      <c r="H59" s="177">
        <v>12072033</v>
      </c>
      <c r="I59" s="178">
        <v>13928440</v>
      </c>
      <c r="J59" s="178">
        <v>15362328</v>
      </c>
      <c r="K59" s="178">
        <v>14381760</v>
      </c>
      <c r="L59" s="178">
        <v>15689550</v>
      </c>
      <c r="M59" s="178">
        <v>17456624</v>
      </c>
      <c r="N59" s="178">
        <v>20034446.322509233</v>
      </c>
      <c r="O59" s="169">
        <f>SUM(O51:O58)</f>
        <v>22349820.820589188</v>
      </c>
      <c r="P59" s="170">
        <f>(O59-N59)/ABS(N59) *100</f>
        <v>11.556967738502316</v>
      </c>
      <c r="Q59" s="47"/>
    </row>
    <row r="60" spans="2:17" x14ac:dyDescent="0.35">
      <c r="B60" s="42"/>
      <c r="C60" s="506" t="s">
        <v>213</v>
      </c>
      <c r="D60" s="514"/>
      <c r="E60" s="514"/>
      <c r="F60" s="514"/>
      <c r="G60" s="514"/>
      <c r="H60" s="514"/>
      <c r="I60" s="514"/>
      <c r="J60" s="514"/>
      <c r="K60" s="514"/>
      <c r="L60" s="514"/>
      <c r="M60" s="514"/>
      <c r="N60" s="514"/>
      <c r="O60" s="514"/>
      <c r="P60" s="514"/>
      <c r="Q60" s="47"/>
    </row>
    <row r="61" spans="2:17" x14ac:dyDescent="0.35">
      <c r="B61" s="42"/>
      <c r="C61" s="506" t="s">
        <v>549</v>
      </c>
      <c r="D61" s="506"/>
      <c r="E61" s="506"/>
      <c r="F61" s="506"/>
      <c r="G61" s="506"/>
      <c r="H61" s="506"/>
      <c r="I61" s="506"/>
      <c r="J61" s="506"/>
      <c r="K61" s="506"/>
      <c r="L61" s="506"/>
      <c r="M61" s="506"/>
      <c r="N61" s="506"/>
      <c r="O61" s="506"/>
      <c r="P61" s="506"/>
      <c r="Q61" s="47"/>
    </row>
    <row r="62" spans="2:17" ht="14.5" customHeight="1" thickBot="1" x14ac:dyDescent="0.4">
      <c r="B62" s="137"/>
      <c r="C62" s="138"/>
      <c r="D62" s="138"/>
      <c r="E62" s="138"/>
      <c r="F62" s="138"/>
      <c r="G62" s="138"/>
      <c r="H62" s="138"/>
      <c r="I62" s="138"/>
      <c r="J62" s="138"/>
      <c r="K62" s="138"/>
      <c r="L62" s="138"/>
      <c r="M62" s="138"/>
      <c r="N62" s="138"/>
      <c r="O62" s="138"/>
      <c r="P62" s="138"/>
      <c r="Q62" s="139"/>
    </row>
    <row r="63" spans="2:17" ht="14.5" customHeight="1" thickTop="1" x14ac:dyDescent="0.35"/>
  </sheetData>
  <sheetProtection algorithmName="SHA-512" hashValue="nS0BRgrbFnmrXjheOxbF3wcDmXjqq9VfDTzuYWbC+5mJLw116Tq0BJS6IAd9yNcgFtDjvrW9H8bjydMOesiLzQ==" saltValue="6sua5GOqQU/f4IkN3/EwiQ==" spinCount="100000" sheet="1" objects="1" scenarios="1"/>
  <mergeCells count="15">
    <mergeCell ref="C61:P61"/>
    <mergeCell ref="C6:H6"/>
    <mergeCell ref="C20:P20"/>
    <mergeCell ref="C4:O4"/>
    <mergeCell ref="C7:C8"/>
    <mergeCell ref="C60:P60"/>
    <mergeCell ref="C30:P30"/>
    <mergeCell ref="C18:C19"/>
    <mergeCell ref="H18:O18"/>
    <mergeCell ref="C17:H17"/>
    <mergeCell ref="P7:P8"/>
    <mergeCell ref="C50:P50"/>
    <mergeCell ref="P18:P19"/>
    <mergeCell ref="D7:O7"/>
    <mergeCell ref="C40:P40"/>
  </mergeCells>
  <pageMargins left="0.7" right="0.7" top="0.75" bottom="0.75" header="0.3" footer="0.3"/>
  <pageSetup scale="48" orientation="landscape" r:id="rId1"/>
  <headerFooter>
    <oddFooter>Page &amp;P</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370A-69DF-421B-A044-9CF4E2214061}">
  <sheetPr codeName="Sheet52">
    <tabColor rgb="FFCC9900"/>
    <pageSetUpPr fitToPage="1"/>
  </sheetPr>
  <dimension ref="B1:T85"/>
  <sheetViews>
    <sheetView showGridLines="0" topLeftCell="A16" zoomScale="80" zoomScaleNormal="80" workbookViewId="0">
      <selection activeCell="C24" sqref="C24:Q24"/>
    </sheetView>
  </sheetViews>
  <sheetFormatPr defaultRowHeight="15.5" x14ac:dyDescent="0.35"/>
  <cols>
    <col min="1" max="1" width="8.7265625" style="1"/>
    <col min="2" max="2" width="11" style="1" customWidth="1"/>
    <col min="3" max="3" width="58.453125" style="1" customWidth="1"/>
    <col min="4" max="5" width="12.453125" style="1" hidden="1" customWidth="1"/>
    <col min="6" max="6" width="13.54296875" style="1" hidden="1" customWidth="1"/>
    <col min="7" max="10" width="13" style="1" hidden="1" customWidth="1"/>
    <col min="11" max="12" width="17.1796875" style="1" bestFit="1" customWidth="1"/>
    <col min="13" max="13" width="17.26953125" style="1" bestFit="1" customWidth="1"/>
    <col min="14" max="14" width="17.1796875" style="1" bestFit="1" customWidth="1"/>
    <col min="15" max="15" width="17.26953125" style="1" bestFit="1" customWidth="1"/>
    <col min="16" max="16" width="18.08984375" style="1" customWidth="1"/>
    <col min="17" max="17" width="16.90625" style="1" customWidth="1"/>
    <col min="18" max="18" width="37.1796875" style="1" bestFit="1" customWidth="1"/>
    <col min="19" max="19" width="9.90625" style="1" bestFit="1" customWidth="1"/>
    <col min="20" max="20" width="10" style="1" bestFit="1" customWidth="1"/>
    <col min="21" max="21" width="10.54296875" style="1" bestFit="1" customWidth="1"/>
    <col min="22" max="23" width="11" style="1" bestFit="1" customWidth="1"/>
    <col min="24" max="16384" width="8.7265625" style="1"/>
  </cols>
  <sheetData>
    <row r="1" spans="2:20" ht="32.5" customHeight="1" x14ac:dyDescent="0.35">
      <c r="B1" s="449"/>
      <c r="C1" s="449"/>
    </row>
    <row r="2" spans="2:20" ht="15" customHeight="1" thickBot="1" x14ac:dyDescent="0.4"/>
    <row r="3" spans="2:20" ht="15.5" customHeight="1" thickTop="1" thickBot="1" x14ac:dyDescent="0.4">
      <c r="B3" s="39"/>
      <c r="C3" s="40"/>
      <c r="D3" s="40"/>
      <c r="E3" s="40"/>
      <c r="F3" s="40"/>
      <c r="G3" s="40"/>
      <c r="H3" s="40"/>
      <c r="I3" s="40"/>
      <c r="J3" s="40"/>
      <c r="K3" s="40"/>
      <c r="L3" s="40"/>
      <c r="M3" s="40"/>
      <c r="N3" s="40"/>
      <c r="O3" s="40"/>
      <c r="P3" s="40"/>
      <c r="Q3" s="41"/>
    </row>
    <row r="4" spans="2:20" ht="26.25" customHeight="1" thickBot="1" x14ac:dyDescent="0.4">
      <c r="B4" s="42"/>
      <c r="C4" s="494" t="s">
        <v>214</v>
      </c>
      <c r="D4" s="495"/>
      <c r="E4" s="495"/>
      <c r="F4" s="495"/>
      <c r="G4" s="495"/>
      <c r="H4" s="496"/>
      <c r="I4" s="45"/>
      <c r="J4" s="45"/>
      <c r="K4" s="45"/>
      <c r="L4" s="45"/>
      <c r="M4" s="45"/>
      <c r="N4" s="45"/>
      <c r="O4" s="179"/>
      <c r="P4" s="180"/>
      <c r="Q4" s="181"/>
    </row>
    <row r="5" spans="2:20" ht="15" customHeight="1" x14ac:dyDescent="0.35">
      <c r="B5" s="42"/>
      <c r="C5" s="182"/>
      <c r="D5" s="182"/>
      <c r="E5" s="182"/>
      <c r="F5" s="182"/>
      <c r="G5" s="182"/>
      <c r="H5" s="182"/>
      <c r="I5" s="182"/>
      <c r="J5" s="182"/>
      <c r="K5" s="182"/>
      <c r="L5" s="182"/>
      <c r="M5" s="182"/>
      <c r="N5" s="182"/>
      <c r="O5" s="182"/>
      <c r="P5" s="182"/>
      <c r="Q5" s="181"/>
    </row>
    <row r="6" spans="2:20" x14ac:dyDescent="0.35">
      <c r="B6" s="42"/>
      <c r="Q6" s="47"/>
    </row>
    <row r="7" spans="2:20" ht="15" customHeight="1" thickBot="1" x14ac:dyDescent="0.4">
      <c r="B7" s="42"/>
      <c r="C7" s="31" t="s">
        <v>215</v>
      </c>
      <c r="Q7" s="47"/>
    </row>
    <row r="8" spans="2:20" x14ac:dyDescent="0.35">
      <c r="B8" s="42"/>
      <c r="C8" s="525" t="s">
        <v>216</v>
      </c>
      <c r="D8" s="526" t="s">
        <v>167</v>
      </c>
      <c r="E8" s="498"/>
      <c r="F8" s="498"/>
      <c r="G8" s="498"/>
      <c r="H8" s="498"/>
      <c r="I8" s="498"/>
      <c r="J8" s="498"/>
      <c r="K8" s="498"/>
      <c r="L8" s="498"/>
      <c r="M8" s="498"/>
      <c r="N8" s="498"/>
      <c r="O8" s="499"/>
      <c r="P8" s="502" t="s">
        <v>546</v>
      </c>
      <c r="Q8" s="47"/>
    </row>
    <row r="9" spans="2:20" ht="46.5" customHeight="1" thickBot="1" x14ac:dyDescent="0.4">
      <c r="B9" s="42"/>
      <c r="C9" s="518"/>
      <c r="D9" s="114">
        <v>2013</v>
      </c>
      <c r="E9" s="114">
        <v>2014</v>
      </c>
      <c r="F9" s="114">
        <v>2015</v>
      </c>
      <c r="G9" s="114">
        <v>2016</v>
      </c>
      <c r="H9" s="114">
        <v>2017</v>
      </c>
      <c r="I9" s="114">
        <v>2018</v>
      </c>
      <c r="J9" s="114">
        <v>2019</v>
      </c>
      <c r="K9" s="114">
        <v>2020</v>
      </c>
      <c r="L9" s="114">
        <v>2021</v>
      </c>
      <c r="M9" s="114">
        <f>L9+1</f>
        <v>2022</v>
      </c>
      <c r="N9" s="114">
        <f>M9+1</f>
        <v>2023</v>
      </c>
      <c r="O9" s="460" t="s">
        <v>548</v>
      </c>
      <c r="P9" s="522"/>
      <c r="Q9" s="47"/>
      <c r="S9" s="467"/>
      <c r="T9" s="466"/>
    </row>
    <row r="10" spans="2:20" ht="18" customHeight="1" x14ac:dyDescent="0.35">
      <c r="B10" s="42"/>
      <c r="C10" s="142" t="s">
        <v>217</v>
      </c>
      <c r="D10" s="183">
        <v>1127429</v>
      </c>
      <c r="E10" s="183">
        <v>1200632</v>
      </c>
      <c r="F10" s="184">
        <v>1484892</v>
      </c>
      <c r="G10" s="184">
        <v>1476801</v>
      </c>
      <c r="H10" s="184">
        <v>1726496</v>
      </c>
      <c r="I10" s="184">
        <v>2134254</v>
      </c>
      <c r="J10" s="184">
        <v>2109320</v>
      </c>
      <c r="K10" s="184">
        <v>2963413</v>
      </c>
      <c r="L10" s="184">
        <v>3094410</v>
      </c>
      <c r="M10" s="184">
        <v>3564550</v>
      </c>
      <c r="N10" s="184">
        <v>4558254.5148900002</v>
      </c>
      <c r="O10" s="185">
        <f>'[1]APPENDIX 21'!C$42</f>
        <v>4879911.2507399991</v>
      </c>
      <c r="P10" s="186">
        <f t="shared" ref="P10:P23" si="0">(O10-N10)/ABS(N10) *100</f>
        <v>7.0565769155556053</v>
      </c>
      <c r="Q10" s="47"/>
      <c r="S10" s="464"/>
    </row>
    <row r="11" spans="2:20" ht="18" customHeight="1" x14ac:dyDescent="0.35">
      <c r="B11" s="42"/>
      <c r="C11" s="144" t="s">
        <v>218</v>
      </c>
      <c r="D11" s="187">
        <v>2776577</v>
      </c>
      <c r="E11" s="187">
        <v>3547973</v>
      </c>
      <c r="F11" s="188">
        <v>3794202</v>
      </c>
      <c r="G11" s="188">
        <v>3473125</v>
      </c>
      <c r="H11" s="188">
        <v>4190323</v>
      </c>
      <c r="I11" s="188">
        <v>3691508</v>
      </c>
      <c r="J11" s="188">
        <v>3502268</v>
      </c>
      <c r="K11" s="188">
        <v>3249381</v>
      </c>
      <c r="L11" s="188">
        <v>4283167</v>
      </c>
      <c r="M11" s="188">
        <v>5064942</v>
      </c>
      <c r="N11" s="188">
        <v>4418421.4454299994</v>
      </c>
      <c r="O11" s="189">
        <f>'[1]APPENDIX 21'!D$42</f>
        <v>4992920.1065787748</v>
      </c>
      <c r="P11" s="186">
        <f t="shared" si="0"/>
        <v>13.00235091297103</v>
      </c>
      <c r="Q11" s="47"/>
      <c r="S11" s="465"/>
    </row>
    <row r="12" spans="2:20" ht="18" customHeight="1" x14ac:dyDescent="0.35">
      <c r="B12" s="42"/>
      <c r="C12" s="144" t="s">
        <v>219</v>
      </c>
      <c r="D12" s="187">
        <v>1272835</v>
      </c>
      <c r="E12" s="187">
        <v>1347967</v>
      </c>
      <c r="F12" s="188">
        <v>1388204</v>
      </c>
      <c r="G12" s="188">
        <v>1482865</v>
      </c>
      <c r="H12" s="188">
        <v>1570425</v>
      </c>
      <c r="I12" s="188">
        <v>1595804</v>
      </c>
      <c r="J12" s="188">
        <v>1672639</v>
      </c>
      <c r="K12" s="188">
        <v>1795320</v>
      </c>
      <c r="L12" s="188">
        <v>1770893</v>
      </c>
      <c r="M12" s="188">
        <v>1815381</v>
      </c>
      <c r="N12" s="188">
        <v>2033724.8514100001</v>
      </c>
      <c r="O12" s="189">
        <f>'[1]APPENDIX 21'!E$42</f>
        <v>2081468.1223134806</v>
      </c>
      <c r="P12" s="186">
        <f t="shared" si="0"/>
        <v>2.3475776907765877</v>
      </c>
      <c r="Q12" s="47"/>
    </row>
    <row r="13" spans="2:20" ht="18" customHeight="1" x14ac:dyDescent="0.35">
      <c r="B13" s="42"/>
      <c r="C13" s="144" t="s">
        <v>220</v>
      </c>
      <c r="D13" s="187">
        <v>7637802</v>
      </c>
      <c r="E13" s="187">
        <v>8757929</v>
      </c>
      <c r="F13" s="188">
        <v>9547284</v>
      </c>
      <c r="G13" s="188">
        <v>10062935</v>
      </c>
      <c r="H13" s="188">
        <v>11130626</v>
      </c>
      <c r="I13" s="188">
        <v>10824386</v>
      </c>
      <c r="J13" s="188">
        <v>10870577</v>
      </c>
      <c r="K13" s="188">
        <v>10776438</v>
      </c>
      <c r="L13" s="188">
        <v>12949770</v>
      </c>
      <c r="M13" s="188">
        <v>16828541</v>
      </c>
      <c r="N13" s="188">
        <v>19599395.397229999</v>
      </c>
      <c r="O13" s="189">
        <f>'[1]APPENDIX 21'!F$42</f>
        <v>21870298.782783516</v>
      </c>
      <c r="P13" s="186">
        <f t="shared" si="0"/>
        <v>11.586599175781032</v>
      </c>
      <c r="Q13" s="47"/>
    </row>
    <row r="14" spans="2:20" ht="18" customHeight="1" x14ac:dyDescent="0.35">
      <c r="B14" s="42"/>
      <c r="C14" s="144" t="s">
        <v>221</v>
      </c>
      <c r="D14" s="187">
        <v>1560128</v>
      </c>
      <c r="E14" s="187">
        <v>1891331</v>
      </c>
      <c r="F14" s="188">
        <v>2191880</v>
      </c>
      <c r="G14" s="188">
        <v>2520106</v>
      </c>
      <c r="H14" s="188">
        <v>2817584</v>
      </c>
      <c r="I14" s="188">
        <v>2728902</v>
      </c>
      <c r="J14" s="188">
        <v>3124267</v>
      </c>
      <c r="K14" s="188">
        <v>3124468</v>
      </c>
      <c r="L14" s="188">
        <v>3358022</v>
      </c>
      <c r="M14" s="188">
        <v>3723336</v>
      </c>
      <c r="N14" s="188">
        <v>4657601.894030001</v>
      </c>
      <c r="O14" s="189">
        <f>'[1]APPENDIX 21'!G$42</f>
        <v>5224758.4386221692</v>
      </c>
      <c r="P14" s="186">
        <f t="shared" si="0"/>
        <v>12.177007771298261</v>
      </c>
      <c r="Q14" s="47"/>
    </row>
    <row r="15" spans="2:20" ht="18" customHeight="1" x14ac:dyDescent="0.35">
      <c r="B15" s="42"/>
      <c r="C15" s="144" t="s">
        <v>222</v>
      </c>
      <c r="D15" s="187">
        <v>2775148</v>
      </c>
      <c r="E15" s="187">
        <v>2726463</v>
      </c>
      <c r="F15" s="188">
        <v>2852402</v>
      </c>
      <c r="G15" s="188">
        <v>2604270</v>
      </c>
      <c r="H15" s="188">
        <v>3555639</v>
      </c>
      <c r="I15" s="188">
        <v>3370608</v>
      </c>
      <c r="J15" s="188">
        <v>3188714</v>
      </c>
      <c r="K15" s="188">
        <v>3063641</v>
      </c>
      <c r="L15" s="188">
        <v>3637910</v>
      </c>
      <c r="M15" s="188">
        <v>4054753</v>
      </c>
      <c r="N15" s="188">
        <v>4350308.1306299986</v>
      </c>
      <c r="O15" s="189">
        <f>'[1]APPENDIX 21'!H$42</f>
        <v>4739988.0798976561</v>
      </c>
      <c r="P15" s="186">
        <f t="shared" si="0"/>
        <v>8.9575252503142853</v>
      </c>
      <c r="Q15" s="47"/>
      <c r="R15" s="354"/>
    </row>
    <row r="16" spans="2:20" ht="18" customHeight="1" x14ac:dyDescent="0.35">
      <c r="B16" s="42"/>
      <c r="C16" s="144" t="s">
        <v>223</v>
      </c>
      <c r="D16" s="187">
        <v>13909445</v>
      </c>
      <c r="E16" s="187">
        <v>16382944</v>
      </c>
      <c r="F16" s="188">
        <v>18430997</v>
      </c>
      <c r="G16" s="188">
        <v>20460256</v>
      </c>
      <c r="H16" s="188">
        <v>21484964</v>
      </c>
      <c r="I16" s="188">
        <v>22495605</v>
      </c>
      <c r="J16" s="188">
        <v>23431002</v>
      </c>
      <c r="K16" s="188">
        <v>23449022</v>
      </c>
      <c r="L16" s="188">
        <v>24626670</v>
      </c>
      <c r="M16" s="188">
        <v>27855160</v>
      </c>
      <c r="N16" s="188">
        <v>30182712.337595887</v>
      </c>
      <c r="O16" s="189">
        <f>'[1]APPENDIX 21'!I$42</f>
        <v>30668659.403885134</v>
      </c>
      <c r="P16" s="186">
        <f t="shared" si="0"/>
        <v>1.6100178832634122</v>
      </c>
      <c r="Q16" s="47"/>
      <c r="R16" s="354"/>
    </row>
    <row r="17" spans="2:18" ht="18" customHeight="1" x14ac:dyDescent="0.35">
      <c r="B17" s="42"/>
      <c r="C17" s="144" t="s">
        <v>224</v>
      </c>
      <c r="D17" s="187">
        <v>19536285</v>
      </c>
      <c r="E17" s="187">
        <v>22553021</v>
      </c>
      <c r="F17" s="188">
        <v>24091465</v>
      </c>
      <c r="G17" s="188">
        <v>24025770</v>
      </c>
      <c r="H17" s="188">
        <v>23226291</v>
      </c>
      <c r="I17" s="188">
        <v>23593081</v>
      </c>
      <c r="J17" s="188">
        <v>23049684</v>
      </c>
      <c r="K17" s="188">
        <v>21279353</v>
      </c>
      <c r="L17" s="188">
        <v>24279823</v>
      </c>
      <c r="M17" s="188">
        <v>26132363</v>
      </c>
      <c r="N17" s="188">
        <v>26508099.924937095</v>
      </c>
      <c r="O17" s="189">
        <f>('[1]APPENDIX 21'!J$42+'[1]APPENDIX 21'!K$42)</f>
        <v>27120958.367234252</v>
      </c>
      <c r="P17" s="186">
        <f t="shared" si="0"/>
        <v>2.3119666970947983</v>
      </c>
      <c r="Q17" s="47"/>
    </row>
    <row r="18" spans="2:18" ht="18" customHeight="1" x14ac:dyDescent="0.35">
      <c r="B18" s="42"/>
      <c r="C18" s="144" t="s">
        <v>225</v>
      </c>
      <c r="D18" s="187">
        <v>3250304</v>
      </c>
      <c r="E18" s="187">
        <v>3604559</v>
      </c>
      <c r="F18" s="188">
        <v>3882018</v>
      </c>
      <c r="G18" s="188">
        <v>3997282</v>
      </c>
      <c r="H18" s="188">
        <v>3516204</v>
      </c>
      <c r="I18" s="188">
        <v>3157233</v>
      </c>
      <c r="J18" s="188">
        <v>3283857</v>
      </c>
      <c r="K18" s="188">
        <v>2362292</v>
      </c>
      <c r="L18" s="188">
        <v>2400674</v>
      </c>
      <c r="M18" s="188">
        <v>2331266</v>
      </c>
      <c r="N18" s="188">
        <v>2911861.4210447893</v>
      </c>
      <c r="O18" s="189">
        <f>'[1]APPENDIX 21'!L$42</f>
        <v>2995600.5484983441</v>
      </c>
      <c r="P18" s="186">
        <f t="shared" si="0"/>
        <v>2.8757937053030806</v>
      </c>
      <c r="Q18" s="47"/>
    </row>
    <row r="19" spans="2:18" ht="18" customHeight="1" x14ac:dyDescent="0.35">
      <c r="B19" s="42"/>
      <c r="C19" s="144" t="s">
        <v>226</v>
      </c>
      <c r="D19" s="187">
        <v>3289650</v>
      </c>
      <c r="E19" s="187">
        <v>3553715</v>
      </c>
      <c r="F19" s="188">
        <v>3786845</v>
      </c>
      <c r="G19" s="188">
        <v>3774820</v>
      </c>
      <c r="H19" s="188">
        <v>3784701</v>
      </c>
      <c r="I19" s="188">
        <v>3863654</v>
      </c>
      <c r="J19" s="188">
        <v>3835945</v>
      </c>
      <c r="K19" s="188">
        <v>3851366</v>
      </c>
      <c r="L19" s="188">
        <v>3992205</v>
      </c>
      <c r="M19" s="188">
        <v>4119725</v>
      </c>
      <c r="N19" s="188">
        <v>4804844.8789899983</v>
      </c>
      <c r="O19" s="189">
        <f>'[1]APPENDIX 21'!M$42</f>
        <v>5479902.3786753668</v>
      </c>
      <c r="P19" s="186">
        <f t="shared" si="0"/>
        <v>14.049517033050792</v>
      </c>
      <c r="Q19" s="47"/>
    </row>
    <row r="20" spans="2:18" ht="18" customHeight="1" x14ac:dyDescent="0.35">
      <c r="B20" s="42"/>
      <c r="C20" s="144" t="s">
        <v>227</v>
      </c>
      <c r="D20" s="187">
        <v>4666576</v>
      </c>
      <c r="E20" s="187">
        <v>5174648</v>
      </c>
      <c r="F20" s="188">
        <v>5346077</v>
      </c>
      <c r="G20" s="188">
        <v>5601571</v>
      </c>
      <c r="H20" s="188">
        <v>5675906</v>
      </c>
      <c r="I20" s="188">
        <v>6225354</v>
      </c>
      <c r="J20" s="188">
        <v>6358473</v>
      </c>
      <c r="K20" s="188">
        <v>6233992</v>
      </c>
      <c r="L20" s="188">
        <v>10659325</v>
      </c>
      <c r="M20" s="188">
        <v>11712076</v>
      </c>
      <c r="N20" s="188">
        <v>12583481.069619998</v>
      </c>
      <c r="O20" s="189">
        <f>'[1]APPENDIX 21'!N$42</f>
        <v>12644257.057747267</v>
      </c>
      <c r="P20" s="186">
        <f t="shared" si="0"/>
        <v>0.48298231459972463</v>
      </c>
      <c r="Q20" s="47"/>
    </row>
    <row r="21" spans="2:18" ht="18" customHeight="1" x14ac:dyDescent="0.35">
      <c r="B21" s="42"/>
      <c r="C21" s="144" t="s">
        <v>228</v>
      </c>
      <c r="D21" s="187">
        <v>20507131</v>
      </c>
      <c r="E21" s="187">
        <v>25315035</v>
      </c>
      <c r="F21" s="190">
        <v>29516467</v>
      </c>
      <c r="G21" s="190">
        <v>38520439</v>
      </c>
      <c r="H21" s="190">
        <v>38337371</v>
      </c>
      <c r="I21" s="190">
        <v>40195984</v>
      </c>
      <c r="J21" s="190">
        <v>42348102</v>
      </c>
      <c r="K21" s="190">
        <v>45061539</v>
      </c>
      <c r="L21" s="190">
        <v>47586164</v>
      </c>
      <c r="M21" s="190">
        <v>54839172</v>
      </c>
      <c r="N21" s="190">
        <v>66227983.534031063</v>
      </c>
      <c r="O21" s="189">
        <f>'[1]APPENDIX 21'!O$42</f>
        <v>76203262.524180532</v>
      </c>
      <c r="P21" s="186">
        <f t="shared" si="0"/>
        <v>15.062030365191021</v>
      </c>
      <c r="Q21" s="47"/>
      <c r="R21"/>
    </row>
    <row r="22" spans="2:18" ht="18" customHeight="1" x14ac:dyDescent="0.35">
      <c r="B22" s="42"/>
      <c r="C22" s="144" t="s">
        <v>229</v>
      </c>
      <c r="D22" s="187">
        <v>2456310</v>
      </c>
      <c r="E22" s="187">
        <v>3120075</v>
      </c>
      <c r="F22" s="188">
        <v>3487951</v>
      </c>
      <c r="G22" s="188">
        <v>3710221</v>
      </c>
      <c r="H22" s="188">
        <v>3763080</v>
      </c>
      <c r="I22" s="188">
        <v>3635343</v>
      </c>
      <c r="J22" s="188">
        <v>3741207</v>
      </c>
      <c r="K22" s="188">
        <v>3847235</v>
      </c>
      <c r="L22" s="188">
        <v>4142108</v>
      </c>
      <c r="M22" s="188">
        <v>3698214</v>
      </c>
      <c r="N22" s="188">
        <v>6865120.8218921814</v>
      </c>
      <c r="O22" s="189">
        <f>'[1]APPENDIX 21'!P$42</f>
        <v>6129963.1675237184</v>
      </c>
      <c r="P22" s="186">
        <f t="shared" si="0"/>
        <v>-10.708590182770259</v>
      </c>
      <c r="Q22" s="47"/>
    </row>
    <row r="23" spans="2:18" ht="18" customHeight="1" thickBot="1" x14ac:dyDescent="0.4">
      <c r="B23" s="42"/>
      <c r="C23" s="191" t="s">
        <v>230</v>
      </c>
      <c r="D23" s="192">
        <v>84765620</v>
      </c>
      <c r="E23" s="192">
        <v>99176292</v>
      </c>
      <c r="F23" s="192">
        <v>109800684</v>
      </c>
      <c r="G23" s="192">
        <v>121710461</v>
      </c>
      <c r="H23" s="192">
        <v>124779610</v>
      </c>
      <c r="I23" s="192">
        <v>127511716</v>
      </c>
      <c r="J23" s="192">
        <v>130516055</v>
      </c>
      <c r="K23" s="192">
        <v>131057460</v>
      </c>
      <c r="L23" s="192">
        <v>146781141</v>
      </c>
      <c r="M23" s="192">
        <v>165739479</v>
      </c>
      <c r="N23" s="192">
        <v>189701810.22173104</v>
      </c>
      <c r="O23" s="192">
        <f>SUM(O10:O22)</f>
        <v>205031948.22868019</v>
      </c>
      <c r="P23" s="450">
        <f t="shared" si="0"/>
        <v>8.081176446882969</v>
      </c>
      <c r="Q23" s="47"/>
    </row>
    <row r="24" spans="2:18" x14ac:dyDescent="0.35">
      <c r="B24" s="42"/>
      <c r="C24" s="527" t="s">
        <v>213</v>
      </c>
      <c r="D24" s="514"/>
      <c r="E24" s="514"/>
      <c r="F24" s="514"/>
      <c r="G24" s="514"/>
      <c r="H24" s="514"/>
      <c r="I24" s="514"/>
      <c r="J24" s="514"/>
      <c r="K24" s="514"/>
      <c r="L24" s="514"/>
      <c r="M24" s="514"/>
      <c r="N24" s="514"/>
      <c r="O24" s="514"/>
      <c r="P24" s="514"/>
      <c r="Q24" s="528"/>
    </row>
    <row r="25" spans="2:18" x14ac:dyDescent="0.35">
      <c r="B25" s="42"/>
      <c r="Q25" s="47"/>
    </row>
    <row r="26" spans="2:18" x14ac:dyDescent="0.35">
      <c r="B26" s="42"/>
      <c r="Q26" s="47"/>
    </row>
    <row r="27" spans="2:18" ht="15" customHeight="1" thickBot="1" x14ac:dyDescent="0.4">
      <c r="B27" s="42"/>
      <c r="C27" s="31" t="s">
        <v>231</v>
      </c>
      <c r="Q27" s="47"/>
    </row>
    <row r="28" spans="2:18" ht="17.25" customHeight="1" x14ac:dyDescent="0.35">
      <c r="B28" s="42"/>
      <c r="C28" s="497" t="s">
        <v>216</v>
      </c>
      <c r="D28" s="520" t="s">
        <v>167</v>
      </c>
      <c r="E28" s="498"/>
      <c r="F28" s="498"/>
      <c r="G28" s="498"/>
      <c r="H28" s="498"/>
      <c r="I28" s="498"/>
      <c r="J28" s="498"/>
      <c r="K28" s="498"/>
      <c r="L28" s="498"/>
      <c r="M28" s="498"/>
      <c r="N28" s="498"/>
      <c r="O28" s="499"/>
      <c r="P28" s="502" t="str">
        <f>P8</f>
        <v>Annual Change 2023/2024 %</v>
      </c>
      <c r="Q28" s="47"/>
    </row>
    <row r="29" spans="2:18" ht="43" customHeight="1" thickBot="1" x14ac:dyDescent="0.4">
      <c r="B29" s="42"/>
      <c r="C29" s="518"/>
      <c r="D29" s="114">
        <v>2013</v>
      </c>
      <c r="E29" s="114">
        <v>2014</v>
      </c>
      <c r="F29" s="114">
        <v>2015</v>
      </c>
      <c r="G29" s="114">
        <v>2016</v>
      </c>
      <c r="H29" s="114">
        <v>2017</v>
      </c>
      <c r="I29" s="115">
        <v>2018</v>
      </c>
      <c r="J29" s="115">
        <v>2019</v>
      </c>
      <c r="K29" s="115">
        <v>2020</v>
      </c>
      <c r="L29" s="115">
        <v>2021</v>
      </c>
      <c r="M29" s="115">
        <f>L29+1</f>
        <v>2022</v>
      </c>
      <c r="N29" s="115">
        <f>M29+1</f>
        <v>2023</v>
      </c>
      <c r="O29" s="458" t="str">
        <f>O9</f>
        <v>2024*</v>
      </c>
      <c r="P29" s="522"/>
      <c r="Q29" s="47"/>
    </row>
    <row r="30" spans="2:18" ht="17.25" customHeight="1" x14ac:dyDescent="0.35">
      <c r="B30" s="42"/>
      <c r="C30" s="193" t="s">
        <v>217</v>
      </c>
      <c r="D30" s="194">
        <v>15144</v>
      </c>
      <c r="E30" s="184">
        <v>5915</v>
      </c>
      <c r="F30" s="184">
        <v>12888</v>
      </c>
      <c r="G30" s="184">
        <v>69815</v>
      </c>
      <c r="H30" s="184">
        <v>-48571</v>
      </c>
      <c r="I30" s="195">
        <v>28336</v>
      </c>
      <c r="J30" s="195">
        <v>9285</v>
      </c>
      <c r="K30" s="195">
        <v>43775</v>
      </c>
      <c r="L30" s="195">
        <v>-3515</v>
      </c>
      <c r="M30" s="195">
        <v>5880</v>
      </c>
      <c r="N30" s="195">
        <v>12740.991999115715</v>
      </c>
      <c r="O30" s="185">
        <f>'[1]APPENDIX 42'!C$42</f>
        <v>32901.149070977961</v>
      </c>
      <c r="P30" s="186">
        <f t="shared" ref="P30:P43" si="1">(O30-N30)/ABS(N30) *100</f>
        <v>158.23067052597989</v>
      </c>
      <c r="Q30" s="47"/>
    </row>
    <row r="31" spans="2:18" ht="17.25" customHeight="1" x14ac:dyDescent="0.35">
      <c r="B31" s="42"/>
      <c r="C31" s="82" t="s">
        <v>218</v>
      </c>
      <c r="D31" s="196">
        <v>301706</v>
      </c>
      <c r="E31" s="188">
        <v>366679</v>
      </c>
      <c r="F31" s="188">
        <v>468625</v>
      </c>
      <c r="G31" s="188">
        <v>448796</v>
      </c>
      <c r="H31" s="188">
        <v>431756</v>
      </c>
      <c r="I31" s="197">
        <v>411244</v>
      </c>
      <c r="J31" s="197">
        <v>597785</v>
      </c>
      <c r="K31" s="197">
        <v>697881</v>
      </c>
      <c r="L31" s="197">
        <v>592670</v>
      </c>
      <c r="M31" s="197">
        <v>708591</v>
      </c>
      <c r="N31" s="197">
        <v>637053.50350166264</v>
      </c>
      <c r="O31" s="189">
        <f>'[1]APPENDIX 42'!D$42</f>
        <v>857092.6556346229</v>
      </c>
      <c r="P31" s="186">
        <f t="shared" si="1"/>
        <v>34.540136883869437</v>
      </c>
      <c r="Q31" s="47"/>
    </row>
    <row r="32" spans="2:18" ht="17.25" customHeight="1" x14ac:dyDescent="0.35">
      <c r="B32" s="42"/>
      <c r="C32" s="82" t="s">
        <v>219</v>
      </c>
      <c r="D32" s="196">
        <v>337000</v>
      </c>
      <c r="E32" s="188">
        <v>289864</v>
      </c>
      <c r="F32" s="188">
        <v>483004</v>
      </c>
      <c r="G32" s="188">
        <v>523792</v>
      </c>
      <c r="H32" s="188">
        <v>309981</v>
      </c>
      <c r="I32" s="197">
        <v>477500</v>
      </c>
      <c r="J32" s="197">
        <v>414559</v>
      </c>
      <c r="K32" s="197">
        <v>394133</v>
      </c>
      <c r="L32" s="197">
        <v>421323</v>
      </c>
      <c r="M32" s="197">
        <v>205136</v>
      </c>
      <c r="N32" s="197">
        <v>378506.00547139364</v>
      </c>
      <c r="O32" s="189">
        <f>'[1]APPENDIX 42'!E$42</f>
        <v>908594.61138862709</v>
      </c>
      <c r="P32" s="186">
        <f t="shared" si="1"/>
        <v>140.0476077670308</v>
      </c>
      <c r="Q32" s="47"/>
    </row>
    <row r="33" spans="2:17" ht="17.25" customHeight="1" x14ac:dyDescent="0.35">
      <c r="B33" s="42"/>
      <c r="C33" s="82" t="s">
        <v>220</v>
      </c>
      <c r="D33" s="196">
        <v>803448</v>
      </c>
      <c r="E33" s="188">
        <v>801192</v>
      </c>
      <c r="F33" s="188">
        <v>1177669</v>
      </c>
      <c r="G33" s="188">
        <v>988870</v>
      </c>
      <c r="H33" s="188">
        <v>1100373</v>
      </c>
      <c r="I33" s="197">
        <v>1141362</v>
      </c>
      <c r="J33" s="197">
        <v>825219</v>
      </c>
      <c r="K33" s="197">
        <v>1149283</v>
      </c>
      <c r="L33" s="197">
        <v>979632</v>
      </c>
      <c r="M33" s="197">
        <v>1486378</v>
      </c>
      <c r="N33" s="197">
        <v>1164292.2836643071</v>
      </c>
      <c r="O33" s="189">
        <f>'[1]APPENDIX 42'!F$42</f>
        <v>2754740.2321071802</v>
      </c>
      <c r="P33" s="186">
        <f t="shared" si="1"/>
        <v>136.60212051198621</v>
      </c>
      <c r="Q33" s="47"/>
    </row>
    <row r="34" spans="2:17" ht="17.25" customHeight="1" x14ac:dyDescent="0.35">
      <c r="B34" s="42"/>
      <c r="C34" s="82" t="s">
        <v>221</v>
      </c>
      <c r="D34" s="196">
        <v>253807</v>
      </c>
      <c r="E34" s="188">
        <v>316224</v>
      </c>
      <c r="F34" s="188">
        <v>430841</v>
      </c>
      <c r="G34" s="188">
        <v>661618</v>
      </c>
      <c r="H34" s="188">
        <v>340822</v>
      </c>
      <c r="I34" s="197">
        <v>597548</v>
      </c>
      <c r="J34" s="197">
        <v>399152</v>
      </c>
      <c r="K34" s="197">
        <v>462135</v>
      </c>
      <c r="L34" s="197">
        <v>636608</v>
      </c>
      <c r="M34" s="197">
        <v>513688</v>
      </c>
      <c r="N34" s="197">
        <v>1052329.3857753465</v>
      </c>
      <c r="O34" s="189">
        <f>'[1]APPENDIX 42'!G$42</f>
        <v>489318.87102060119</v>
      </c>
      <c r="P34" s="186">
        <f t="shared" si="1"/>
        <v>-53.50135825960276</v>
      </c>
      <c r="Q34" s="47"/>
    </row>
    <row r="35" spans="2:17" ht="17.25" customHeight="1" x14ac:dyDescent="0.35">
      <c r="B35" s="42"/>
      <c r="C35" s="82" t="s">
        <v>222</v>
      </c>
      <c r="D35" s="196">
        <v>560436</v>
      </c>
      <c r="E35" s="188">
        <v>566269</v>
      </c>
      <c r="F35" s="188">
        <v>631426</v>
      </c>
      <c r="G35" s="188">
        <v>503037</v>
      </c>
      <c r="H35" s="188">
        <v>725376</v>
      </c>
      <c r="I35" s="197">
        <v>669398</v>
      </c>
      <c r="J35" s="197">
        <v>669464</v>
      </c>
      <c r="K35" s="197">
        <v>598869</v>
      </c>
      <c r="L35" s="197">
        <v>1043536</v>
      </c>
      <c r="M35" s="197">
        <v>748793</v>
      </c>
      <c r="N35" s="197">
        <v>624592.88355317921</v>
      </c>
      <c r="O35" s="189">
        <f>'[1]APPENDIX 42'!H$42</f>
        <v>628714.52196894865</v>
      </c>
      <c r="P35" s="186">
        <f t="shared" si="1"/>
        <v>0.65989199113545705</v>
      </c>
      <c r="Q35" s="47"/>
    </row>
    <row r="36" spans="2:17" ht="17.25" customHeight="1" x14ac:dyDescent="0.35">
      <c r="B36" s="42"/>
      <c r="C36" s="82" t="s">
        <v>223</v>
      </c>
      <c r="D36" s="196">
        <v>8784204</v>
      </c>
      <c r="E36" s="188">
        <v>10957919</v>
      </c>
      <c r="F36" s="188">
        <v>12723572</v>
      </c>
      <c r="G36" s="188">
        <v>14968463</v>
      </c>
      <c r="H36" s="188">
        <v>14181895</v>
      </c>
      <c r="I36" s="197">
        <v>14301162</v>
      </c>
      <c r="J36" s="197">
        <v>16635527</v>
      </c>
      <c r="K36" s="197">
        <v>15418425</v>
      </c>
      <c r="L36" s="197">
        <v>18015197</v>
      </c>
      <c r="M36" s="197">
        <v>19585676</v>
      </c>
      <c r="N36" s="197">
        <v>19800800.535699803</v>
      </c>
      <c r="O36" s="189">
        <f>'[1]APPENDIX 42'!I$42</f>
        <v>20554433.180727094</v>
      </c>
      <c r="P36" s="186">
        <f t="shared" si="1"/>
        <v>3.8060715962899123</v>
      </c>
      <c r="Q36" s="47"/>
    </row>
    <row r="37" spans="2:17" ht="17.25" customHeight="1" x14ac:dyDescent="0.35">
      <c r="B37" s="42"/>
      <c r="C37" s="82" t="s">
        <v>224</v>
      </c>
      <c r="D37" s="196">
        <v>9271908</v>
      </c>
      <c r="E37" s="188">
        <v>10746378</v>
      </c>
      <c r="F37" s="188">
        <v>12858229</v>
      </c>
      <c r="G37" s="188">
        <v>12750248</v>
      </c>
      <c r="H37" s="188">
        <v>12646816</v>
      </c>
      <c r="I37" s="197">
        <v>13618583</v>
      </c>
      <c r="J37" s="197">
        <v>15304543</v>
      </c>
      <c r="K37" s="197">
        <v>14705102</v>
      </c>
      <c r="L37" s="197">
        <v>17884591</v>
      </c>
      <c r="M37" s="197">
        <v>17686508</v>
      </c>
      <c r="N37" s="197">
        <v>19386931.36252797</v>
      </c>
      <c r="O37" s="189">
        <f>('[1]APPENDIX 42'!J$42+'[1]APPENDIX 42'!K$42)</f>
        <v>20440522.976712253</v>
      </c>
      <c r="P37" s="186">
        <f t="shared" si="1"/>
        <v>5.4345455424715503</v>
      </c>
      <c r="Q37" s="47"/>
    </row>
    <row r="38" spans="2:17" ht="17.25" customHeight="1" x14ac:dyDescent="0.35">
      <c r="B38" s="42"/>
      <c r="C38" s="82" t="s">
        <v>225</v>
      </c>
      <c r="D38" s="196">
        <v>884041</v>
      </c>
      <c r="E38" s="188">
        <v>1296968</v>
      </c>
      <c r="F38" s="188">
        <v>672415</v>
      </c>
      <c r="G38" s="188">
        <v>1237073</v>
      </c>
      <c r="H38" s="188">
        <v>1081310</v>
      </c>
      <c r="I38" s="197">
        <v>747352</v>
      </c>
      <c r="J38" s="197">
        <v>464566</v>
      </c>
      <c r="K38" s="197">
        <v>481601</v>
      </c>
      <c r="L38" s="197">
        <v>1063712</v>
      </c>
      <c r="M38" s="197">
        <v>-294008</v>
      </c>
      <c r="N38" s="197">
        <v>266099.70575404831</v>
      </c>
      <c r="O38" s="189">
        <f>'[1]APPENDIX 42'!L$42</f>
        <v>255250.56494646199</v>
      </c>
      <c r="P38" s="186">
        <f t="shared" si="1"/>
        <v>-4.0770961308818592</v>
      </c>
      <c r="Q38" s="47"/>
    </row>
    <row r="39" spans="2:17" ht="17.25" customHeight="1" x14ac:dyDescent="0.35">
      <c r="B39" s="42"/>
      <c r="C39" s="82" t="s">
        <v>226</v>
      </c>
      <c r="D39" s="196">
        <v>1143607</v>
      </c>
      <c r="E39" s="188">
        <v>1238056</v>
      </c>
      <c r="F39" s="188">
        <v>770640</v>
      </c>
      <c r="G39" s="188">
        <v>1192206</v>
      </c>
      <c r="H39" s="188">
        <v>969900</v>
      </c>
      <c r="I39" s="197">
        <v>1304641</v>
      </c>
      <c r="J39" s="197">
        <v>887812</v>
      </c>
      <c r="K39" s="197">
        <v>722603</v>
      </c>
      <c r="L39" s="197">
        <v>860395</v>
      </c>
      <c r="M39" s="197">
        <v>694374</v>
      </c>
      <c r="N39" s="197">
        <v>979561.85153184342</v>
      </c>
      <c r="O39" s="189">
        <f>'[1]APPENDIX 42'!M$42</f>
        <v>1352820.4678298843</v>
      </c>
      <c r="P39" s="186">
        <f t="shared" si="1"/>
        <v>38.10465012641491</v>
      </c>
      <c r="Q39" s="47"/>
    </row>
    <row r="40" spans="2:17" ht="17.25" customHeight="1" x14ac:dyDescent="0.35">
      <c r="B40" s="42"/>
      <c r="C40" s="82" t="s">
        <v>227</v>
      </c>
      <c r="D40" s="196">
        <v>2024589</v>
      </c>
      <c r="E40" s="188">
        <v>2649305</v>
      </c>
      <c r="F40" s="188">
        <v>2666925</v>
      </c>
      <c r="G40" s="188">
        <v>2987368</v>
      </c>
      <c r="H40" s="188">
        <v>3126587</v>
      </c>
      <c r="I40" s="197">
        <v>2374487</v>
      </c>
      <c r="J40" s="197">
        <v>1548271</v>
      </c>
      <c r="K40" s="197">
        <v>1910300</v>
      </c>
      <c r="L40" s="197">
        <v>1752873</v>
      </c>
      <c r="M40" s="197">
        <v>2291780</v>
      </c>
      <c r="N40" s="197">
        <v>2846599.178045745</v>
      </c>
      <c r="O40" s="189">
        <f>'[1]APPENDIX 42'!N$42</f>
        <v>3056513.2324436367</v>
      </c>
      <c r="P40" s="186">
        <f t="shared" si="1"/>
        <v>7.3742048412310188</v>
      </c>
      <c r="Q40" s="47"/>
    </row>
    <row r="41" spans="2:17" ht="17.25" customHeight="1" x14ac:dyDescent="0.35">
      <c r="B41" s="42"/>
      <c r="C41" s="82" t="s">
        <v>228</v>
      </c>
      <c r="D41" s="196">
        <v>9260252</v>
      </c>
      <c r="E41" s="188">
        <v>12774064</v>
      </c>
      <c r="F41" s="188">
        <v>15063107</v>
      </c>
      <c r="G41" s="188">
        <v>18095577</v>
      </c>
      <c r="H41" s="188">
        <v>20632162</v>
      </c>
      <c r="I41" s="197">
        <v>20515402</v>
      </c>
      <c r="J41" s="197">
        <v>20424313</v>
      </c>
      <c r="K41" s="197">
        <v>20975226</v>
      </c>
      <c r="L41" s="197">
        <v>25941119</v>
      </c>
      <c r="M41" s="197">
        <v>32583822</v>
      </c>
      <c r="N41" s="197">
        <v>39104741.476279259</v>
      </c>
      <c r="O41" s="189">
        <f>'[1]APPENDIX 42'!O$42</f>
        <v>46113365.50837224</v>
      </c>
      <c r="P41" s="186">
        <f t="shared" si="1"/>
        <v>17.922696244761973</v>
      </c>
      <c r="Q41" s="47"/>
    </row>
    <row r="42" spans="2:17" ht="17.25" customHeight="1" x14ac:dyDescent="0.35">
      <c r="B42" s="42"/>
      <c r="C42" s="82" t="s">
        <v>229</v>
      </c>
      <c r="D42" s="196">
        <v>529996</v>
      </c>
      <c r="E42" s="188">
        <v>668871</v>
      </c>
      <c r="F42" s="188">
        <v>851856</v>
      </c>
      <c r="G42" s="188">
        <v>430629</v>
      </c>
      <c r="H42" s="188">
        <v>653554</v>
      </c>
      <c r="I42" s="197">
        <v>740981</v>
      </c>
      <c r="J42" s="197">
        <v>781086</v>
      </c>
      <c r="K42" s="197">
        <v>752126</v>
      </c>
      <c r="L42" s="197">
        <v>647599</v>
      </c>
      <c r="M42" s="197">
        <v>878928</v>
      </c>
      <c r="N42" s="197">
        <v>1434261.8719843379</v>
      </c>
      <c r="O42" s="189">
        <f>'[1]APPENDIX 42'!P$42</f>
        <v>1318299.7060543906</v>
      </c>
      <c r="P42" s="186">
        <f t="shared" si="1"/>
        <v>-8.0851459691604752</v>
      </c>
      <c r="Q42" s="47"/>
    </row>
    <row r="43" spans="2:17" ht="17.25" customHeight="1" thickBot="1" x14ac:dyDescent="0.4">
      <c r="B43" s="42"/>
      <c r="C43" s="198" t="s">
        <v>230</v>
      </c>
      <c r="D43" s="199">
        <v>34170138</v>
      </c>
      <c r="E43" s="200">
        <v>42677704</v>
      </c>
      <c r="F43" s="200">
        <v>48811197</v>
      </c>
      <c r="G43" s="200">
        <v>54857492</v>
      </c>
      <c r="H43" s="200">
        <v>56151961</v>
      </c>
      <c r="I43" s="201">
        <v>56927996</v>
      </c>
      <c r="J43" s="201">
        <v>58961582</v>
      </c>
      <c r="K43" s="201">
        <v>58311459</v>
      </c>
      <c r="L43" s="201">
        <v>69835740</v>
      </c>
      <c r="M43" s="201">
        <v>77095546</v>
      </c>
      <c r="N43" s="201">
        <v>87688511.035788</v>
      </c>
      <c r="O43" s="200">
        <f>SUM(O30:O42)</f>
        <v>98762567.678276926</v>
      </c>
      <c r="P43" s="451">
        <f t="shared" si="1"/>
        <v>12.628856975310383</v>
      </c>
      <c r="Q43" s="47"/>
    </row>
    <row r="44" spans="2:17" x14ac:dyDescent="0.35">
      <c r="B44" s="42"/>
      <c r="C44" s="513" t="s">
        <v>213</v>
      </c>
      <c r="D44" s="514"/>
      <c r="E44" s="514"/>
      <c r="F44" s="514"/>
      <c r="G44" s="514"/>
      <c r="H44" s="514"/>
      <c r="I44" s="514"/>
      <c r="J44" s="514"/>
      <c r="K44" s="514"/>
      <c r="L44" s="514"/>
      <c r="M44" s="514"/>
      <c r="N44" s="514"/>
      <c r="O44" s="514"/>
      <c r="P44" s="135"/>
      <c r="Q44" s="47"/>
    </row>
    <row r="45" spans="2:17" x14ac:dyDescent="0.35">
      <c r="B45" s="42"/>
      <c r="Q45" s="47"/>
    </row>
    <row r="46" spans="2:17" x14ac:dyDescent="0.35">
      <c r="B46" s="42"/>
      <c r="Q46" s="47"/>
    </row>
    <row r="47" spans="2:17" ht="15" hidden="1" customHeight="1" thickBot="1" x14ac:dyDescent="0.4">
      <c r="B47" s="42"/>
      <c r="C47" s="31" t="s">
        <v>232</v>
      </c>
      <c r="Q47" s="47"/>
    </row>
    <row r="48" spans="2:17" hidden="1" x14ac:dyDescent="0.35">
      <c r="B48" s="42"/>
      <c r="C48" s="497" t="s">
        <v>216</v>
      </c>
      <c r="D48" s="520" t="s">
        <v>167</v>
      </c>
      <c r="E48" s="498"/>
      <c r="F48" s="498"/>
      <c r="G48" s="498"/>
      <c r="H48" s="498"/>
      <c r="I48" s="498"/>
      <c r="J48" s="498"/>
      <c r="K48" s="498"/>
      <c r="L48" s="498"/>
      <c r="M48" s="498"/>
      <c r="N48" s="498"/>
      <c r="O48" s="499"/>
      <c r="P48" s="502" t="str">
        <f>P8</f>
        <v>Annual Change 2023/2024 %</v>
      </c>
      <c r="Q48" s="47"/>
    </row>
    <row r="49" spans="2:18" ht="48" hidden="1" customHeight="1" thickBot="1" x14ac:dyDescent="0.4">
      <c r="B49" s="42"/>
      <c r="C49" s="518"/>
      <c r="D49" s="114">
        <v>2013</v>
      </c>
      <c r="E49" s="114">
        <v>2014</v>
      </c>
      <c r="F49" s="114">
        <v>2015</v>
      </c>
      <c r="G49" s="114">
        <v>2016</v>
      </c>
      <c r="H49" s="114">
        <v>2017</v>
      </c>
      <c r="I49" s="115">
        <v>2018</v>
      </c>
      <c r="J49" s="115">
        <v>2019</v>
      </c>
      <c r="K49" s="115">
        <v>2020</v>
      </c>
      <c r="L49" s="115">
        <v>2021</v>
      </c>
      <c r="M49" s="115">
        <f>L49+1</f>
        <v>2022</v>
      </c>
      <c r="N49" s="115">
        <f t="shared" ref="N49" si="2">M49+1</f>
        <v>2023</v>
      </c>
      <c r="O49" s="458" t="str">
        <f>O9</f>
        <v>2024*</v>
      </c>
      <c r="P49" s="522"/>
      <c r="Q49" s="47"/>
      <c r="R49"/>
    </row>
    <row r="50" spans="2:18" hidden="1" x14ac:dyDescent="0.35">
      <c r="B50" s="42"/>
      <c r="C50" s="116" t="s">
        <v>217</v>
      </c>
      <c r="D50" s="202">
        <v>4944</v>
      </c>
      <c r="E50" s="183">
        <v>-20306</v>
      </c>
      <c r="F50" s="183">
        <v>-59485</v>
      </c>
      <c r="G50" s="183">
        <v>-90552</v>
      </c>
      <c r="H50" s="183">
        <v>-253123</v>
      </c>
      <c r="I50" s="203">
        <v>-159479</v>
      </c>
      <c r="J50" s="203">
        <v>-79233</v>
      </c>
      <c r="K50" s="203">
        <v>-253828</v>
      </c>
      <c r="L50" s="203">
        <v>-23730</v>
      </c>
      <c r="M50" s="203">
        <v>-44626</v>
      </c>
      <c r="N50" s="203">
        <v>-143547.54685708552</v>
      </c>
      <c r="O50" s="204">
        <f>'[1]APPENDIX 44'!C$42</f>
        <v>-68157.820075834621</v>
      </c>
      <c r="P50" s="205">
        <f t="shared" ref="P50:P63" si="3">(O50-N50)/ABS(N50) *100</f>
        <v>52.518993484652263</v>
      </c>
      <c r="Q50" s="47"/>
    </row>
    <row r="51" spans="2:18" hidden="1" x14ac:dyDescent="0.35">
      <c r="B51" s="42"/>
      <c r="C51" s="122" t="s">
        <v>218</v>
      </c>
      <c r="D51" s="206">
        <v>80353</v>
      </c>
      <c r="E51" s="187">
        <v>-121414</v>
      </c>
      <c r="F51" s="187">
        <v>75372</v>
      </c>
      <c r="G51" s="187">
        <v>-58087</v>
      </c>
      <c r="H51" s="187">
        <v>70708</v>
      </c>
      <c r="I51" s="207">
        <v>25627</v>
      </c>
      <c r="J51" s="207">
        <v>-130356</v>
      </c>
      <c r="K51" s="207">
        <v>-196231</v>
      </c>
      <c r="L51" s="207">
        <v>-102927</v>
      </c>
      <c r="M51" s="207">
        <v>-164954</v>
      </c>
      <c r="N51" s="207">
        <v>-138163.46917822308</v>
      </c>
      <c r="O51" s="208">
        <f>'[1]APPENDIX 44'!D$42</f>
        <v>-206504.92846674717</v>
      </c>
      <c r="P51" s="205">
        <f t="shared" si="3"/>
        <v>-49.464203305699755</v>
      </c>
      <c r="Q51" s="47"/>
    </row>
    <row r="52" spans="2:18" hidden="1" x14ac:dyDescent="0.35">
      <c r="B52" s="42"/>
      <c r="C52" s="122" t="s">
        <v>219</v>
      </c>
      <c r="D52" s="206">
        <v>145523</v>
      </c>
      <c r="E52" s="187">
        <v>258437</v>
      </c>
      <c r="F52" s="187">
        <v>-19648</v>
      </c>
      <c r="G52" s="187">
        <v>44379</v>
      </c>
      <c r="H52" s="187">
        <v>238670</v>
      </c>
      <c r="I52" s="207">
        <v>-275853</v>
      </c>
      <c r="J52" s="207">
        <v>171455</v>
      </c>
      <c r="K52" s="207">
        <v>208960</v>
      </c>
      <c r="L52" s="207">
        <v>153611</v>
      </c>
      <c r="M52" s="207">
        <v>402307</v>
      </c>
      <c r="N52" s="207">
        <v>134967.58856380594</v>
      </c>
      <c r="O52" s="208">
        <f>'[1]APPENDIX 44'!E$42</f>
        <v>-340681.44377107098</v>
      </c>
      <c r="P52" s="205">
        <f t="shared" si="3"/>
        <v>-352.41722653288264</v>
      </c>
      <c r="Q52" s="47"/>
    </row>
    <row r="53" spans="2:18" hidden="1" x14ac:dyDescent="0.35">
      <c r="B53" s="42"/>
      <c r="C53" s="122" t="s">
        <v>220</v>
      </c>
      <c r="D53" s="206">
        <v>337267</v>
      </c>
      <c r="E53" s="187">
        <v>-24125</v>
      </c>
      <c r="F53" s="187">
        <v>16134</v>
      </c>
      <c r="G53" s="187">
        <v>37031</v>
      </c>
      <c r="H53" s="187">
        <v>-116886</v>
      </c>
      <c r="I53" s="207">
        <v>367656</v>
      </c>
      <c r="J53" s="207">
        <v>380424</v>
      </c>
      <c r="K53" s="207">
        <v>-124730</v>
      </c>
      <c r="L53" s="207">
        <v>325500</v>
      </c>
      <c r="M53" s="207">
        <v>-27105</v>
      </c>
      <c r="N53" s="207">
        <v>157350.45308574996</v>
      </c>
      <c r="O53" s="208">
        <f>'[1]APPENDIX 44'!F$42</f>
        <v>-490064.66187366197</v>
      </c>
      <c r="P53" s="205">
        <f t="shared" si="3"/>
        <v>-411.44788735155117</v>
      </c>
      <c r="Q53" s="47"/>
    </row>
    <row r="54" spans="2:18" hidden="1" x14ac:dyDescent="0.35">
      <c r="B54" s="42"/>
      <c r="C54" s="122" t="s">
        <v>221</v>
      </c>
      <c r="D54" s="206">
        <v>161704</v>
      </c>
      <c r="E54" s="187">
        <v>520157</v>
      </c>
      <c r="F54" s="187">
        <v>92095</v>
      </c>
      <c r="G54" s="187">
        <v>139993</v>
      </c>
      <c r="H54" s="187">
        <v>469143</v>
      </c>
      <c r="I54" s="207">
        <v>131790</v>
      </c>
      <c r="J54" s="207">
        <v>-62178</v>
      </c>
      <c r="K54" s="207">
        <v>290997</v>
      </c>
      <c r="L54" s="207">
        <v>75221</v>
      </c>
      <c r="M54" s="207">
        <v>225887</v>
      </c>
      <c r="N54" s="207">
        <v>-87690.778756787578</v>
      </c>
      <c r="O54" s="208">
        <f>'[1]APPENDIX 44'!G$42</f>
        <v>490047.37237885466</v>
      </c>
      <c r="P54" s="205">
        <f t="shared" si="3"/>
        <v>658.8356943869918</v>
      </c>
      <c r="Q54" s="47"/>
    </row>
    <row r="55" spans="2:18" hidden="1" x14ac:dyDescent="0.35">
      <c r="B55" s="42"/>
      <c r="C55" s="122" t="s">
        <v>222</v>
      </c>
      <c r="D55" s="206">
        <v>412861</v>
      </c>
      <c r="E55" s="187">
        <v>870568</v>
      </c>
      <c r="F55" s="187">
        <v>148713</v>
      </c>
      <c r="G55" s="187">
        <v>312675</v>
      </c>
      <c r="H55" s="187">
        <v>322049</v>
      </c>
      <c r="I55" s="207">
        <v>450260</v>
      </c>
      <c r="J55" s="207">
        <v>501522</v>
      </c>
      <c r="K55" s="207">
        <v>276702</v>
      </c>
      <c r="L55" s="207">
        <v>96685</v>
      </c>
      <c r="M55" s="207">
        <v>639103</v>
      </c>
      <c r="N55" s="207">
        <v>4251.1281986986869</v>
      </c>
      <c r="O55" s="208">
        <f>'[1]APPENDIX 44'!H$42</f>
        <v>655692.31190943997</v>
      </c>
      <c r="P55" s="205">
        <f t="shared" si="3"/>
        <v>15323.95997632238</v>
      </c>
      <c r="Q55" s="47"/>
    </row>
    <row r="56" spans="2:18" hidden="1" x14ac:dyDescent="0.35">
      <c r="B56" s="42"/>
      <c r="C56" s="122" t="s">
        <v>223</v>
      </c>
      <c r="D56" s="206">
        <v>-693880</v>
      </c>
      <c r="E56" s="187">
        <v>-1732887</v>
      </c>
      <c r="F56" s="187">
        <v>-3101547</v>
      </c>
      <c r="G56" s="187">
        <v>-3291827</v>
      </c>
      <c r="H56" s="187">
        <v>-2930081</v>
      </c>
      <c r="I56" s="207">
        <v>-2578206</v>
      </c>
      <c r="J56" s="207">
        <v>-4182589</v>
      </c>
      <c r="K56" s="207">
        <v>-2924093</v>
      </c>
      <c r="L56" s="207">
        <v>-5525904</v>
      </c>
      <c r="M56" s="207">
        <v>-4803423</v>
      </c>
      <c r="N56" s="207">
        <v>-2694927.5230561178</v>
      </c>
      <c r="O56" s="208">
        <f>'[1]APPENDIX 44'!I$42</f>
        <v>-1376281.3428184248</v>
      </c>
      <c r="P56" s="205">
        <f t="shared" si="3"/>
        <v>48.930673235409088</v>
      </c>
      <c r="Q56" s="47"/>
    </row>
    <row r="57" spans="2:18" hidden="1" x14ac:dyDescent="0.35">
      <c r="B57" s="42"/>
      <c r="C57" s="122" t="s">
        <v>224</v>
      </c>
      <c r="D57" s="206">
        <v>1403051</v>
      </c>
      <c r="E57" s="187">
        <v>1408890</v>
      </c>
      <c r="F57" s="187">
        <v>725825</v>
      </c>
      <c r="G57" s="187">
        <v>820734</v>
      </c>
      <c r="H57" s="187">
        <v>933287</v>
      </c>
      <c r="I57" s="207">
        <v>-873562</v>
      </c>
      <c r="J57" s="207">
        <v>-2656785</v>
      </c>
      <c r="K57" s="207">
        <v>-2623740</v>
      </c>
      <c r="L57" s="207">
        <v>-3998359</v>
      </c>
      <c r="M57" s="207">
        <v>-2471334</v>
      </c>
      <c r="N57" s="207">
        <v>-3437763.4838680206</v>
      </c>
      <c r="O57" s="208">
        <f>('[1]APPENDIX 44'!J$42+'[1]APPENDIX 44'!K$42)</f>
        <v>-3321558.1136194058</v>
      </c>
      <c r="P57" s="205">
        <f t="shared" si="3"/>
        <v>3.3802607652887637</v>
      </c>
      <c r="Q57" s="47"/>
    </row>
    <row r="58" spans="2:18" hidden="1" x14ac:dyDescent="0.35">
      <c r="B58" s="42"/>
      <c r="C58" s="122" t="s">
        <v>225</v>
      </c>
      <c r="D58" s="206">
        <v>192881</v>
      </c>
      <c r="E58" s="187">
        <v>91968</v>
      </c>
      <c r="F58" s="187">
        <v>832092</v>
      </c>
      <c r="G58" s="187">
        <v>-341214</v>
      </c>
      <c r="H58" s="187">
        <v>-178485</v>
      </c>
      <c r="I58" s="207">
        <v>235783</v>
      </c>
      <c r="J58" s="207">
        <v>518298</v>
      </c>
      <c r="K58" s="207">
        <v>195586</v>
      </c>
      <c r="L58" s="207">
        <v>-1339169</v>
      </c>
      <c r="M58" s="207">
        <v>-178226</v>
      </c>
      <c r="N58" s="207">
        <v>346840.0713916794</v>
      </c>
      <c r="O58" s="208">
        <f>'[1]APPENDIX 44'!L$42</f>
        <v>417512.15565943409</v>
      </c>
      <c r="P58" s="205">
        <f t="shared" si="3"/>
        <v>20.375985964997152</v>
      </c>
      <c r="Q58" s="47"/>
    </row>
    <row r="59" spans="2:18" hidden="1" x14ac:dyDescent="0.35">
      <c r="B59" s="42"/>
      <c r="C59" s="122" t="s">
        <v>226</v>
      </c>
      <c r="D59" s="206">
        <v>185391</v>
      </c>
      <c r="E59" s="187">
        <v>396536</v>
      </c>
      <c r="F59" s="187">
        <v>617293</v>
      </c>
      <c r="G59" s="187">
        <v>180312</v>
      </c>
      <c r="H59" s="187">
        <v>473312</v>
      </c>
      <c r="I59" s="207">
        <v>216899</v>
      </c>
      <c r="J59" s="207">
        <v>398438</v>
      </c>
      <c r="K59" s="207">
        <v>459958</v>
      </c>
      <c r="L59" s="207">
        <v>262379</v>
      </c>
      <c r="M59" s="207">
        <v>-396121</v>
      </c>
      <c r="N59" s="207">
        <v>224385.97570054699</v>
      </c>
      <c r="O59" s="208">
        <f>'[1]APPENDIX 44'!M$42</f>
        <v>-159078.31298881301</v>
      </c>
      <c r="P59" s="205">
        <f t="shared" si="3"/>
        <v>-170.89494452233953</v>
      </c>
      <c r="Q59" s="47"/>
    </row>
    <row r="60" spans="2:18" hidden="1" x14ac:dyDescent="0.35">
      <c r="B60" s="42"/>
      <c r="C60" s="122" t="s">
        <v>227</v>
      </c>
      <c r="D60" s="206">
        <v>424801</v>
      </c>
      <c r="E60" s="187">
        <v>84434</v>
      </c>
      <c r="F60" s="187">
        <v>56231</v>
      </c>
      <c r="G60" s="187">
        <v>-100665</v>
      </c>
      <c r="H60" s="187">
        <v>-223460</v>
      </c>
      <c r="I60" s="207">
        <v>619342</v>
      </c>
      <c r="J60" s="207">
        <v>1679536</v>
      </c>
      <c r="K60" s="207">
        <v>1450202</v>
      </c>
      <c r="L60" s="207">
        <v>2968958</v>
      </c>
      <c r="M60" s="207">
        <v>2972204</v>
      </c>
      <c r="N60" s="207">
        <v>1694350.8902770379</v>
      </c>
      <c r="O60" s="208">
        <f>'[1]APPENDIX 44'!N$42</f>
        <v>1846178.7117092982</v>
      </c>
      <c r="P60" s="205">
        <f t="shared" si="3"/>
        <v>8.9608251929112193</v>
      </c>
      <c r="Q60" s="47"/>
    </row>
    <row r="61" spans="2:18" hidden="1" x14ac:dyDescent="0.35">
      <c r="B61" s="42"/>
      <c r="C61" s="122" t="s">
        <v>228</v>
      </c>
      <c r="D61" s="206">
        <v>282523</v>
      </c>
      <c r="E61" s="187">
        <v>-396895</v>
      </c>
      <c r="F61" s="187">
        <v>-118033</v>
      </c>
      <c r="G61" s="187">
        <v>-621635</v>
      </c>
      <c r="H61" s="187">
        <v>82523</v>
      </c>
      <c r="I61" s="207">
        <v>-1008230</v>
      </c>
      <c r="J61" s="207">
        <v>139634</v>
      </c>
      <c r="K61" s="207">
        <v>1329826</v>
      </c>
      <c r="L61" s="207">
        <v>243530</v>
      </c>
      <c r="M61" s="207">
        <v>123125</v>
      </c>
      <c r="N61" s="207">
        <v>-1943800.0221032526</v>
      </c>
      <c r="O61" s="208">
        <f>'[1]APPENDIX 44'!O$42</f>
        <v>-1859373.497455185</v>
      </c>
      <c r="P61" s="205">
        <f t="shared" si="3"/>
        <v>4.3433750225352608</v>
      </c>
      <c r="Q61" s="47"/>
    </row>
    <row r="62" spans="2:18" hidden="1" x14ac:dyDescent="0.35">
      <c r="B62" s="42"/>
      <c r="C62" s="122" t="s">
        <v>229</v>
      </c>
      <c r="D62" s="206">
        <v>465349</v>
      </c>
      <c r="E62" s="187">
        <v>269146</v>
      </c>
      <c r="F62" s="187">
        <v>508677</v>
      </c>
      <c r="G62" s="187">
        <v>843122</v>
      </c>
      <c r="H62" s="187">
        <v>84499</v>
      </c>
      <c r="I62" s="207">
        <v>259106</v>
      </c>
      <c r="J62" s="207">
        <v>156433</v>
      </c>
      <c r="K62" s="207">
        <v>62663</v>
      </c>
      <c r="L62" s="207">
        <v>530569</v>
      </c>
      <c r="M62" s="207">
        <v>452785</v>
      </c>
      <c r="N62" s="207">
        <v>-155542.94947081374</v>
      </c>
      <c r="O62" s="208">
        <f>'[1]APPENDIX 44'!P$42</f>
        <v>733962.86859244388</v>
      </c>
      <c r="P62" s="205">
        <f t="shared" si="3"/>
        <v>571.87151271692039</v>
      </c>
      <c r="Q62" s="47"/>
    </row>
    <row r="63" spans="2:18" ht="15" hidden="1" customHeight="1" thickBot="1" x14ac:dyDescent="0.4">
      <c r="B63" s="42"/>
      <c r="C63" s="209" t="s">
        <v>212</v>
      </c>
      <c r="D63" s="210">
        <v>3402768</v>
      </c>
      <c r="E63" s="211">
        <v>1604509</v>
      </c>
      <c r="F63" s="211">
        <v>-226281</v>
      </c>
      <c r="G63" s="211">
        <v>-2125734</v>
      </c>
      <c r="H63" s="211">
        <v>-1027844</v>
      </c>
      <c r="I63" s="212">
        <v>-2588867</v>
      </c>
      <c r="J63" s="212">
        <v>-3165401</v>
      </c>
      <c r="K63" s="212">
        <v>-1847728</v>
      </c>
      <c r="L63" s="212">
        <v>-6333636</v>
      </c>
      <c r="M63" s="212">
        <v>-3270378</v>
      </c>
      <c r="N63" s="212">
        <v>-6039289.6660727821</v>
      </c>
      <c r="O63" s="211">
        <f>SUM(O50:O62)</f>
        <v>-3678306.7008196721</v>
      </c>
      <c r="P63" s="451">
        <f t="shared" si="3"/>
        <v>39.093719556399513</v>
      </c>
      <c r="Q63" s="47"/>
    </row>
    <row r="64" spans="2:18" ht="15" hidden="1" customHeight="1" x14ac:dyDescent="0.35">
      <c r="B64" s="42"/>
      <c r="C64" s="529" t="s">
        <v>213</v>
      </c>
      <c r="D64" s="508"/>
      <c r="E64" s="508"/>
      <c r="F64" s="508"/>
      <c r="G64" s="508"/>
      <c r="H64" s="508"/>
      <c r="I64" s="508"/>
      <c r="J64" s="508"/>
      <c r="K64" s="508"/>
      <c r="L64" s="508"/>
      <c r="M64" s="508"/>
      <c r="N64" s="508"/>
      <c r="O64" s="508"/>
      <c r="P64" s="508"/>
      <c r="Q64" s="47"/>
    </row>
    <row r="65" spans="2:17" ht="15" hidden="1" customHeight="1" x14ac:dyDescent="0.35">
      <c r="B65" s="42"/>
      <c r="C65" s="506" t="s">
        <v>549</v>
      </c>
      <c r="D65" s="506"/>
      <c r="E65" s="506"/>
      <c r="F65" s="506"/>
      <c r="G65" s="506"/>
      <c r="H65" s="506"/>
      <c r="I65" s="506"/>
      <c r="J65" s="506"/>
      <c r="K65" s="506"/>
      <c r="L65" s="506"/>
      <c r="M65" s="506"/>
      <c r="N65" s="506"/>
      <c r="O65" s="506"/>
      <c r="P65" s="506"/>
      <c r="Q65" s="47"/>
    </row>
    <row r="66" spans="2:17" ht="15" customHeight="1" thickBot="1" x14ac:dyDescent="0.4">
      <c r="B66" s="42"/>
      <c r="C66" s="31" t="s">
        <v>568</v>
      </c>
      <c r="Q66" s="47"/>
    </row>
    <row r="67" spans="2:17" ht="15" customHeight="1" x14ac:dyDescent="0.35">
      <c r="B67" s="42"/>
      <c r="C67" s="497" t="s">
        <v>216</v>
      </c>
      <c r="D67" s="520" t="s">
        <v>167</v>
      </c>
      <c r="E67" s="498"/>
      <c r="F67" s="498"/>
      <c r="G67" s="498"/>
      <c r="H67" s="498"/>
      <c r="I67" s="498"/>
      <c r="J67" s="498"/>
      <c r="K67" s="498"/>
      <c r="L67" s="498"/>
      <c r="M67" s="498"/>
      <c r="N67" s="498"/>
      <c r="O67" s="499"/>
      <c r="P67" s="502" t="str">
        <f>P28</f>
        <v>Annual Change 2023/2024 %</v>
      </c>
      <c r="Q67" s="47"/>
    </row>
    <row r="68" spans="2:17" ht="16" thickBot="1" x14ac:dyDescent="0.4">
      <c r="B68" s="42"/>
      <c r="C68" s="518"/>
      <c r="D68" s="114">
        <v>2013</v>
      </c>
      <c r="E68" s="114">
        <v>2014</v>
      </c>
      <c r="F68" s="114">
        <v>2015</v>
      </c>
      <c r="G68" s="114">
        <v>2016</v>
      </c>
      <c r="H68" s="114">
        <v>2017</v>
      </c>
      <c r="I68" s="115">
        <v>2018</v>
      </c>
      <c r="J68" s="115">
        <v>2019</v>
      </c>
      <c r="K68" s="115">
        <v>2020</v>
      </c>
      <c r="L68" s="115">
        <v>2021</v>
      </c>
      <c r="M68" s="115">
        <f>L68+1</f>
        <v>2022</v>
      </c>
      <c r="N68" s="115">
        <f>M68+1</f>
        <v>2023</v>
      </c>
      <c r="O68" s="458" t="str">
        <f>O29</f>
        <v>2024*</v>
      </c>
      <c r="P68" s="522"/>
      <c r="Q68" s="47"/>
    </row>
    <row r="69" spans="2:17" x14ac:dyDescent="0.35">
      <c r="B69" s="42"/>
      <c r="C69" s="193" t="s">
        <v>217</v>
      </c>
      <c r="D69" s="194"/>
      <c r="E69" s="184"/>
      <c r="F69" s="184"/>
      <c r="G69" s="184">
        <v>3954</v>
      </c>
      <c r="H69" s="184">
        <v>17227</v>
      </c>
      <c r="I69" s="195">
        <v>28326</v>
      </c>
      <c r="J69" s="195">
        <v>13896</v>
      </c>
      <c r="K69" s="195">
        <v>31473</v>
      </c>
      <c r="L69" s="195">
        <v>4917</v>
      </c>
      <c r="M69" s="195">
        <v>481</v>
      </c>
      <c r="N69" s="195">
        <v>16603.562597078591</v>
      </c>
      <c r="O69" s="185" cm="1">
        <f t="array" ref="O69:O75">TRANSPOSE('APPENDIX 41'!C42:I42)</f>
        <v>23175.062095800018</v>
      </c>
      <c r="P69" s="186">
        <f t="shared" ref="P69:P82" si="4">(O69-N69)/ABS(N69) *100</f>
        <v>39.578852190900804</v>
      </c>
      <c r="Q69" s="47"/>
    </row>
    <row r="70" spans="2:17" x14ac:dyDescent="0.35">
      <c r="B70" s="42"/>
      <c r="C70" s="82" t="s">
        <v>218</v>
      </c>
      <c r="D70" s="196"/>
      <c r="E70" s="188"/>
      <c r="F70" s="188"/>
      <c r="G70" s="188">
        <v>474786</v>
      </c>
      <c r="H70" s="188">
        <v>420142</v>
      </c>
      <c r="I70" s="197">
        <v>404207</v>
      </c>
      <c r="J70" s="197">
        <v>480487</v>
      </c>
      <c r="K70" s="197">
        <v>488550</v>
      </c>
      <c r="L70" s="197">
        <v>196128</v>
      </c>
      <c r="M70" s="197">
        <v>441535</v>
      </c>
      <c r="N70" s="197">
        <v>974822.44100880087</v>
      </c>
      <c r="O70" s="189">
        <v>619878.85403204593</v>
      </c>
      <c r="P70" s="186">
        <f t="shared" si="4"/>
        <v>-36.411101349845765</v>
      </c>
      <c r="Q70" s="47"/>
    </row>
    <row r="71" spans="2:17" x14ac:dyDescent="0.35">
      <c r="B71" s="42"/>
      <c r="C71" s="82" t="s">
        <v>219</v>
      </c>
      <c r="D71" s="196"/>
      <c r="E71" s="188"/>
      <c r="F71" s="188"/>
      <c r="G71" s="188">
        <v>482889</v>
      </c>
      <c r="H71" s="188">
        <v>388295</v>
      </c>
      <c r="I71" s="197">
        <v>465487</v>
      </c>
      <c r="J71" s="197">
        <v>412050</v>
      </c>
      <c r="K71" s="197">
        <v>343471</v>
      </c>
      <c r="L71" s="197">
        <v>422190</v>
      </c>
      <c r="M71" s="197">
        <v>294726</v>
      </c>
      <c r="N71" s="197">
        <v>335180.70864845667</v>
      </c>
      <c r="O71" s="189">
        <v>810458.4089013288</v>
      </c>
      <c r="P71" s="186">
        <f t="shared" si="4"/>
        <v>141.79745074509989</v>
      </c>
      <c r="Q71" s="47"/>
    </row>
    <row r="72" spans="2:17" x14ac:dyDescent="0.35">
      <c r="B72" s="42"/>
      <c r="C72" s="82" t="s">
        <v>220</v>
      </c>
      <c r="D72" s="196"/>
      <c r="E72" s="188"/>
      <c r="F72" s="188"/>
      <c r="G72" s="188">
        <v>1062102</v>
      </c>
      <c r="H72" s="188">
        <v>839432</v>
      </c>
      <c r="I72" s="197">
        <v>1150510</v>
      </c>
      <c r="J72" s="197">
        <v>725293</v>
      </c>
      <c r="K72" s="197">
        <v>1152263</v>
      </c>
      <c r="L72" s="197">
        <v>1019715</v>
      </c>
      <c r="M72" s="197">
        <v>964804</v>
      </c>
      <c r="N72" s="197">
        <v>1222094.0390272513</v>
      </c>
      <c r="O72" s="189">
        <v>2176010.1799457809</v>
      </c>
      <c r="P72" s="186">
        <f t="shared" si="4"/>
        <v>78.055870534956298</v>
      </c>
      <c r="Q72" s="47"/>
    </row>
    <row r="73" spans="2:17" x14ac:dyDescent="0.35">
      <c r="B73" s="42"/>
      <c r="C73" s="82" t="s">
        <v>221</v>
      </c>
      <c r="D73" s="196"/>
      <c r="E73" s="188"/>
      <c r="F73" s="188"/>
      <c r="G73" s="188">
        <v>-31009</v>
      </c>
      <c r="H73" s="188">
        <v>428903</v>
      </c>
      <c r="I73" s="197">
        <v>479916</v>
      </c>
      <c r="J73" s="197">
        <v>652332</v>
      </c>
      <c r="K73" s="197">
        <v>522066</v>
      </c>
      <c r="L73" s="197">
        <v>527442</v>
      </c>
      <c r="M73" s="197">
        <v>582474</v>
      </c>
      <c r="N73" s="197">
        <v>678668.040109611</v>
      </c>
      <c r="O73" s="189">
        <v>686395.78261369653</v>
      </c>
      <c r="P73" s="186">
        <f t="shared" si="4"/>
        <v>1.1386630940860911</v>
      </c>
      <c r="Q73" s="47"/>
    </row>
    <row r="74" spans="2:17" x14ac:dyDescent="0.35">
      <c r="B74" s="42"/>
      <c r="C74" s="82" t="s">
        <v>222</v>
      </c>
      <c r="D74" s="196"/>
      <c r="E74" s="188"/>
      <c r="F74" s="188"/>
      <c r="G74" s="188">
        <v>601667</v>
      </c>
      <c r="H74" s="188">
        <v>671686</v>
      </c>
      <c r="I74" s="197">
        <v>696801</v>
      </c>
      <c r="J74" s="197">
        <v>615633</v>
      </c>
      <c r="K74" s="197">
        <v>615359</v>
      </c>
      <c r="L74" s="197">
        <v>768393</v>
      </c>
      <c r="M74" s="197">
        <v>556487</v>
      </c>
      <c r="N74" s="197">
        <v>716443.34957913344</v>
      </c>
      <c r="O74" s="189">
        <v>712798.85158901627</v>
      </c>
      <c r="P74" s="186">
        <f t="shared" si="4"/>
        <v>-0.50869311471145551</v>
      </c>
      <c r="Q74" s="47"/>
    </row>
    <row r="75" spans="2:17" x14ac:dyDescent="0.35">
      <c r="B75" s="42"/>
      <c r="C75" s="82" t="s">
        <v>223</v>
      </c>
      <c r="D75" s="196"/>
      <c r="E75" s="188"/>
      <c r="F75" s="188"/>
      <c r="G75" s="188">
        <v>13199636</v>
      </c>
      <c r="H75" s="188">
        <v>13284812</v>
      </c>
      <c r="I75" s="197">
        <v>13999436</v>
      </c>
      <c r="J75" s="197">
        <v>15042499</v>
      </c>
      <c r="K75" s="197">
        <v>14321052</v>
      </c>
      <c r="L75" s="197">
        <v>15798656</v>
      </c>
      <c r="M75" s="197">
        <v>17888773</v>
      </c>
      <c r="N75" s="197">
        <v>19110847.938353345</v>
      </c>
      <c r="O75" s="189">
        <v>19319578.43182344</v>
      </c>
      <c r="P75" s="186">
        <f t="shared" si="4"/>
        <v>1.0922094830297731</v>
      </c>
      <c r="Q75" s="47"/>
    </row>
    <row r="76" spans="2:17" x14ac:dyDescent="0.35">
      <c r="B76" s="42"/>
      <c r="C76" s="82" t="s">
        <v>224</v>
      </c>
      <c r="D76" s="196"/>
      <c r="E76" s="188"/>
      <c r="F76" s="188"/>
      <c r="G76" s="188">
        <v>11976725</v>
      </c>
      <c r="H76" s="188">
        <v>12194156</v>
      </c>
      <c r="I76" s="197">
        <v>12847537</v>
      </c>
      <c r="J76" s="197">
        <v>13555318</v>
      </c>
      <c r="K76" s="197">
        <v>12680018</v>
      </c>
      <c r="L76" s="197">
        <v>14635565</v>
      </c>
      <c r="M76" s="197">
        <v>15688563</v>
      </c>
      <c r="N76" s="197">
        <v>17496798.787204601</v>
      </c>
      <c r="O76" s="189">
        <f>'APPENDIX 41'!J42+'APPENDIX 41'!K42</f>
        <v>16608823.792297883</v>
      </c>
      <c r="P76" s="186">
        <f t="shared" si="4"/>
        <v>-5.0750711927720946</v>
      </c>
      <c r="Q76" s="47"/>
    </row>
    <row r="77" spans="2:17" x14ac:dyDescent="0.35">
      <c r="B77" s="42"/>
      <c r="C77" s="82" t="s">
        <v>225</v>
      </c>
      <c r="D77" s="196"/>
      <c r="E77" s="188"/>
      <c r="F77" s="188"/>
      <c r="G77" s="188">
        <v>1106139</v>
      </c>
      <c r="H77" s="188">
        <v>937071</v>
      </c>
      <c r="I77" s="197">
        <v>890480</v>
      </c>
      <c r="J77" s="197">
        <v>596099</v>
      </c>
      <c r="K77" s="197">
        <v>574984</v>
      </c>
      <c r="L77" s="197">
        <v>346776</v>
      </c>
      <c r="M77" s="197">
        <v>418816</v>
      </c>
      <c r="N77" s="197">
        <v>521187.29579733143</v>
      </c>
      <c r="O77" s="189" cm="1">
        <f t="array" ref="O77:O82">TRANSPOSE('APPENDIX 41'!L42:Q42)</f>
        <v>428132.80392622907</v>
      </c>
      <c r="P77" s="186">
        <f t="shared" si="4"/>
        <v>-17.854328496005298</v>
      </c>
      <c r="Q77" s="47"/>
    </row>
    <row r="78" spans="2:17" x14ac:dyDescent="0.35">
      <c r="B78" s="42"/>
      <c r="C78" s="82" t="s">
        <v>226</v>
      </c>
      <c r="D78" s="196"/>
      <c r="E78" s="188"/>
      <c r="F78" s="188"/>
      <c r="G78" s="188">
        <v>1051544</v>
      </c>
      <c r="H78" s="188">
        <v>1015916</v>
      </c>
      <c r="I78" s="197">
        <v>1186695</v>
      </c>
      <c r="J78" s="197">
        <v>990421</v>
      </c>
      <c r="K78" s="197">
        <v>922779</v>
      </c>
      <c r="L78" s="197">
        <v>785518</v>
      </c>
      <c r="M78" s="197">
        <v>724694</v>
      </c>
      <c r="N78" s="197">
        <v>999101.64703184855</v>
      </c>
      <c r="O78" s="189">
        <v>1188188.9873863901</v>
      </c>
      <c r="P78" s="186">
        <f t="shared" si="4"/>
        <v>18.925736026588091</v>
      </c>
      <c r="Q78" s="47"/>
    </row>
    <row r="79" spans="2:17" x14ac:dyDescent="0.35">
      <c r="B79" s="42"/>
      <c r="C79" s="82" t="s">
        <v>227</v>
      </c>
      <c r="D79" s="196"/>
      <c r="E79" s="188"/>
      <c r="F79" s="188"/>
      <c r="G79" s="188">
        <v>2068823</v>
      </c>
      <c r="H79" s="188">
        <v>2442082</v>
      </c>
      <c r="I79" s="197">
        <v>2394545</v>
      </c>
      <c r="J79" s="197">
        <v>1707426</v>
      </c>
      <c r="K79" s="197">
        <v>2021022</v>
      </c>
      <c r="L79" s="197">
        <v>1950319</v>
      </c>
      <c r="M79" s="197">
        <v>1864269</v>
      </c>
      <c r="N79" s="197">
        <v>2276009.7091107927</v>
      </c>
      <c r="O79" s="189">
        <v>2803720.684172174</v>
      </c>
      <c r="P79" s="186">
        <f t="shared" si="4"/>
        <v>23.18579630609533</v>
      </c>
      <c r="Q79" s="47"/>
    </row>
    <row r="80" spans="2:17" x14ac:dyDescent="0.35">
      <c r="B80" s="42"/>
      <c r="C80" s="82" t="s">
        <v>228</v>
      </c>
      <c r="D80" s="196"/>
      <c r="E80" s="188"/>
      <c r="F80" s="188"/>
      <c r="G80" s="188">
        <v>17744012</v>
      </c>
      <c r="H80" s="188">
        <v>19323478</v>
      </c>
      <c r="I80" s="197">
        <v>20689826</v>
      </c>
      <c r="J80" s="197">
        <v>20833719</v>
      </c>
      <c r="K80" s="197">
        <v>20114975</v>
      </c>
      <c r="L80" s="197">
        <v>25603549</v>
      </c>
      <c r="M80" s="197">
        <v>31379497</v>
      </c>
      <c r="N80" s="197">
        <v>37624515.880336776</v>
      </c>
      <c r="O80" s="189">
        <v>44812938.32740739</v>
      </c>
      <c r="P80" s="186">
        <f t="shared" si="4"/>
        <v>19.105687552055407</v>
      </c>
      <c r="Q80" s="47"/>
    </row>
    <row r="81" spans="2:17" x14ac:dyDescent="0.35">
      <c r="B81" s="42"/>
      <c r="C81" s="82" t="s">
        <v>229</v>
      </c>
      <c r="D81" s="196"/>
      <c r="E81" s="188"/>
      <c r="F81" s="188"/>
      <c r="G81" s="188">
        <v>580122</v>
      </c>
      <c r="H81" s="188">
        <v>584304</v>
      </c>
      <c r="I81" s="197">
        <v>638076</v>
      </c>
      <c r="J81" s="197">
        <v>848374</v>
      </c>
      <c r="K81" s="197">
        <v>786181</v>
      </c>
      <c r="L81" s="197">
        <v>732620</v>
      </c>
      <c r="M81" s="197">
        <v>814739</v>
      </c>
      <c r="N81" s="197">
        <v>1099024.2453332962</v>
      </c>
      <c r="O81" s="189">
        <v>1168656.2034074282</v>
      </c>
      <c r="P81" s="186">
        <f t="shared" si="4"/>
        <v>6.3357981745903169</v>
      </c>
      <c r="Q81" s="47"/>
    </row>
    <row r="82" spans="2:17" ht="16" thickBot="1" x14ac:dyDescent="0.4">
      <c r="B82" s="42"/>
      <c r="C82" s="198" t="s">
        <v>230</v>
      </c>
      <c r="D82" s="199"/>
      <c r="E82" s="200"/>
      <c r="F82" s="200"/>
      <c r="G82" s="200">
        <v>50321390</v>
      </c>
      <c r="H82" s="200">
        <v>52547504</v>
      </c>
      <c r="I82" s="201">
        <v>55871842</v>
      </c>
      <c r="J82" s="201">
        <v>56473547</v>
      </c>
      <c r="K82" s="201">
        <v>54574193</v>
      </c>
      <c r="L82" s="201">
        <v>62791788</v>
      </c>
      <c r="M82" s="201">
        <v>71619858</v>
      </c>
      <c r="N82" s="201">
        <v>83071297.644138321</v>
      </c>
      <c r="O82" s="200">
        <v>91358756.369598612</v>
      </c>
      <c r="P82" s="451">
        <f t="shared" si="4"/>
        <v>9.9763202941191444</v>
      </c>
      <c r="Q82" s="47"/>
    </row>
    <row r="83" spans="2:17" x14ac:dyDescent="0.35">
      <c r="B83" s="42"/>
      <c r="C83" s="513" t="s">
        <v>213</v>
      </c>
      <c r="D83" s="514"/>
      <c r="E83" s="514"/>
      <c r="F83" s="514"/>
      <c r="G83" s="514"/>
      <c r="H83" s="514"/>
      <c r="I83" s="514"/>
      <c r="J83" s="514"/>
      <c r="K83" s="514"/>
      <c r="L83" s="514"/>
      <c r="M83" s="514"/>
      <c r="N83" s="514"/>
      <c r="O83" s="514"/>
      <c r="P83" s="135"/>
      <c r="Q83" s="47"/>
    </row>
    <row r="84" spans="2:17" ht="16" thickBot="1" x14ac:dyDescent="0.4">
      <c r="B84" s="137"/>
      <c r="C84" s="213"/>
      <c r="D84" s="138"/>
      <c r="E84" s="138"/>
      <c r="F84" s="138"/>
      <c r="G84" s="138"/>
      <c r="H84" s="138"/>
      <c r="I84" s="138"/>
      <c r="J84" s="138"/>
      <c r="K84" s="138"/>
      <c r="L84" s="138"/>
      <c r="M84" s="138"/>
      <c r="N84" s="138"/>
      <c r="O84" s="138"/>
      <c r="P84" s="214"/>
      <c r="Q84" s="139"/>
    </row>
    <row r="85" spans="2:17" ht="16" thickTop="1" x14ac:dyDescent="0.35">
      <c r="C85" s="135"/>
      <c r="P85" s="135"/>
    </row>
  </sheetData>
  <sheetProtection algorithmName="SHA-512" hashValue="4uMPgvJFjUxo6gQqTWSnTQXae+8THt97BTjVDBxanEGmUupTtBWOqBKgHBXrtgGddfxkwQe5QMFhIMKkZm50Lg==" saltValue="gddLf4s7HQD0gD0P7utI5w==" spinCount="100000" sheet="1" objects="1" scenarios="1"/>
  <mergeCells count="18">
    <mergeCell ref="C67:C68"/>
    <mergeCell ref="D67:O67"/>
    <mergeCell ref="P67:P68"/>
    <mergeCell ref="C83:O83"/>
    <mergeCell ref="C44:O44"/>
    <mergeCell ref="C48:C49"/>
    <mergeCell ref="D48:O48"/>
    <mergeCell ref="P48:P49"/>
    <mergeCell ref="C64:P64"/>
    <mergeCell ref="C65:P65"/>
    <mergeCell ref="C28:C29"/>
    <mergeCell ref="D28:O28"/>
    <mergeCell ref="P28:P29"/>
    <mergeCell ref="C4:H4"/>
    <mergeCell ref="C8:C9"/>
    <mergeCell ref="D8:O8"/>
    <mergeCell ref="P8:P9"/>
    <mergeCell ref="C24:Q24"/>
  </mergeCells>
  <pageMargins left="0.7" right="0.7" top="0.75" bottom="0.75" header="0.3" footer="0.3"/>
  <pageSetup scale="43" orientation="landscape" r:id="rId1"/>
  <headerFooter>
    <oddFooter>Page &amp;P</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B3777-7A3C-4911-9EFA-4DD24C147D33}">
  <sheetPr codeName="Sheet1">
    <tabColor rgb="FFCC9900"/>
    <pageSetUpPr fitToPage="1"/>
  </sheetPr>
  <dimension ref="B1:I37"/>
  <sheetViews>
    <sheetView showGridLines="0" topLeftCell="A10" zoomScale="80" zoomScaleNormal="80" workbookViewId="0">
      <selection activeCell="C24" sqref="C24:D24"/>
    </sheetView>
  </sheetViews>
  <sheetFormatPr defaultRowHeight="15.5" x14ac:dyDescent="0.35"/>
  <cols>
    <col min="1" max="1" width="8.7265625" style="1"/>
    <col min="2" max="2" width="11" style="1" customWidth="1"/>
    <col min="3" max="3" width="59.1796875" style="1" bestFit="1" customWidth="1"/>
    <col min="4" max="4" width="17.26953125" style="1" bestFit="1" customWidth="1"/>
    <col min="5" max="5" width="18.08984375" style="1" customWidth="1"/>
    <col min="6" max="6" width="16.90625" style="1" customWidth="1"/>
    <col min="7" max="7" width="37.1796875" style="1" bestFit="1" customWidth="1"/>
    <col min="8" max="8" width="9.90625" style="1" bestFit="1" customWidth="1"/>
    <col min="9" max="9" width="10" style="1" bestFit="1" customWidth="1"/>
    <col min="10" max="10" width="10.54296875" style="1" bestFit="1" customWidth="1"/>
    <col min="11" max="12" width="11" style="1" bestFit="1" customWidth="1"/>
    <col min="13" max="16384" width="8.7265625" style="1"/>
  </cols>
  <sheetData>
    <row r="1" spans="2:9" ht="32.5" customHeight="1" x14ac:dyDescent="0.35">
      <c r="B1" s="449"/>
      <c r="C1" s="449"/>
    </row>
    <row r="2" spans="2:9" ht="15" customHeight="1" thickBot="1" x14ac:dyDescent="0.4"/>
    <row r="3" spans="2:9" ht="15.5" customHeight="1" thickTop="1" thickBot="1" x14ac:dyDescent="0.4">
      <c r="B3" s="39"/>
      <c r="C3" s="40"/>
      <c r="D3" s="40"/>
      <c r="E3" s="40"/>
      <c r="F3" s="41"/>
    </row>
    <row r="4" spans="2:9" ht="26.25" customHeight="1" thickBot="1" x14ac:dyDescent="0.4">
      <c r="B4" s="42"/>
      <c r="C4" s="470" t="s">
        <v>553</v>
      </c>
      <c r="D4" s="179"/>
      <c r="E4" s="180"/>
      <c r="F4" s="181"/>
    </row>
    <row r="5" spans="2:9" ht="15" customHeight="1" x14ac:dyDescent="0.35">
      <c r="B5" s="42"/>
      <c r="C5" s="182"/>
      <c r="D5" s="182"/>
      <c r="E5" s="182"/>
      <c r="F5" s="181"/>
    </row>
    <row r="6" spans="2:9" x14ac:dyDescent="0.35">
      <c r="B6" s="42"/>
      <c r="F6" s="47"/>
    </row>
    <row r="7" spans="2:9" ht="15" customHeight="1" thickBot="1" x14ac:dyDescent="0.4">
      <c r="B7" s="42"/>
      <c r="C7" s="31" t="s">
        <v>551</v>
      </c>
      <c r="F7" s="47"/>
    </row>
    <row r="8" spans="2:9" x14ac:dyDescent="0.35">
      <c r="B8" s="42"/>
      <c r="C8" s="525" t="s">
        <v>216</v>
      </c>
      <c r="D8" s="146"/>
      <c r="E8" s="502" t="s">
        <v>554</v>
      </c>
      <c r="F8" s="47"/>
    </row>
    <row r="9" spans="2:9" ht="46.5" customHeight="1" thickBot="1" x14ac:dyDescent="0.4">
      <c r="B9" s="42"/>
      <c r="C9" s="518"/>
      <c r="D9" s="460" t="s">
        <v>548</v>
      </c>
      <c r="E9" s="522"/>
      <c r="F9" s="47"/>
      <c r="H9" s="467"/>
      <c r="I9" s="466"/>
    </row>
    <row r="10" spans="2:9" ht="18" customHeight="1" x14ac:dyDescent="0.35">
      <c r="B10" s="42"/>
      <c r="C10" s="142" t="s">
        <v>406</v>
      </c>
      <c r="D10" s="185" cm="1">
        <f t="array" ref="D10:D12">TRANSPOSE('[1]APPENDIX 46'!C10:E10)</f>
        <v>2573.596</v>
      </c>
      <c r="E10" s="186">
        <f>($D10/$D$13)*100</f>
        <v>1.0987665617457389</v>
      </c>
      <c r="F10" s="47"/>
      <c r="H10" s="464"/>
    </row>
    <row r="11" spans="2:9" ht="18" customHeight="1" x14ac:dyDescent="0.35">
      <c r="B11" s="42"/>
      <c r="C11" s="144" t="s">
        <v>407</v>
      </c>
      <c r="D11" s="189">
        <v>224030.31599999999</v>
      </c>
      <c r="E11" s="186">
        <f t="shared" ref="E11:E13" si="0">($D11/$D$13)*100</f>
        <v>95.647110128447281</v>
      </c>
      <c r="F11" s="47"/>
      <c r="H11" s="465"/>
    </row>
    <row r="12" spans="2:9" ht="18" customHeight="1" x14ac:dyDescent="0.35">
      <c r="B12" s="42"/>
      <c r="C12" s="144" t="s">
        <v>408</v>
      </c>
      <c r="D12" s="189">
        <v>7622</v>
      </c>
      <c r="E12" s="186">
        <f t="shared" si="0"/>
        <v>3.2541233098069866</v>
      </c>
      <c r="F12" s="47"/>
    </row>
    <row r="13" spans="2:9" ht="18" customHeight="1" thickBot="1" x14ac:dyDescent="0.4">
      <c r="B13" s="42"/>
      <c r="C13" s="191" t="s">
        <v>230</v>
      </c>
      <c r="D13" s="192">
        <f>SUM(D10:D12)</f>
        <v>234225.91199999998</v>
      </c>
      <c r="E13" s="450">
        <f t="shared" si="0"/>
        <v>100</v>
      </c>
      <c r="F13" s="47"/>
    </row>
    <row r="14" spans="2:9" x14ac:dyDescent="0.35">
      <c r="B14" s="42"/>
      <c r="C14" s="527" t="s">
        <v>213</v>
      </c>
      <c r="D14" s="514"/>
      <c r="E14" s="514"/>
      <c r="F14" s="528"/>
    </row>
    <row r="15" spans="2:9" x14ac:dyDescent="0.35">
      <c r="B15" s="42"/>
      <c r="F15" s="47"/>
    </row>
    <row r="16" spans="2:9" x14ac:dyDescent="0.35">
      <c r="B16" s="42"/>
      <c r="F16" s="47"/>
    </row>
    <row r="17" spans="2:7" ht="15" customHeight="1" thickBot="1" x14ac:dyDescent="0.4">
      <c r="B17" s="42"/>
      <c r="C17" s="31" t="s">
        <v>552</v>
      </c>
      <c r="F17" s="47"/>
    </row>
    <row r="18" spans="2:7" ht="17.25" customHeight="1" x14ac:dyDescent="0.35">
      <c r="B18" s="42"/>
      <c r="C18" s="497" t="s">
        <v>216</v>
      </c>
      <c r="D18" s="146"/>
      <c r="E18" s="502" t="str">
        <f>E8</f>
        <v>Distribution 2024 %</v>
      </c>
      <c r="F18" s="47"/>
    </row>
    <row r="19" spans="2:7" ht="43" customHeight="1" thickBot="1" x14ac:dyDescent="0.4">
      <c r="B19" s="42"/>
      <c r="C19" s="518"/>
      <c r="D19" s="458" t="str">
        <f>D9</f>
        <v>2024*</v>
      </c>
      <c r="E19" s="522"/>
      <c r="F19" s="47"/>
    </row>
    <row r="20" spans="2:7" ht="17.25" customHeight="1" x14ac:dyDescent="0.35">
      <c r="B20" s="42"/>
      <c r="C20" s="193" t="s">
        <v>406</v>
      </c>
      <c r="D20" s="185" cm="1">
        <f t="array" ref="D20:D22">TRANSPOSE('[1]APPENDIX 46'!I17:K17)</f>
        <v>470.14699999999999</v>
      </c>
      <c r="E20" s="186">
        <f>($D20/$D$23)*100</f>
        <v>1.5829063207403122</v>
      </c>
      <c r="F20" s="47"/>
    </row>
    <row r="21" spans="2:7" ht="17.25" customHeight="1" x14ac:dyDescent="0.35">
      <c r="B21" s="42"/>
      <c r="C21" s="82" t="s">
        <v>407</v>
      </c>
      <c r="D21" s="189">
        <v>27954.209000000003</v>
      </c>
      <c r="E21" s="186">
        <f t="shared" ref="E21:E23" si="1">($D21/$D$23)*100</f>
        <v>94.117146589036466</v>
      </c>
      <c r="F21" s="47"/>
    </row>
    <row r="22" spans="2:7" ht="17.25" customHeight="1" x14ac:dyDescent="0.35">
      <c r="B22" s="42"/>
      <c r="C22" s="82" t="s">
        <v>408</v>
      </c>
      <c r="D22" s="189">
        <v>1277.1489999999999</v>
      </c>
      <c r="E22" s="186">
        <f t="shared" si="1"/>
        <v>4.2999470902232053</v>
      </c>
      <c r="F22" s="47"/>
    </row>
    <row r="23" spans="2:7" ht="17.25" customHeight="1" thickBot="1" x14ac:dyDescent="0.4">
      <c r="B23" s="42"/>
      <c r="C23" s="198" t="s">
        <v>230</v>
      </c>
      <c r="D23" s="200">
        <f>SUM(D20:D22)</f>
        <v>29701.505000000005</v>
      </c>
      <c r="E23" s="451">
        <f t="shared" si="1"/>
        <v>100</v>
      </c>
      <c r="F23" s="47"/>
    </row>
    <row r="24" spans="2:7" x14ac:dyDescent="0.35">
      <c r="B24" s="42"/>
      <c r="C24" s="513" t="s">
        <v>213</v>
      </c>
      <c r="D24" s="514"/>
      <c r="E24" s="135"/>
      <c r="F24" s="47"/>
    </row>
    <row r="25" spans="2:7" x14ac:dyDescent="0.35">
      <c r="B25" s="42"/>
      <c r="F25" s="47"/>
    </row>
    <row r="26" spans="2:7" x14ac:dyDescent="0.35">
      <c r="B26" s="42"/>
      <c r="F26" s="47"/>
    </row>
    <row r="27" spans="2:7" ht="15" customHeight="1" thickBot="1" x14ac:dyDescent="0.4">
      <c r="B27" s="42"/>
      <c r="C27" s="31" t="s">
        <v>569</v>
      </c>
      <c r="F27" s="47"/>
    </row>
    <row r="28" spans="2:7" x14ac:dyDescent="0.35">
      <c r="B28" s="42"/>
      <c r="C28" s="497" t="s">
        <v>216</v>
      </c>
      <c r="D28" s="146"/>
      <c r="E28" s="502" t="str">
        <f>E8</f>
        <v>Distribution 2024 %</v>
      </c>
      <c r="F28" s="47"/>
    </row>
    <row r="29" spans="2:7" ht="48" customHeight="1" thickBot="1" x14ac:dyDescent="0.4">
      <c r="B29" s="42"/>
      <c r="C29" s="518"/>
      <c r="D29" s="458" t="str">
        <f>D9</f>
        <v>2024*</v>
      </c>
      <c r="E29" s="522"/>
      <c r="F29" s="47"/>
      <c r="G29"/>
    </row>
    <row r="30" spans="2:7" x14ac:dyDescent="0.35">
      <c r="B30" s="42"/>
      <c r="C30" s="116" t="s">
        <v>406</v>
      </c>
      <c r="D30" s="204" cm="1">
        <f t="array" ref="D30:D32">TRANSPOSE('[1]APPENDIX 46'!I10:K10)</f>
        <v>247.39599999999999</v>
      </c>
      <c r="E30" s="205">
        <f>($D30/$D$33) *100</f>
        <v>0.72990964965009508</v>
      </c>
      <c r="F30" s="47"/>
    </row>
    <row r="31" spans="2:7" x14ac:dyDescent="0.35">
      <c r="B31" s="42"/>
      <c r="C31" s="122" t="s">
        <v>407</v>
      </c>
      <c r="D31" s="208">
        <v>32741.462</v>
      </c>
      <c r="E31" s="205">
        <f t="shared" ref="E31:E33" si="2">($D31/$D$33) *100</f>
        <v>96.599415744199177</v>
      </c>
      <c r="F31" s="47"/>
    </row>
    <row r="32" spans="2:7" x14ac:dyDescent="0.35">
      <c r="B32" s="42"/>
      <c r="C32" s="122" t="s">
        <v>408</v>
      </c>
      <c r="D32" s="208">
        <v>905.2</v>
      </c>
      <c r="E32" s="205">
        <f t="shared" si="2"/>
        <v>2.6706746061507305</v>
      </c>
      <c r="F32" s="47"/>
    </row>
    <row r="33" spans="2:6" ht="15" customHeight="1" thickBot="1" x14ac:dyDescent="0.4">
      <c r="B33" s="42"/>
      <c r="C33" s="209" t="s">
        <v>212</v>
      </c>
      <c r="D33" s="211">
        <f>SUM(D30:D32)</f>
        <v>33894.057999999997</v>
      </c>
      <c r="E33" s="451">
        <f t="shared" si="2"/>
        <v>100</v>
      </c>
      <c r="F33" s="47"/>
    </row>
    <row r="34" spans="2:6" ht="15" customHeight="1" x14ac:dyDescent="0.35">
      <c r="B34" s="42"/>
      <c r="C34" s="529" t="s">
        <v>213</v>
      </c>
      <c r="D34" s="508"/>
      <c r="E34" s="508"/>
      <c r="F34" s="47"/>
    </row>
    <row r="35" spans="2:6" ht="15" customHeight="1" x14ac:dyDescent="0.35">
      <c r="B35" s="42"/>
      <c r="C35" s="506" t="s">
        <v>549</v>
      </c>
      <c r="D35" s="506"/>
      <c r="E35" s="506"/>
      <c r="F35" s="47"/>
    </row>
    <row r="36" spans="2:6" ht="15" customHeight="1" thickBot="1" x14ac:dyDescent="0.4">
      <c r="B36" s="137"/>
      <c r="C36" s="213"/>
      <c r="D36" s="138"/>
      <c r="E36" s="214"/>
      <c r="F36" s="139"/>
    </row>
    <row r="37" spans="2:6" ht="15" customHeight="1" thickTop="1" x14ac:dyDescent="0.35">
      <c r="C37" s="135"/>
      <c r="E37" s="135"/>
    </row>
  </sheetData>
  <sheetProtection algorithmName="SHA-512" hashValue="UF1BkNLDIgfLbO6/yUKvul/Lt/FeyLfUX4mKLNFwrNWDMQ3ce2REWSmZDuICUrq0UUQSIdCSU5EOx3SWWfFdzA==" saltValue="CQ6hXLDPFNz9PkBEIuotvg==" spinCount="100000" sheet="1" objects="1" scenarios="1"/>
  <mergeCells count="10">
    <mergeCell ref="C28:C29"/>
    <mergeCell ref="E28:E29"/>
    <mergeCell ref="C34:E34"/>
    <mergeCell ref="C35:E35"/>
    <mergeCell ref="C8:C9"/>
    <mergeCell ref="E8:E9"/>
    <mergeCell ref="C14:F14"/>
    <mergeCell ref="C18:C19"/>
    <mergeCell ref="E18:E19"/>
    <mergeCell ref="C24:D24"/>
  </mergeCells>
  <pageMargins left="0.7" right="0.7" top="0.75" bottom="0.75" header="0.3" footer="0.3"/>
  <pageSetup scale="72" orientation="landscape" r:id="rId1"/>
  <headerFooter>
    <oddFooter>Page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0883-DE9A-488D-A509-63500365BD53}">
  <sheetPr codeName="Sheet63">
    <tabColor rgb="FFCC9900"/>
    <pageSetUpPr fitToPage="1"/>
  </sheetPr>
  <dimension ref="A1:Q57"/>
  <sheetViews>
    <sheetView showGridLines="0" zoomScale="80" zoomScaleNormal="80" workbookViewId="0">
      <selection activeCell="C10" sqref="C10:P10"/>
    </sheetView>
  </sheetViews>
  <sheetFormatPr defaultRowHeight="15.5" x14ac:dyDescent="0.35"/>
  <cols>
    <col min="1" max="1" width="8.7265625" style="1"/>
    <col min="2" max="2" width="10.81640625" style="1" customWidth="1"/>
    <col min="3" max="3" width="68.81640625" style="1" bestFit="1" customWidth="1"/>
    <col min="4" max="5" width="11.453125" style="1" hidden="1" customWidth="1"/>
    <col min="6" max="7" width="10.81640625" style="1" hidden="1" customWidth="1"/>
    <col min="8" max="8" width="13.54296875" style="1" hidden="1" customWidth="1"/>
    <col min="9" max="9" width="10.54296875" style="1" hidden="1" customWidth="1"/>
    <col min="10" max="10" width="11.1796875" style="1" hidden="1" customWidth="1"/>
    <col min="11" max="13" width="14.90625" style="1" bestFit="1" customWidth="1"/>
    <col min="14" max="14" width="16.36328125" style="1" bestFit="1" customWidth="1"/>
    <col min="15" max="15" width="14.453125" style="1" bestFit="1" customWidth="1"/>
    <col min="16" max="16" width="14.7265625" style="1" bestFit="1" customWidth="1"/>
    <col min="17" max="17" width="15.81640625" style="1" customWidth="1"/>
    <col min="18" max="16384" width="8.7265625" style="1"/>
  </cols>
  <sheetData>
    <row r="1" spans="1:17" ht="33" customHeight="1" x14ac:dyDescent="0.35">
      <c r="A1" s="449"/>
      <c r="B1" s="449"/>
      <c r="C1" s="449"/>
    </row>
    <row r="3" spans="1:17" ht="2" customHeight="1" thickBot="1" x14ac:dyDescent="0.4"/>
    <row r="4" spans="1:17" ht="15.5" customHeight="1" thickTop="1" thickBot="1" x14ac:dyDescent="0.4">
      <c r="B4" s="39"/>
      <c r="C4" s="40"/>
      <c r="D4" s="40"/>
      <c r="E4" s="40"/>
      <c r="F4" s="40"/>
      <c r="G4" s="40"/>
      <c r="H4" s="40"/>
      <c r="I4" s="40"/>
      <c r="J4" s="40"/>
      <c r="K4" s="40"/>
      <c r="L4" s="40"/>
      <c r="M4" s="40"/>
      <c r="N4" s="40"/>
      <c r="O4" s="40"/>
      <c r="P4" s="40"/>
      <c r="Q4" s="41"/>
    </row>
    <row r="5" spans="1:17" ht="28.5" customHeight="1" thickBot="1" x14ac:dyDescent="0.4">
      <c r="B5" s="42"/>
      <c r="C5" s="494" t="s">
        <v>233</v>
      </c>
      <c r="D5" s="495"/>
      <c r="E5" s="495"/>
      <c r="F5" s="495"/>
      <c r="G5" s="495"/>
      <c r="H5" s="496"/>
      <c r="I5" s="45"/>
      <c r="J5" s="45"/>
      <c r="K5" s="45"/>
      <c r="L5" s="45"/>
      <c r="M5" s="45"/>
      <c r="N5" s="45"/>
      <c r="O5" s="43"/>
      <c r="P5" s="44"/>
      <c r="Q5" s="47"/>
    </row>
    <row r="6" spans="1:17" x14ac:dyDescent="0.35">
      <c r="B6" s="42"/>
      <c r="Q6" s="47"/>
    </row>
    <row r="7" spans="1:17" ht="15" customHeight="1" thickBot="1" x14ac:dyDescent="0.4">
      <c r="B7" s="42"/>
      <c r="C7" s="31" t="s">
        <v>234</v>
      </c>
      <c r="Q7" s="47"/>
    </row>
    <row r="8" spans="1:17" ht="14.5" customHeight="1" thickBot="1" x14ac:dyDescent="0.4">
      <c r="B8" s="42"/>
      <c r="C8" s="531" t="s">
        <v>181</v>
      </c>
      <c r="D8" s="533" t="s">
        <v>167</v>
      </c>
      <c r="E8" s="498"/>
      <c r="F8" s="498"/>
      <c r="G8" s="498"/>
      <c r="H8" s="498"/>
      <c r="I8" s="498"/>
      <c r="J8" s="498"/>
      <c r="K8" s="498"/>
      <c r="L8" s="498"/>
      <c r="M8" s="498"/>
      <c r="N8" s="498"/>
      <c r="O8" s="503"/>
      <c r="P8" s="502" t="s">
        <v>546</v>
      </c>
      <c r="Q8" s="47"/>
    </row>
    <row r="9" spans="1:17" ht="52.5" customHeight="1" thickBot="1" x14ac:dyDescent="0.4">
      <c r="B9" s="42"/>
      <c r="C9" s="532"/>
      <c r="D9" s="215">
        <v>2013</v>
      </c>
      <c r="E9" s="215">
        <v>2014</v>
      </c>
      <c r="F9" s="215">
        <v>2015</v>
      </c>
      <c r="G9" s="215">
        <v>2016</v>
      </c>
      <c r="H9" s="215">
        <v>2017</v>
      </c>
      <c r="I9" s="216">
        <v>2018</v>
      </c>
      <c r="J9" s="216">
        <v>2019</v>
      </c>
      <c r="K9" s="216">
        <v>2020</v>
      </c>
      <c r="L9" s="216">
        <v>2021</v>
      </c>
      <c r="M9" s="216">
        <f>L9+1</f>
        <v>2022</v>
      </c>
      <c r="N9" s="216">
        <f>M9+1</f>
        <v>2023</v>
      </c>
      <c r="O9" s="461" t="s">
        <v>548</v>
      </c>
      <c r="P9" s="522"/>
      <c r="Q9" s="47"/>
    </row>
    <row r="10" spans="1:17" ht="15" customHeight="1" thickBot="1" x14ac:dyDescent="0.4">
      <c r="B10" s="42"/>
      <c r="C10" s="530" t="s">
        <v>204</v>
      </c>
      <c r="D10" s="495"/>
      <c r="E10" s="495"/>
      <c r="F10" s="495"/>
      <c r="G10" s="495"/>
      <c r="H10" s="495"/>
      <c r="I10" s="495"/>
      <c r="J10" s="495"/>
      <c r="K10" s="495"/>
      <c r="L10" s="495"/>
      <c r="M10" s="495"/>
      <c r="N10" s="495"/>
      <c r="O10" s="495"/>
      <c r="P10" s="496"/>
      <c r="Q10" s="47"/>
    </row>
    <row r="11" spans="1:17" x14ac:dyDescent="0.35">
      <c r="B11" s="42"/>
      <c r="C11" s="217" t="s">
        <v>235</v>
      </c>
      <c r="D11" s="218">
        <v>174580</v>
      </c>
      <c r="E11" s="219">
        <v>134022</v>
      </c>
      <c r="F11" s="220">
        <v>114245</v>
      </c>
      <c r="G11" s="220">
        <v>152658</v>
      </c>
      <c r="H11" s="220">
        <v>179830</v>
      </c>
      <c r="I11" s="221">
        <v>239839</v>
      </c>
      <c r="J11" s="221">
        <v>246317</v>
      </c>
      <c r="K11" s="221">
        <v>239008</v>
      </c>
      <c r="L11" s="221">
        <v>96544</v>
      </c>
      <c r="M11" s="221">
        <v>294833</v>
      </c>
      <c r="N11" s="221">
        <v>163636.36366424861</v>
      </c>
      <c r="O11" s="222">
        <f>'[1]APPENDIX 11'!D36</f>
        <v>216341.6611716655</v>
      </c>
      <c r="P11" s="223">
        <f t="shared" ref="P11:P16" si="0">(O11-N11)/ABS(N11) *100</f>
        <v>32.208792915710575</v>
      </c>
      <c r="Q11" s="47"/>
    </row>
    <row r="12" spans="1:17" x14ac:dyDescent="0.35">
      <c r="B12" s="42"/>
      <c r="C12" s="224" t="s">
        <v>542</v>
      </c>
      <c r="D12" s="225">
        <v>18743</v>
      </c>
      <c r="E12" s="226">
        <v>1971</v>
      </c>
      <c r="F12" s="227">
        <v>4689</v>
      </c>
      <c r="G12" s="227">
        <v>17602</v>
      </c>
      <c r="H12" s="227">
        <v>22747</v>
      </c>
      <c r="I12" s="228">
        <v>10701</v>
      </c>
      <c r="J12" s="228">
        <v>10826</v>
      </c>
      <c r="K12" s="228">
        <v>60950</v>
      </c>
      <c r="L12" s="228">
        <v>12676</v>
      </c>
      <c r="M12" s="228">
        <v>9734</v>
      </c>
      <c r="N12" s="228">
        <v>-8370.8340000000026</v>
      </c>
      <c r="O12" s="229">
        <f>O11-O13</f>
        <v>27316.378683810442</v>
      </c>
      <c r="P12" s="223">
        <f t="shared" si="0"/>
        <v>426.32804191088286</v>
      </c>
      <c r="Q12" s="47"/>
    </row>
    <row r="13" spans="1:17" x14ac:dyDescent="0.35">
      <c r="B13" s="42"/>
      <c r="C13" s="82" t="s">
        <v>237</v>
      </c>
      <c r="D13" s="230">
        <v>155837</v>
      </c>
      <c r="E13" s="188">
        <v>119828</v>
      </c>
      <c r="F13" s="231">
        <v>119828</v>
      </c>
      <c r="G13" s="231">
        <v>135056</v>
      </c>
      <c r="H13" s="231">
        <v>157083</v>
      </c>
      <c r="I13" s="232">
        <v>229138</v>
      </c>
      <c r="J13" s="232">
        <v>235491</v>
      </c>
      <c r="K13" s="232">
        <v>178058</v>
      </c>
      <c r="L13" s="232">
        <v>83868</v>
      </c>
      <c r="M13" s="232">
        <v>285099</v>
      </c>
      <c r="N13" s="232">
        <v>172007.19766424861</v>
      </c>
      <c r="O13" s="229">
        <f>'[1]APPENDIX 11'!$E$36</f>
        <v>189025.28248785506</v>
      </c>
      <c r="P13" s="223">
        <f t="shared" si="0"/>
        <v>9.8938213369565453</v>
      </c>
      <c r="Q13" s="47"/>
    </row>
    <row r="14" spans="1:17" x14ac:dyDescent="0.35">
      <c r="B14" s="42"/>
      <c r="C14" s="82" t="s">
        <v>200</v>
      </c>
      <c r="D14" s="230">
        <v>29506</v>
      </c>
      <c r="E14" s="188">
        <v>71834</v>
      </c>
      <c r="F14" s="227">
        <v>54739</v>
      </c>
      <c r="G14" s="227">
        <v>18330</v>
      </c>
      <c r="H14" s="227">
        <v>26601</v>
      </c>
      <c r="I14" s="228">
        <v>25995</v>
      </c>
      <c r="J14" s="228">
        <v>27293</v>
      </c>
      <c r="K14" s="228">
        <v>38231</v>
      </c>
      <c r="L14" s="228">
        <v>42152</v>
      </c>
      <c r="M14" s="228">
        <v>19968</v>
      </c>
      <c r="N14" s="228">
        <v>7237.4876483007538</v>
      </c>
      <c r="O14" s="229">
        <f>'[1]APPENDIX 11'!$M$36</f>
        <v>20872.755271412621</v>
      </c>
      <c r="P14" s="223">
        <f t="shared" si="0"/>
        <v>188.39780163650036</v>
      </c>
      <c r="Q14" s="47"/>
    </row>
    <row r="15" spans="1:17" x14ac:dyDescent="0.35">
      <c r="B15" s="42"/>
      <c r="C15" s="82" t="s">
        <v>185</v>
      </c>
      <c r="D15" s="230">
        <v>50521</v>
      </c>
      <c r="E15" s="188">
        <v>21550</v>
      </c>
      <c r="F15" s="227">
        <v>21550</v>
      </c>
      <c r="G15" s="227">
        <v>59375</v>
      </c>
      <c r="H15" s="227">
        <v>47993</v>
      </c>
      <c r="I15" s="228">
        <v>29873</v>
      </c>
      <c r="J15" s="228">
        <v>62932</v>
      </c>
      <c r="K15" s="228">
        <v>57205</v>
      </c>
      <c r="L15" s="228">
        <v>18673</v>
      </c>
      <c r="M15" s="228">
        <v>69592</v>
      </c>
      <c r="N15" s="228">
        <v>45172.837650000001</v>
      </c>
      <c r="O15" s="229">
        <f>'[1]APPENDIX 11'!$L$36</f>
        <v>60180.860581198387</v>
      </c>
      <c r="P15" s="223">
        <f t="shared" si="0"/>
        <v>33.223555817947123</v>
      </c>
      <c r="Q15" s="47"/>
    </row>
    <row r="16" spans="1:17" ht="15" customHeight="1" thickBot="1" x14ac:dyDescent="0.4">
      <c r="B16" s="42"/>
      <c r="C16" s="233" t="s">
        <v>238</v>
      </c>
      <c r="D16" s="234">
        <v>1033636</v>
      </c>
      <c r="E16" s="235">
        <v>1171464</v>
      </c>
      <c r="F16" s="236">
        <v>1177990</v>
      </c>
      <c r="G16" s="236">
        <v>1203305</v>
      </c>
      <c r="H16" s="236">
        <v>1241040</v>
      </c>
      <c r="I16" s="237">
        <v>1386391</v>
      </c>
      <c r="J16" s="237">
        <v>1496517</v>
      </c>
      <c r="K16" s="237">
        <v>1534174</v>
      </c>
      <c r="L16" s="237">
        <v>1617766</v>
      </c>
      <c r="M16" s="237">
        <v>1773012</v>
      </c>
      <c r="N16" s="237">
        <v>514261.86819398927</v>
      </c>
      <c r="O16" s="238">
        <f>'[1]APPENDIX 11'!Q36</f>
        <v>570243.66418500082</v>
      </c>
      <c r="P16" s="223">
        <f t="shared" si="0"/>
        <v>10.885853969226075</v>
      </c>
      <c r="Q16" s="47"/>
    </row>
    <row r="17" spans="2:17" ht="15" customHeight="1" thickBot="1" x14ac:dyDescent="0.4">
      <c r="B17" s="42"/>
      <c r="C17" s="530" t="s">
        <v>208</v>
      </c>
      <c r="D17" s="495"/>
      <c r="E17" s="495"/>
      <c r="F17" s="495"/>
      <c r="G17" s="495"/>
      <c r="H17" s="495"/>
      <c r="I17" s="495"/>
      <c r="J17" s="495"/>
      <c r="K17" s="495"/>
      <c r="L17" s="495"/>
      <c r="M17" s="495"/>
      <c r="N17" s="495"/>
      <c r="O17" s="495"/>
      <c r="P17" s="496"/>
      <c r="Q17" s="47"/>
    </row>
    <row r="18" spans="2:17" x14ac:dyDescent="0.35">
      <c r="B18" s="42"/>
      <c r="C18" s="217" t="s">
        <v>235</v>
      </c>
      <c r="D18" s="239">
        <v>1318142</v>
      </c>
      <c r="E18" s="184">
        <v>1485325</v>
      </c>
      <c r="F18" s="220">
        <v>1971822</v>
      </c>
      <c r="G18" s="220">
        <v>2247254</v>
      </c>
      <c r="H18" s="220">
        <v>2591325</v>
      </c>
      <c r="I18" s="221">
        <v>3014166</v>
      </c>
      <c r="J18" s="221">
        <v>3545208</v>
      </c>
      <c r="K18" s="221">
        <v>2906584</v>
      </c>
      <c r="L18" s="221">
        <v>3033758</v>
      </c>
      <c r="M18" s="221">
        <v>2783551</v>
      </c>
      <c r="N18" s="221">
        <v>3545454.1073357509</v>
      </c>
      <c r="O18" s="222">
        <f>'[1]APPENDIX 13'!$D$36</f>
        <v>4024419.9768091221</v>
      </c>
      <c r="P18" s="240">
        <f t="shared" ref="P18:P23" si="1">(O18-N18)/ABS(N18) *100</f>
        <v>13.509295423747353</v>
      </c>
      <c r="Q18" s="47"/>
    </row>
    <row r="19" spans="2:17" x14ac:dyDescent="0.35">
      <c r="B19" s="42"/>
      <c r="C19" s="224" t="s">
        <v>236</v>
      </c>
      <c r="D19" s="241">
        <v>146482</v>
      </c>
      <c r="E19" s="188">
        <v>32671</v>
      </c>
      <c r="F19" s="227">
        <v>48362</v>
      </c>
      <c r="G19" s="227">
        <v>305800</v>
      </c>
      <c r="H19" s="227">
        <v>303096</v>
      </c>
      <c r="I19" s="228">
        <v>324320</v>
      </c>
      <c r="J19" s="228">
        <v>387934</v>
      </c>
      <c r="K19" s="228">
        <v>267328</v>
      </c>
      <c r="L19" s="228">
        <v>334085</v>
      </c>
      <c r="M19" s="228">
        <v>313071</v>
      </c>
      <c r="N19" s="228">
        <v>2953229.3299999996</v>
      </c>
      <c r="O19" s="229">
        <f>O18-O20</f>
        <v>409398.08023098297</v>
      </c>
      <c r="P19" s="240">
        <f t="shared" si="1"/>
        <v>-86.137274336531704</v>
      </c>
      <c r="Q19" s="47"/>
    </row>
    <row r="20" spans="2:17" x14ac:dyDescent="0.35">
      <c r="B20" s="42"/>
      <c r="C20" s="82" t="s">
        <v>237</v>
      </c>
      <c r="D20" s="196">
        <v>1171660</v>
      </c>
      <c r="E20" s="188">
        <v>1301827</v>
      </c>
      <c r="F20" s="231">
        <v>1718421</v>
      </c>
      <c r="G20" s="231">
        <v>1941454</v>
      </c>
      <c r="H20" s="231">
        <v>2288229</v>
      </c>
      <c r="I20" s="232">
        <v>2689846</v>
      </c>
      <c r="J20" s="232">
        <v>3157274</v>
      </c>
      <c r="K20" s="232">
        <v>2639256</v>
      </c>
      <c r="L20" s="232">
        <v>2699673</v>
      </c>
      <c r="M20" s="232">
        <v>2470480</v>
      </c>
      <c r="N20" s="232">
        <v>592224.77733575145</v>
      </c>
      <c r="O20" s="242">
        <f>'[1]APPENDIX 13'!$E$36</f>
        <v>3615021.8965781392</v>
      </c>
      <c r="P20" s="240">
        <f t="shared" si="1"/>
        <v>510.41382173185673</v>
      </c>
      <c r="Q20" s="47"/>
    </row>
    <row r="21" spans="2:17" x14ac:dyDescent="0.35">
      <c r="B21" s="42"/>
      <c r="C21" s="82" t="s">
        <v>200</v>
      </c>
      <c r="D21" s="196">
        <v>218806</v>
      </c>
      <c r="E21" s="188">
        <v>558274</v>
      </c>
      <c r="F21" s="227">
        <v>699719</v>
      </c>
      <c r="G21" s="227">
        <v>249450</v>
      </c>
      <c r="H21" s="227">
        <v>325124</v>
      </c>
      <c r="I21" s="228">
        <v>302888</v>
      </c>
      <c r="J21" s="228">
        <v>353897</v>
      </c>
      <c r="K21" s="228">
        <v>220382</v>
      </c>
      <c r="L21" s="228">
        <v>372816</v>
      </c>
      <c r="M21" s="228">
        <v>190833</v>
      </c>
      <c r="N21" s="228">
        <v>-8482.7291652932181</v>
      </c>
      <c r="O21" s="229">
        <f>'[1]APPENDIX 13'!$M$36</f>
        <v>253100.03577136001</v>
      </c>
      <c r="P21" s="240">
        <f t="shared" si="1"/>
        <v>3083.7099692739189</v>
      </c>
      <c r="Q21" s="47"/>
    </row>
    <row r="22" spans="2:17" x14ac:dyDescent="0.35">
      <c r="B22" s="42"/>
      <c r="C22" s="82" t="s">
        <v>185</v>
      </c>
      <c r="D22" s="196">
        <v>283922</v>
      </c>
      <c r="E22" s="188">
        <v>224720</v>
      </c>
      <c r="F22" s="227">
        <v>287252</v>
      </c>
      <c r="G22" s="227">
        <v>546986</v>
      </c>
      <c r="H22" s="227">
        <v>624144</v>
      </c>
      <c r="I22" s="228">
        <v>751119</v>
      </c>
      <c r="J22" s="228">
        <v>896634</v>
      </c>
      <c r="K22" s="228">
        <v>766785</v>
      </c>
      <c r="L22" s="228">
        <v>680777</v>
      </c>
      <c r="M22" s="228">
        <v>661340</v>
      </c>
      <c r="N22" s="228">
        <v>704866.39300000004</v>
      </c>
      <c r="O22" s="229">
        <f>'[1]APPENDIX 13'!$L$36</f>
        <v>1090700.271788399</v>
      </c>
      <c r="P22" s="240">
        <f t="shared" si="1"/>
        <v>54.738583456396803</v>
      </c>
      <c r="Q22" s="47"/>
    </row>
    <row r="23" spans="2:17" ht="15" customHeight="1" thickBot="1" x14ac:dyDescent="0.4">
      <c r="B23" s="42"/>
      <c r="C23" s="102" t="s">
        <v>239</v>
      </c>
      <c r="D23" s="243">
        <v>4491195</v>
      </c>
      <c r="E23" s="244">
        <v>5121829</v>
      </c>
      <c r="F23" s="245">
        <v>5748174</v>
      </c>
      <c r="G23" s="245">
        <v>5445849</v>
      </c>
      <c r="H23" s="245">
        <v>5975024</v>
      </c>
      <c r="I23" s="246">
        <v>6315119</v>
      </c>
      <c r="J23" s="246">
        <v>7372750</v>
      </c>
      <c r="K23" s="246">
        <v>8132130</v>
      </c>
      <c r="L23" s="246">
        <v>8872267</v>
      </c>
      <c r="M23" s="246">
        <v>10979707</v>
      </c>
      <c r="N23" s="246">
        <v>7353568.318877684</v>
      </c>
      <c r="O23" s="238">
        <f>'[1]APPENDIX 13'!Q36</f>
        <v>9023495.4746871013</v>
      </c>
      <c r="P23" s="240">
        <f t="shared" si="1"/>
        <v>22.709072431168831</v>
      </c>
      <c r="Q23" s="47"/>
    </row>
    <row r="24" spans="2:17" x14ac:dyDescent="0.35">
      <c r="B24" s="42"/>
      <c r="C24" s="513" t="s">
        <v>213</v>
      </c>
      <c r="D24" s="514"/>
      <c r="E24" s="514"/>
      <c r="F24" s="514"/>
      <c r="G24" s="514"/>
      <c r="H24" s="514"/>
      <c r="I24" s="514"/>
      <c r="J24" s="514"/>
      <c r="K24" s="514"/>
      <c r="L24" s="514"/>
      <c r="M24" s="514"/>
      <c r="N24" s="514"/>
      <c r="O24" s="514"/>
      <c r="P24" s="135"/>
      <c r="Q24" s="47"/>
    </row>
    <row r="25" spans="2:17" x14ac:dyDescent="0.35">
      <c r="B25" s="42"/>
      <c r="Q25" s="47"/>
    </row>
    <row r="26" spans="2:17" x14ac:dyDescent="0.35">
      <c r="B26" s="42"/>
      <c r="Q26" s="47"/>
    </row>
    <row r="27" spans="2:17" ht="15" hidden="1" customHeight="1" thickBot="1" x14ac:dyDescent="0.4">
      <c r="B27" s="42"/>
      <c r="C27" s="31" t="s">
        <v>240</v>
      </c>
      <c r="Q27" s="47"/>
    </row>
    <row r="28" spans="2:17" ht="14.5" hidden="1" customHeight="1" thickBot="1" x14ac:dyDescent="0.4">
      <c r="B28" s="42"/>
      <c r="C28" s="531" t="s">
        <v>216</v>
      </c>
      <c r="D28" s="533" t="s">
        <v>167</v>
      </c>
      <c r="E28" s="498"/>
      <c r="F28" s="498"/>
      <c r="G28" s="498"/>
      <c r="H28" s="498"/>
      <c r="I28" s="498"/>
      <c r="J28" s="498"/>
      <c r="K28" s="498"/>
      <c r="L28" s="498"/>
      <c r="M28" s="498"/>
      <c r="N28" s="498"/>
      <c r="O28" s="503"/>
      <c r="P28" s="502" t="str">
        <f>P8</f>
        <v>Annual Change 2023/2024 %</v>
      </c>
      <c r="Q28" s="47"/>
    </row>
    <row r="29" spans="2:17" ht="49.5" hidden="1" customHeight="1" thickBot="1" x14ac:dyDescent="0.4">
      <c r="B29" s="42"/>
      <c r="C29" s="532"/>
      <c r="D29" s="114">
        <v>2013</v>
      </c>
      <c r="E29" s="114">
        <v>2014</v>
      </c>
      <c r="F29" s="114">
        <v>2015</v>
      </c>
      <c r="G29" s="114">
        <v>2016</v>
      </c>
      <c r="H29" s="215">
        <v>2017</v>
      </c>
      <c r="I29" s="216">
        <v>2018</v>
      </c>
      <c r="J29" s="216">
        <v>2019</v>
      </c>
      <c r="K29" s="216">
        <v>2020</v>
      </c>
      <c r="L29" s="216">
        <v>2021</v>
      </c>
      <c r="M29" s="216">
        <f>L29+1</f>
        <v>2022</v>
      </c>
      <c r="N29" s="216">
        <f>M29+1</f>
        <v>2023</v>
      </c>
      <c r="O29" s="461" t="str">
        <f>O9</f>
        <v>2024*</v>
      </c>
      <c r="P29" s="522"/>
      <c r="Q29" s="47"/>
    </row>
    <row r="30" spans="2:17" hidden="1" x14ac:dyDescent="0.35">
      <c r="B30" s="42"/>
      <c r="C30" s="116" t="s">
        <v>217</v>
      </c>
      <c r="D30" s="202">
        <v>3331</v>
      </c>
      <c r="E30" s="183">
        <v>-22366</v>
      </c>
      <c r="F30" s="183">
        <v>74718</v>
      </c>
      <c r="G30" s="183">
        <v>-19756</v>
      </c>
      <c r="H30" s="183">
        <v>-12834</v>
      </c>
      <c r="I30" s="203">
        <v>4542</v>
      </c>
      <c r="J30" s="203">
        <v>-18729</v>
      </c>
      <c r="K30" s="203">
        <v>-1077</v>
      </c>
      <c r="L30" s="203">
        <v>12288</v>
      </c>
      <c r="M30" s="203">
        <v>-7566</v>
      </c>
      <c r="N30" s="203">
        <v>86421.122477589146</v>
      </c>
      <c r="O30" s="247">
        <f>'[1]APPENDIX 44'!C$49</f>
        <v>7991.475285297216</v>
      </c>
      <c r="P30" s="186">
        <f t="shared" ref="P30:P43" si="2">(O30-N30)/ABS(N30) *100</f>
        <v>-90.752867983901069</v>
      </c>
      <c r="Q30" s="47"/>
    </row>
    <row r="31" spans="2:17" hidden="1" x14ac:dyDescent="0.35">
      <c r="B31" s="42"/>
      <c r="C31" s="122" t="s">
        <v>218</v>
      </c>
      <c r="D31" s="206">
        <v>280151</v>
      </c>
      <c r="E31" s="187">
        <v>110074</v>
      </c>
      <c r="F31" s="187">
        <v>228806</v>
      </c>
      <c r="G31" s="187">
        <v>205944</v>
      </c>
      <c r="H31" s="187">
        <v>172210</v>
      </c>
      <c r="I31" s="207">
        <v>223258</v>
      </c>
      <c r="J31" s="207">
        <v>275016</v>
      </c>
      <c r="K31" s="207">
        <v>-480240</v>
      </c>
      <c r="L31" s="207">
        <v>-228919</v>
      </c>
      <c r="M31" s="207">
        <v>242981</v>
      </c>
      <c r="N31" s="207">
        <v>634761.43949550833</v>
      </c>
      <c r="O31" s="189">
        <f>'[1]APPENDIX 44'!D$49</f>
        <v>718617.2200074289</v>
      </c>
      <c r="P31" s="186">
        <f t="shared" si="2"/>
        <v>13.210597760722035</v>
      </c>
      <c r="Q31" s="47"/>
    </row>
    <row r="32" spans="2:17" hidden="1" x14ac:dyDescent="0.35">
      <c r="B32" s="42"/>
      <c r="C32" s="122" t="s">
        <v>219</v>
      </c>
      <c r="D32" s="206">
        <v>-9183</v>
      </c>
      <c r="E32" s="187">
        <v>1862</v>
      </c>
      <c r="F32" s="187">
        <v>329788</v>
      </c>
      <c r="G32" s="187">
        <v>-19084</v>
      </c>
      <c r="H32" s="187">
        <v>8328</v>
      </c>
      <c r="I32" s="207">
        <v>6529</v>
      </c>
      <c r="J32" s="207">
        <v>528720</v>
      </c>
      <c r="K32" s="207">
        <v>688589</v>
      </c>
      <c r="L32" s="207">
        <v>7543</v>
      </c>
      <c r="M32" s="207">
        <v>77166</v>
      </c>
      <c r="N32" s="207">
        <v>-258786.17247283633</v>
      </c>
      <c r="O32" s="189">
        <f>'[1]APPENDIX 44'!E$49</f>
        <v>-410525.78677190689</v>
      </c>
      <c r="P32" s="186">
        <f t="shared" si="2"/>
        <v>-58.635132182341778</v>
      </c>
      <c r="Q32" s="47"/>
    </row>
    <row r="33" spans="2:17" hidden="1" x14ac:dyDescent="0.35">
      <c r="B33" s="42"/>
      <c r="C33" s="122" t="s">
        <v>220</v>
      </c>
      <c r="D33" s="206">
        <v>560765</v>
      </c>
      <c r="E33" s="187">
        <v>629912</v>
      </c>
      <c r="F33" s="187">
        <v>-691401</v>
      </c>
      <c r="G33" s="187">
        <v>-671791</v>
      </c>
      <c r="H33" s="187">
        <v>-612432</v>
      </c>
      <c r="I33" s="207">
        <v>-38213</v>
      </c>
      <c r="J33" s="207">
        <v>-245061</v>
      </c>
      <c r="K33" s="207">
        <v>-358002</v>
      </c>
      <c r="L33" s="207">
        <v>737729</v>
      </c>
      <c r="M33" s="207">
        <v>1043748</v>
      </c>
      <c r="N33" s="207">
        <v>-635116.84774634428</v>
      </c>
      <c r="O33" s="189">
        <f>'[1]APPENDIX 44'!F$49</f>
        <v>670535.00220199896</v>
      </c>
      <c r="P33" s="186">
        <f t="shared" si="2"/>
        <v>205.57663594995677</v>
      </c>
      <c r="Q33" s="47"/>
    </row>
    <row r="34" spans="2:17" hidden="1" x14ac:dyDescent="0.35">
      <c r="B34" s="42"/>
      <c r="C34" s="122" t="s">
        <v>221</v>
      </c>
      <c r="D34" s="206">
        <v>39519</v>
      </c>
      <c r="E34" s="187">
        <v>85149</v>
      </c>
      <c r="F34" s="187">
        <v>46463</v>
      </c>
      <c r="G34" s="187">
        <v>63275</v>
      </c>
      <c r="H34" s="187">
        <v>51506</v>
      </c>
      <c r="I34" s="207">
        <v>109221</v>
      </c>
      <c r="J34" s="207">
        <v>82632</v>
      </c>
      <c r="K34" s="207">
        <v>86751</v>
      </c>
      <c r="L34" s="207">
        <v>128529</v>
      </c>
      <c r="M34" s="207">
        <v>63606</v>
      </c>
      <c r="N34" s="207">
        <v>164119.31284866075</v>
      </c>
      <c r="O34" s="189">
        <f>'[1]APPENDIX 44'!G$49</f>
        <v>-1046906.0451097293</v>
      </c>
      <c r="P34" s="186">
        <f t="shared" si="2"/>
        <v>-737.89326614784954</v>
      </c>
      <c r="Q34" s="47"/>
    </row>
    <row r="35" spans="2:17" hidden="1" x14ac:dyDescent="0.35">
      <c r="B35" s="42"/>
      <c r="C35" s="122" t="s">
        <v>222</v>
      </c>
      <c r="D35" s="206">
        <v>140630</v>
      </c>
      <c r="E35" s="187">
        <v>286894</v>
      </c>
      <c r="F35" s="187">
        <v>80212</v>
      </c>
      <c r="G35" s="187">
        <v>47746</v>
      </c>
      <c r="H35" s="187">
        <v>152505</v>
      </c>
      <c r="I35" s="207">
        <v>-88587</v>
      </c>
      <c r="J35" s="207">
        <v>-2835</v>
      </c>
      <c r="K35" s="207">
        <v>272698</v>
      </c>
      <c r="L35" s="207">
        <v>37675</v>
      </c>
      <c r="M35" s="207">
        <v>-161572</v>
      </c>
      <c r="N35" s="207">
        <v>104092.72724297504</v>
      </c>
      <c r="O35" s="189">
        <f>'[1]APPENDIX 44'!H$49</f>
        <v>333210.11033624661</v>
      </c>
      <c r="P35" s="186">
        <f t="shared" si="2"/>
        <v>220.10892514946008</v>
      </c>
      <c r="Q35" s="47"/>
    </row>
    <row r="36" spans="2:17" hidden="1" x14ac:dyDescent="0.35">
      <c r="B36" s="42"/>
      <c r="C36" s="122" t="s">
        <v>223</v>
      </c>
      <c r="D36" s="206">
        <v>3145</v>
      </c>
      <c r="E36" s="187">
        <v>8360</v>
      </c>
      <c r="F36" s="187">
        <v>7999</v>
      </c>
      <c r="G36" s="187">
        <v>18107</v>
      </c>
      <c r="H36" s="187">
        <v>48544</v>
      </c>
      <c r="I36" s="207">
        <v>27724</v>
      </c>
      <c r="J36" s="207">
        <v>29459</v>
      </c>
      <c r="K36" s="207">
        <v>-581735</v>
      </c>
      <c r="L36" s="207">
        <v>72407</v>
      </c>
      <c r="M36" s="207">
        <v>321433</v>
      </c>
      <c r="N36" s="207">
        <v>52289.864697943165</v>
      </c>
      <c r="O36" s="189">
        <f>'[1]APPENDIX 44'!I$49</f>
        <v>-62706.766429874144</v>
      </c>
      <c r="P36" s="186">
        <f t="shared" si="2"/>
        <v>-219.92145474482504</v>
      </c>
      <c r="Q36" s="47"/>
    </row>
    <row r="37" spans="2:17" hidden="1" x14ac:dyDescent="0.35">
      <c r="B37" s="42"/>
      <c r="C37" s="122" t="s">
        <v>224</v>
      </c>
      <c r="D37" s="206">
        <v>91193</v>
      </c>
      <c r="E37" s="187">
        <v>102325</v>
      </c>
      <c r="F37" s="187">
        <v>644</v>
      </c>
      <c r="G37" s="187">
        <v>120356</v>
      </c>
      <c r="H37" s="187">
        <v>269786</v>
      </c>
      <c r="I37" s="207">
        <v>-122896</v>
      </c>
      <c r="J37" s="207">
        <v>-828633</v>
      </c>
      <c r="K37" s="207">
        <v>-1043466</v>
      </c>
      <c r="L37" s="207">
        <v>-31434</v>
      </c>
      <c r="M37" s="207">
        <v>8677</v>
      </c>
      <c r="N37" s="207">
        <v>-80579.038061406987</v>
      </c>
      <c r="O37" s="189">
        <f>('[1]APPENDIX 44'!J$49+'[1]APPENDIX 44'!K49)</f>
        <v>295163.42208001297</v>
      </c>
      <c r="P37" s="186">
        <f t="shared" si="2"/>
        <v>466.30298546760673</v>
      </c>
      <c r="Q37" s="47"/>
    </row>
    <row r="38" spans="2:17" hidden="1" x14ac:dyDescent="0.35">
      <c r="B38" s="42"/>
      <c r="C38" s="122" t="s">
        <v>225</v>
      </c>
      <c r="D38" s="206">
        <v>-109200</v>
      </c>
      <c r="E38" s="187">
        <v>-379110</v>
      </c>
      <c r="F38" s="187">
        <v>-93734</v>
      </c>
      <c r="G38" s="187">
        <v>583453</v>
      </c>
      <c r="H38" s="187">
        <v>38268</v>
      </c>
      <c r="I38" s="207">
        <v>-189387</v>
      </c>
      <c r="J38" s="207">
        <v>-2583962</v>
      </c>
      <c r="K38" s="207">
        <v>2132340</v>
      </c>
      <c r="L38" s="207">
        <v>68492</v>
      </c>
      <c r="M38" s="207">
        <v>295464</v>
      </c>
      <c r="N38" s="207">
        <v>751834.80424739188</v>
      </c>
      <c r="O38" s="189">
        <f>'[1]APPENDIX 44'!L$49</f>
        <v>1393776.31515723</v>
      </c>
      <c r="P38" s="186">
        <f t="shared" si="2"/>
        <v>85.383319218965909</v>
      </c>
      <c r="Q38" s="47"/>
    </row>
    <row r="39" spans="2:17" hidden="1" x14ac:dyDescent="0.35">
      <c r="B39" s="42"/>
      <c r="C39" s="122" t="s">
        <v>226</v>
      </c>
      <c r="D39" s="206">
        <v>-205259</v>
      </c>
      <c r="E39" s="187">
        <v>-150893</v>
      </c>
      <c r="F39" s="187">
        <v>106261</v>
      </c>
      <c r="G39" s="187">
        <v>142121</v>
      </c>
      <c r="H39" s="187">
        <v>264811</v>
      </c>
      <c r="I39" s="207">
        <v>101026</v>
      </c>
      <c r="J39" s="207">
        <v>255472</v>
      </c>
      <c r="K39" s="207">
        <v>8109</v>
      </c>
      <c r="L39" s="207">
        <v>108588</v>
      </c>
      <c r="M39" s="207">
        <v>24356</v>
      </c>
      <c r="N39" s="207">
        <v>-154875.58241691656</v>
      </c>
      <c r="O39" s="189">
        <f>'[1]APPENDIX 44'!M$49</f>
        <v>117080.71333675199</v>
      </c>
      <c r="P39" s="186">
        <f t="shared" si="2"/>
        <v>175.5966250519576</v>
      </c>
      <c r="Q39" s="47"/>
    </row>
    <row r="40" spans="2:17" hidden="1" x14ac:dyDescent="0.35">
      <c r="B40" s="42"/>
      <c r="C40" s="122" t="s">
        <v>227</v>
      </c>
      <c r="D40" s="206">
        <v>-4749</v>
      </c>
      <c r="E40" s="187">
        <v>9437</v>
      </c>
      <c r="F40" s="187">
        <v>234983</v>
      </c>
      <c r="G40" s="187">
        <v>3264</v>
      </c>
      <c r="H40" s="187">
        <v>9140</v>
      </c>
      <c r="I40" s="207">
        <v>3768</v>
      </c>
      <c r="J40" s="207">
        <v>-7463</v>
      </c>
      <c r="K40" s="207">
        <v>-18506</v>
      </c>
      <c r="L40" s="207">
        <v>169666</v>
      </c>
      <c r="M40" s="207">
        <v>140034</v>
      </c>
      <c r="N40" s="207">
        <v>642024.69188370334</v>
      </c>
      <c r="O40" s="189">
        <f>'[1]APPENDIX 44'!N$49</f>
        <v>28493.739735507028</v>
      </c>
      <c r="P40" s="186">
        <f t="shared" si="2"/>
        <v>-95.561893476105055</v>
      </c>
      <c r="Q40" s="47"/>
    </row>
    <row r="41" spans="2:17" hidden="1" x14ac:dyDescent="0.35">
      <c r="B41" s="42"/>
      <c r="C41" s="122" t="s">
        <v>228</v>
      </c>
      <c r="D41" s="206">
        <v>-672213</v>
      </c>
      <c r="E41" s="187">
        <v>-369149</v>
      </c>
      <c r="F41" s="187">
        <v>-525036</v>
      </c>
      <c r="G41" s="187">
        <v>-650108</v>
      </c>
      <c r="H41" s="187">
        <v>-236752</v>
      </c>
      <c r="I41" s="207">
        <v>-1191497</v>
      </c>
      <c r="J41" s="207">
        <v>1144582</v>
      </c>
      <c r="K41" s="207">
        <v>-1388992</v>
      </c>
      <c r="L41" s="207">
        <v>-897875</v>
      </c>
      <c r="M41" s="207">
        <v>-708115</v>
      </c>
      <c r="N41" s="207">
        <v>813644.98664780008</v>
      </c>
      <c r="O41" s="189">
        <f>'[1]APPENDIX 44'!O$49</f>
        <v>-63595.43458207474</v>
      </c>
      <c r="P41" s="186">
        <f t="shared" si="2"/>
        <v>-107.81611582762731</v>
      </c>
      <c r="Q41" s="47"/>
    </row>
    <row r="42" spans="2:17" hidden="1" x14ac:dyDescent="0.35">
      <c r="B42" s="42"/>
      <c r="C42" s="122" t="s">
        <v>229</v>
      </c>
      <c r="D42" s="206">
        <v>115441</v>
      </c>
      <c r="E42" s="187">
        <v>96243</v>
      </c>
      <c r="F42" s="187">
        <v>373455</v>
      </c>
      <c r="G42" s="187">
        <v>464570</v>
      </c>
      <c r="H42" s="187">
        <v>230594</v>
      </c>
      <c r="I42" s="207">
        <v>658724</v>
      </c>
      <c r="J42" s="207">
        <v>-1090774</v>
      </c>
      <c r="K42" s="207">
        <v>959588</v>
      </c>
      <c r="L42" s="207">
        <v>254690</v>
      </c>
      <c r="M42" s="207">
        <v>-143925</v>
      </c>
      <c r="N42" s="207">
        <v>-247198.50337883583</v>
      </c>
      <c r="O42" s="189">
        <f>'[1]APPENDIX 44'!P$49</f>
        <v>353698.26873688056</v>
      </c>
      <c r="P42" s="186">
        <f t="shared" si="2"/>
        <v>243.08269018717806</v>
      </c>
      <c r="Q42" s="47"/>
    </row>
    <row r="43" spans="2:17" ht="15" hidden="1" customHeight="1" thickBot="1" x14ac:dyDescent="0.4">
      <c r="B43" s="42"/>
      <c r="C43" s="248" t="s">
        <v>212</v>
      </c>
      <c r="D43" s="249">
        <v>233571</v>
      </c>
      <c r="E43" s="192">
        <v>408738</v>
      </c>
      <c r="F43" s="192">
        <v>173158</v>
      </c>
      <c r="G43" s="192">
        <v>288097</v>
      </c>
      <c r="H43" s="192">
        <v>383674</v>
      </c>
      <c r="I43" s="250">
        <v>-495788</v>
      </c>
      <c r="J43" s="250">
        <v>-2461576</v>
      </c>
      <c r="K43" s="250">
        <v>276057</v>
      </c>
      <c r="L43" s="250">
        <v>439379</v>
      </c>
      <c r="M43" s="250">
        <v>1196287</v>
      </c>
      <c r="N43" s="192">
        <f>SUM(N30:N42)</f>
        <v>1872632.8054652319</v>
      </c>
      <c r="O43" s="192">
        <f>SUM(O30:O42)</f>
        <v>2334832.2339837691</v>
      </c>
      <c r="P43" s="251">
        <f t="shared" si="2"/>
        <v>24.681797049032774</v>
      </c>
      <c r="Q43" s="47"/>
    </row>
    <row r="44" spans="2:17" hidden="1" x14ac:dyDescent="0.35">
      <c r="B44" s="42"/>
      <c r="C44" s="513" t="s">
        <v>213</v>
      </c>
      <c r="D44" s="514"/>
      <c r="E44" s="514"/>
      <c r="F44" s="514"/>
      <c r="G44" s="514"/>
      <c r="H44" s="514"/>
      <c r="I44" s="514"/>
      <c r="J44" s="514"/>
      <c r="K44" s="514"/>
      <c r="L44" s="514"/>
      <c r="M44" s="514"/>
      <c r="N44" s="514"/>
      <c r="O44" s="514"/>
      <c r="P44" s="135"/>
      <c r="Q44" s="47"/>
    </row>
    <row r="45" spans="2:17" hidden="1" x14ac:dyDescent="0.35">
      <c r="B45" s="42"/>
      <c r="C45" s="506" t="s">
        <v>549</v>
      </c>
      <c r="D45" s="506"/>
      <c r="E45" s="506"/>
      <c r="F45" s="506"/>
      <c r="G45" s="506"/>
      <c r="H45" s="506"/>
      <c r="I45" s="506"/>
      <c r="J45" s="506"/>
      <c r="K45" s="506"/>
      <c r="L45" s="506"/>
      <c r="M45" s="506"/>
      <c r="N45" s="506"/>
      <c r="O45" s="506"/>
      <c r="P45" s="506"/>
      <c r="Q45" s="47"/>
    </row>
    <row r="46" spans="2:17" ht="15" customHeight="1" thickBot="1" x14ac:dyDescent="0.4">
      <c r="B46" s="42"/>
      <c r="C46" s="31" t="s">
        <v>570</v>
      </c>
      <c r="Q46" s="47"/>
    </row>
    <row r="47" spans="2:17" ht="15" customHeight="1" thickBot="1" x14ac:dyDescent="0.4">
      <c r="B47" s="42"/>
      <c r="C47" s="531" t="s">
        <v>181</v>
      </c>
      <c r="D47" s="533" t="s">
        <v>167</v>
      </c>
      <c r="E47" s="498"/>
      <c r="F47" s="498"/>
      <c r="G47" s="498"/>
      <c r="H47" s="498"/>
      <c r="I47" s="498"/>
      <c r="J47" s="498"/>
      <c r="K47" s="498"/>
      <c r="L47" s="498"/>
      <c r="M47" s="498"/>
      <c r="N47" s="498"/>
      <c r="O47" s="503"/>
      <c r="P47" s="502" t="s">
        <v>546</v>
      </c>
      <c r="Q47" s="47"/>
    </row>
    <row r="48" spans="2:17" ht="33" customHeight="1" thickBot="1" x14ac:dyDescent="0.4">
      <c r="B48" s="42"/>
      <c r="C48" s="532"/>
      <c r="D48" s="215">
        <v>2013</v>
      </c>
      <c r="E48" s="215">
        <v>2014</v>
      </c>
      <c r="F48" s="215">
        <v>2015</v>
      </c>
      <c r="G48" s="215">
        <v>2016</v>
      </c>
      <c r="H48" s="215">
        <v>2017</v>
      </c>
      <c r="I48" s="216">
        <v>2018</v>
      </c>
      <c r="J48" s="216">
        <v>2019</v>
      </c>
      <c r="K48" s="216">
        <v>2020</v>
      </c>
      <c r="L48" s="216">
        <v>2021</v>
      </c>
      <c r="M48" s="216">
        <f>L48+1</f>
        <v>2022</v>
      </c>
      <c r="N48" s="216">
        <f>M48+1</f>
        <v>2023</v>
      </c>
      <c r="O48" s="461" t="s">
        <v>548</v>
      </c>
      <c r="P48" s="522"/>
      <c r="Q48" s="47"/>
    </row>
    <row r="49" spans="2:17" x14ac:dyDescent="0.35">
      <c r="B49" s="42"/>
      <c r="C49" s="217" t="s">
        <v>235</v>
      </c>
      <c r="D49" s="218">
        <v>11941515</v>
      </c>
      <c r="E49" s="219">
        <v>14767189</v>
      </c>
      <c r="F49" s="220">
        <v>15801462</v>
      </c>
      <c r="G49" s="220">
        <v>15266497</v>
      </c>
      <c r="H49" s="220">
        <v>17494109</v>
      </c>
      <c r="I49" s="221">
        <v>17691725</v>
      </c>
      <c r="J49" s="221">
        <v>21606301</v>
      </c>
      <c r="K49" s="221">
        <v>23366089</v>
      </c>
      <c r="L49" s="221">
        <v>28088864</v>
      </c>
      <c r="M49" s="221">
        <v>40076864</v>
      </c>
      <c r="N49" s="221">
        <v>29637764.091804124</v>
      </c>
      <c r="O49" s="222">
        <f>'APPENDIX 22'!Q49</f>
        <v>34529187.955847025</v>
      </c>
      <c r="P49" s="223">
        <f t="shared" ref="P49:P54" si="3">(O49-N49)/ABS(N49) *100</f>
        <v>16.50402455762697</v>
      </c>
      <c r="Q49" s="47"/>
    </row>
    <row r="50" spans="2:17" x14ac:dyDescent="0.35">
      <c r="B50" s="42"/>
      <c r="C50" s="224" t="s">
        <v>542</v>
      </c>
      <c r="D50" s="225">
        <v>473602</v>
      </c>
      <c r="E50" s="226">
        <v>591965</v>
      </c>
      <c r="F50" s="227">
        <v>627793</v>
      </c>
      <c r="G50" s="227">
        <v>769279</v>
      </c>
      <c r="H50" s="227">
        <v>718956</v>
      </c>
      <c r="I50" s="228">
        <v>1523352</v>
      </c>
      <c r="J50" s="228">
        <v>1501140</v>
      </c>
      <c r="K50" s="228">
        <v>1819079</v>
      </c>
      <c r="L50" s="228">
        <v>2162357</v>
      </c>
      <c r="M50" s="228">
        <v>4732429</v>
      </c>
      <c r="N50" s="228">
        <v>3506247.7584476061</v>
      </c>
      <c r="O50" s="229">
        <f>'APPENDIX 24'!Q49</f>
        <v>4812670.4951540725</v>
      </c>
      <c r="P50" s="223">
        <f t="shared" si="3"/>
        <v>37.25985231816265</v>
      </c>
      <c r="Q50" s="47"/>
    </row>
    <row r="51" spans="2:17" x14ac:dyDescent="0.35">
      <c r="B51" s="42"/>
      <c r="C51" s="82" t="s">
        <v>571</v>
      </c>
      <c r="D51" s="230">
        <v>10510255</v>
      </c>
      <c r="E51" s="188">
        <v>13220316</v>
      </c>
      <c r="F51" s="231">
        <v>14689144</v>
      </c>
      <c r="G51" s="231">
        <v>14845284</v>
      </c>
      <c r="H51" s="231">
        <v>15929002</v>
      </c>
      <c r="I51" s="232">
        <v>16380642</v>
      </c>
      <c r="J51" s="232">
        <v>18688661</v>
      </c>
      <c r="K51" s="232">
        <v>24255147</v>
      </c>
      <c r="L51" s="232">
        <v>24749953</v>
      </c>
      <c r="M51" s="232">
        <v>32358707</v>
      </c>
      <c r="N51" s="232">
        <v>27157882.400254659</v>
      </c>
      <c r="O51" s="229">
        <f>'APPENDIX 40'!Q49</f>
        <v>29626593.729909934</v>
      </c>
      <c r="P51" s="223">
        <f t="shared" si="3"/>
        <v>9.0902202655981945</v>
      </c>
      <c r="Q51" s="47"/>
    </row>
    <row r="52" spans="2:17" x14ac:dyDescent="0.35">
      <c r="B52" s="42"/>
      <c r="C52" s="82" t="s">
        <v>572</v>
      </c>
      <c r="D52" s="230">
        <v>5839213</v>
      </c>
      <c r="E52" s="188">
        <v>7736192</v>
      </c>
      <c r="F52" s="231">
        <v>8890225</v>
      </c>
      <c r="G52" s="231">
        <v>8199875</v>
      </c>
      <c r="H52" s="231">
        <v>8725365</v>
      </c>
      <c r="I52" s="232">
        <v>10263532</v>
      </c>
      <c r="J52" s="232">
        <v>12743839</v>
      </c>
      <c r="K52" s="232">
        <v>15134936</v>
      </c>
      <c r="L52" s="232">
        <v>14494495</v>
      </c>
      <c r="M52" s="232">
        <v>18565424</v>
      </c>
      <c r="N52" s="232">
        <v>16688280.034542046</v>
      </c>
      <c r="O52" s="229">
        <f>'APPENDIX 42'!Q49</f>
        <v>15641524.976492358</v>
      </c>
      <c r="P52" s="223">
        <f t="shared" si="3"/>
        <v>-6.2723962917872553</v>
      </c>
      <c r="Q52" s="47"/>
    </row>
    <row r="53" spans="2:17" x14ac:dyDescent="0.35">
      <c r="B53" s="42"/>
      <c r="C53" s="82" t="s">
        <v>200</v>
      </c>
      <c r="D53" s="230">
        <v>29506</v>
      </c>
      <c r="E53" s="188">
        <v>71834</v>
      </c>
      <c r="F53" s="227">
        <v>54739</v>
      </c>
      <c r="G53" s="227">
        <v>18330</v>
      </c>
      <c r="H53" s="227">
        <v>26601</v>
      </c>
      <c r="I53" s="228">
        <v>25995</v>
      </c>
      <c r="J53" s="228">
        <v>27293</v>
      </c>
      <c r="K53" s="228">
        <v>2571251</v>
      </c>
      <c r="L53" s="228">
        <v>3060743</v>
      </c>
      <c r="M53" s="228">
        <v>3195699</v>
      </c>
      <c r="N53" s="228">
        <v>3030222.9911744958</v>
      </c>
      <c r="O53" s="229">
        <f>'APPENDIX 4'!D50</f>
        <v>2651805.3012947217</v>
      </c>
      <c r="P53" s="223">
        <f t="shared" si="3"/>
        <v>-12.488113613483664</v>
      </c>
      <c r="Q53" s="47"/>
    </row>
    <row r="54" spans="2:17" ht="16" thickBot="1" x14ac:dyDescent="0.4">
      <c r="B54" s="42"/>
      <c r="C54" s="82" t="s">
        <v>185</v>
      </c>
      <c r="D54" s="230">
        <v>50521</v>
      </c>
      <c r="E54" s="188">
        <v>21550</v>
      </c>
      <c r="F54" s="227">
        <v>21550</v>
      </c>
      <c r="G54" s="227">
        <v>59375</v>
      </c>
      <c r="H54" s="227">
        <v>47993</v>
      </c>
      <c r="I54" s="228">
        <v>29873</v>
      </c>
      <c r="J54" s="228">
        <v>62932</v>
      </c>
      <c r="K54" s="228">
        <v>6272905</v>
      </c>
      <c r="L54" s="228">
        <v>6755333</v>
      </c>
      <c r="M54" s="228">
        <v>9401296</v>
      </c>
      <c r="N54" s="228">
        <v>8674539.1305346284</v>
      </c>
      <c r="O54" s="229">
        <f>'APPENDIX 4'!C50</f>
        <v>8998431.2181390822</v>
      </c>
      <c r="P54" s="223">
        <f t="shared" si="3"/>
        <v>3.7338247338621628</v>
      </c>
      <c r="Q54" s="47"/>
    </row>
    <row r="55" spans="2:17" x14ac:dyDescent="0.35">
      <c r="B55" s="42"/>
      <c r="C55" s="529" t="s">
        <v>213</v>
      </c>
      <c r="D55" s="529"/>
      <c r="E55" s="529"/>
      <c r="F55" s="529"/>
      <c r="G55" s="529"/>
      <c r="H55" s="529"/>
      <c r="I55" s="529"/>
      <c r="J55" s="529"/>
      <c r="K55" s="529"/>
      <c r="L55" s="529"/>
      <c r="M55" s="529"/>
      <c r="N55" s="529"/>
      <c r="O55" s="529"/>
      <c r="P55" s="135"/>
      <c r="Q55" s="47"/>
    </row>
    <row r="56" spans="2:17" ht="16" thickBot="1" x14ac:dyDescent="0.4">
      <c r="B56" s="137"/>
      <c r="C56" s="138"/>
      <c r="D56" s="138"/>
      <c r="E56" s="138"/>
      <c r="F56" s="138"/>
      <c r="G56" s="138"/>
      <c r="H56" s="138"/>
      <c r="I56" s="138"/>
      <c r="J56" s="138"/>
      <c r="K56" s="138"/>
      <c r="L56" s="138"/>
      <c r="M56" s="138"/>
      <c r="N56" s="138"/>
      <c r="O56" s="138"/>
      <c r="P56" s="138"/>
      <c r="Q56" s="139"/>
    </row>
    <row r="57" spans="2:17" ht="16" thickTop="1" x14ac:dyDescent="0.35"/>
  </sheetData>
  <sheetProtection algorithmName="SHA-512" hashValue="zFHw+DZv8lwA/SfCzsFwfHKpp8KUm2rqDjhWS8IcCbTdiP5dvbp0YoYIVL+koL++s7Ci+ybzY+GKsGhselvd5Q==" saltValue="t+OEu9fOUDAxE0nhphBZzg==" spinCount="100000" sheet="1" objects="1" scenarios="1"/>
  <mergeCells count="16">
    <mergeCell ref="C47:C48"/>
    <mergeCell ref="D47:O47"/>
    <mergeCell ref="P47:P48"/>
    <mergeCell ref="C55:O55"/>
    <mergeCell ref="C24:O24"/>
    <mergeCell ref="C28:C29"/>
    <mergeCell ref="D28:O28"/>
    <mergeCell ref="P28:P29"/>
    <mergeCell ref="C44:O44"/>
    <mergeCell ref="C45:P45"/>
    <mergeCell ref="C17:P17"/>
    <mergeCell ref="C5:H5"/>
    <mergeCell ref="C8:C9"/>
    <mergeCell ref="D8:O8"/>
    <mergeCell ref="P8:P9"/>
    <mergeCell ref="C10:P10"/>
  </mergeCells>
  <pageMargins left="0.7" right="0.7" top="0.75" bottom="0.75" header="0.3" footer="0.3"/>
  <pageSetup scale="62" orientation="landscape" r:id="rId1"/>
  <headerFooter>
    <oddFooter>Page &amp;P</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tabColor rgb="FFCC9900"/>
    <pageSetUpPr fitToPage="1"/>
  </sheetPr>
  <dimension ref="B1:R57"/>
  <sheetViews>
    <sheetView showGridLines="0" topLeftCell="A41" zoomScale="80" zoomScaleNormal="80" workbookViewId="0">
      <selection activeCell="B43" sqref="B43:R43"/>
    </sheetView>
  </sheetViews>
  <sheetFormatPr defaultColWidth="9.1796875" defaultRowHeight="15.5" x14ac:dyDescent="0.35"/>
  <cols>
    <col min="1" max="1" width="12.54296875" style="1" customWidth="1"/>
    <col min="2" max="2" width="55.54296875" style="1" customWidth="1"/>
    <col min="3" max="3" width="17.1796875" style="1" customWidth="1"/>
    <col min="4" max="4" width="17.26953125" style="1" bestFit="1" customWidth="1"/>
    <col min="5" max="5" width="15.90625" style="1" bestFit="1" customWidth="1"/>
    <col min="6" max="6" width="17.54296875" style="1" bestFit="1" customWidth="1"/>
    <col min="7" max="7" width="15.90625" style="1" bestFit="1" customWidth="1"/>
    <col min="8" max="8" width="15.6328125" style="1" bestFit="1" customWidth="1"/>
    <col min="9" max="9" width="14.90625" style="1" bestFit="1" customWidth="1"/>
    <col min="10" max="10" width="15.453125" style="1" customWidth="1"/>
    <col min="11" max="11" width="15.7265625" style="1" customWidth="1"/>
    <col min="12" max="12" width="14.90625" style="1" bestFit="1" customWidth="1"/>
    <col min="13" max="13" width="16.1796875" style="1" customWidth="1"/>
    <col min="14" max="14" width="14.90625" style="1" bestFit="1" customWidth="1"/>
    <col min="15" max="15" width="19.7265625" style="1" customWidth="1"/>
    <col min="16" max="16" width="15.90625" style="1" bestFit="1" customWidth="1"/>
    <col min="17" max="17" width="15.26953125" style="1" bestFit="1" customWidth="1"/>
    <col min="18" max="18" width="21.54296875" style="1" customWidth="1"/>
    <col min="19" max="19" width="11.54296875" style="1" bestFit="1" customWidth="1"/>
    <col min="20" max="94" width="9.1796875" style="1" customWidth="1"/>
    <col min="95" max="16384" width="9.1796875" style="1"/>
  </cols>
  <sheetData>
    <row r="1" spans="2:18" ht="30" customHeight="1" x14ac:dyDescent="0.35">
      <c r="B1" s="449"/>
    </row>
    <row r="3" spans="2:18" ht="24" customHeight="1" x14ac:dyDescent="0.35">
      <c r="B3" s="538" t="str">
        <f>_xlfn.CONCAT(Contents!E13,": ", UPPER(Contents!F13))</f>
        <v>APPENDIX 1: SUMMARY OF PROFIT &amp; LOSS ACCOUNTS UNDER GENERAL INSURANCE BUSINESS FOR THE YEAR ENDED 31.12.2024</v>
      </c>
      <c r="C3" s="535"/>
      <c r="D3" s="535"/>
      <c r="E3" s="535"/>
      <c r="F3" s="535"/>
      <c r="G3" s="535"/>
      <c r="H3" s="535"/>
      <c r="I3" s="535"/>
      <c r="J3" s="535"/>
      <c r="K3" s="535"/>
      <c r="L3" s="535"/>
      <c r="M3" s="535"/>
      <c r="N3" s="535"/>
      <c r="O3" s="535"/>
      <c r="P3" s="535"/>
      <c r="Q3" s="535"/>
      <c r="R3" s="536"/>
    </row>
    <row r="4" spans="2:18" ht="108.5" x14ac:dyDescent="0.35">
      <c r="B4" s="252" t="s">
        <v>0</v>
      </c>
      <c r="C4" s="253" t="s">
        <v>241</v>
      </c>
      <c r="D4" s="253" t="s">
        <v>242</v>
      </c>
      <c r="E4" s="253" t="s">
        <v>243</v>
      </c>
      <c r="F4" s="253" t="s">
        <v>244</v>
      </c>
      <c r="G4" s="254" t="s">
        <v>245</v>
      </c>
      <c r="H4" s="254" t="s">
        <v>246</v>
      </c>
      <c r="I4" s="254" t="s">
        <v>247</v>
      </c>
      <c r="J4" s="254" t="s">
        <v>248</v>
      </c>
      <c r="K4" s="255" t="s">
        <v>249</v>
      </c>
      <c r="L4" s="255" t="s">
        <v>2</v>
      </c>
      <c r="M4" s="255" t="s">
        <v>250</v>
      </c>
      <c r="N4" s="255" t="s">
        <v>251</v>
      </c>
      <c r="O4" s="255" t="s">
        <v>252</v>
      </c>
      <c r="P4" s="255" t="s">
        <v>253</v>
      </c>
      <c r="Q4" s="255" t="s">
        <v>254</v>
      </c>
      <c r="R4" s="255" t="s">
        <v>255</v>
      </c>
    </row>
    <row r="5" spans="2:18" ht="14.5" customHeight="1" x14ac:dyDescent="0.35">
      <c r="B5" s="534" t="s">
        <v>4</v>
      </c>
      <c r="C5" s="535"/>
      <c r="D5" s="535"/>
      <c r="E5" s="535"/>
      <c r="F5" s="535"/>
      <c r="G5" s="535"/>
      <c r="H5" s="535"/>
      <c r="I5" s="535"/>
      <c r="J5" s="535"/>
      <c r="K5" s="535"/>
      <c r="L5" s="535"/>
      <c r="M5" s="535"/>
      <c r="N5" s="535"/>
      <c r="O5" s="535"/>
      <c r="P5" s="535"/>
      <c r="Q5" s="535"/>
      <c r="R5" s="536"/>
    </row>
    <row r="6" spans="2:18" ht="15" customHeight="1" x14ac:dyDescent="0.35">
      <c r="B6" s="29" t="s">
        <v>5</v>
      </c>
      <c r="C6" s="256" cm="1">
        <f t="array" ref="C6:R6">'[1]APPENDIX 1'!$C6:$R6</f>
        <v>10696270.32930322</v>
      </c>
      <c r="D6" s="256">
        <v>9983607.9579989016</v>
      </c>
      <c r="E6" s="256">
        <v>125557.9663000007</v>
      </c>
      <c r="F6" s="256">
        <v>587104.40500431799</v>
      </c>
      <c r="G6" s="256">
        <v>647371.17632999993</v>
      </c>
      <c r="H6" s="256">
        <v>0</v>
      </c>
      <c r="I6" s="256">
        <v>0</v>
      </c>
      <c r="J6" s="256">
        <v>647371.17632999993</v>
      </c>
      <c r="K6" s="257">
        <v>0</v>
      </c>
      <c r="L6" s="257">
        <v>5413.7566299999989</v>
      </c>
      <c r="M6" s="257">
        <v>14759.75785</v>
      </c>
      <c r="N6" s="257">
        <v>689274.93808692798</v>
      </c>
      <c r="O6" s="257">
        <v>0</v>
      </c>
      <c r="P6" s="257">
        <v>535854.64202739007</v>
      </c>
      <c r="Q6" s="257">
        <v>152386.01500000001</v>
      </c>
      <c r="R6" s="258">
        <v>383468.62702738988</v>
      </c>
    </row>
    <row r="7" spans="2:18" ht="15" customHeight="1" x14ac:dyDescent="0.35">
      <c r="B7" s="29" t="s">
        <v>6</v>
      </c>
      <c r="C7" s="256" cm="1">
        <f t="array" ref="C7:R7">'[1]APPENDIX 1'!$C7:$R7</f>
        <v>3226047.515465884</v>
      </c>
      <c r="D7" s="256">
        <v>2060274.8193277679</v>
      </c>
      <c r="E7" s="256">
        <v>313195.51708522998</v>
      </c>
      <c r="F7" s="256">
        <v>852577.17905288737</v>
      </c>
      <c r="G7" s="256">
        <v>128612.09</v>
      </c>
      <c r="H7" s="256">
        <v>461615.43143841007</v>
      </c>
      <c r="I7" s="256">
        <v>77095.661457112001</v>
      </c>
      <c r="J7" s="256">
        <v>-255907.6799812981</v>
      </c>
      <c r="K7" s="257">
        <v>0</v>
      </c>
      <c r="L7" s="257">
        <v>0</v>
      </c>
      <c r="M7" s="257">
        <v>0</v>
      </c>
      <c r="N7" s="257">
        <v>456086.41399999999</v>
      </c>
      <c r="O7" s="257">
        <v>0</v>
      </c>
      <c r="P7" s="257">
        <v>140583.08507158919</v>
      </c>
      <c r="Q7" s="257">
        <v>38611.510999999999</v>
      </c>
      <c r="R7" s="258">
        <v>101971.5740715893</v>
      </c>
    </row>
    <row r="8" spans="2:18" ht="15" customHeight="1" x14ac:dyDescent="0.35">
      <c r="B8" s="29" t="s">
        <v>256</v>
      </c>
      <c r="C8" s="256" cm="1">
        <f t="array" ref="C8:R8">'[1]APPENDIX 1'!$C8:$R8</f>
        <v>17460596.666999999</v>
      </c>
      <c r="D8" s="256">
        <v>14418179.337944871</v>
      </c>
      <c r="E8" s="256">
        <v>2360727.3214829592</v>
      </c>
      <c r="F8" s="256">
        <v>681690.00757217337</v>
      </c>
      <c r="G8" s="256">
        <v>1546493.9780564471</v>
      </c>
      <c r="H8" s="256">
        <v>1493994.2520000001</v>
      </c>
      <c r="I8" s="256">
        <v>582463.28717701056</v>
      </c>
      <c r="J8" s="256">
        <v>634963.01323345688</v>
      </c>
      <c r="K8" s="257">
        <v>0</v>
      </c>
      <c r="L8" s="257">
        <v>0</v>
      </c>
      <c r="M8" s="257">
        <v>28516.615000000002</v>
      </c>
      <c r="N8" s="257">
        <v>394977.10318529501</v>
      </c>
      <c r="O8" s="257">
        <v>39425.078999999998</v>
      </c>
      <c r="P8" s="257">
        <v>932584.38162033528</v>
      </c>
      <c r="Q8" s="257">
        <v>-116196.01625</v>
      </c>
      <c r="R8" s="258">
        <v>1048780.397870335</v>
      </c>
    </row>
    <row r="9" spans="2:18" ht="15" customHeight="1" x14ac:dyDescent="0.35">
      <c r="B9" s="29" t="s">
        <v>257</v>
      </c>
      <c r="C9" s="256" cm="1">
        <f t="array" ref="C9:R9">'[1]APPENDIX 1'!$C9:$R9</f>
        <v>16975458.704078369</v>
      </c>
      <c r="D9" s="256">
        <v>12306513.77477538</v>
      </c>
      <c r="E9" s="256">
        <v>3527521.6555424081</v>
      </c>
      <c r="F9" s="256">
        <v>1141423.273760576</v>
      </c>
      <c r="G9" s="256">
        <v>1835535.838517803</v>
      </c>
      <c r="H9" s="256">
        <v>1436494.419102994</v>
      </c>
      <c r="I9" s="256">
        <v>634898.77275769878</v>
      </c>
      <c r="J9" s="256">
        <v>1033940.192172508</v>
      </c>
      <c r="K9" s="257">
        <v>0</v>
      </c>
      <c r="L9" s="257">
        <v>58068.087698306648</v>
      </c>
      <c r="M9" s="257">
        <v>40850.591938291909</v>
      </c>
      <c r="N9" s="257">
        <v>564376</v>
      </c>
      <c r="O9" s="257">
        <v>0</v>
      </c>
      <c r="P9" s="257">
        <v>1628204.961693099</v>
      </c>
      <c r="Q9" s="257">
        <v>376427.17374000011</v>
      </c>
      <c r="R9" s="258">
        <v>1251777.787953099</v>
      </c>
    </row>
    <row r="10" spans="2:18" ht="15" customHeight="1" x14ac:dyDescent="0.35">
      <c r="B10" s="29" t="s">
        <v>258</v>
      </c>
      <c r="C10" s="256" cm="1">
        <f t="array" ref="C10:R10">'[1]APPENDIX 1'!$C10:$R10</f>
        <v>1807225.2912736</v>
      </c>
      <c r="D10" s="256">
        <v>2344306.480361762</v>
      </c>
      <c r="E10" s="256">
        <v>-27028.259606349831</v>
      </c>
      <c r="F10" s="256">
        <v>-510052.92948181229</v>
      </c>
      <c r="G10" s="256">
        <v>722005.50600000005</v>
      </c>
      <c r="H10" s="256">
        <v>84537.927585281504</v>
      </c>
      <c r="I10" s="256">
        <v>66941.464119999888</v>
      </c>
      <c r="J10" s="256">
        <v>704409.04253471841</v>
      </c>
      <c r="K10" s="257">
        <v>0</v>
      </c>
      <c r="L10" s="257">
        <v>0</v>
      </c>
      <c r="M10" s="257">
        <v>0</v>
      </c>
      <c r="N10" s="257">
        <v>226084.85458557471</v>
      </c>
      <c r="O10" s="257">
        <v>0</v>
      </c>
      <c r="P10" s="257">
        <v>-31728.74153266862</v>
      </c>
      <c r="Q10" s="257">
        <v>90445.994999999995</v>
      </c>
      <c r="R10" s="258">
        <v>-122174.7365326688</v>
      </c>
    </row>
    <row r="11" spans="2:18" ht="15.75" customHeight="1" x14ac:dyDescent="0.35">
      <c r="B11" s="259" t="s">
        <v>7</v>
      </c>
      <c r="C11" s="256" cm="1">
        <f t="array" ref="C11:R11">'[1]APPENDIX 1'!$C11:$R11</f>
        <v>15967867.20182671</v>
      </c>
      <c r="D11" s="256">
        <v>15151626.535683841</v>
      </c>
      <c r="E11" s="256">
        <v>483965.20019949891</v>
      </c>
      <c r="F11" s="256">
        <v>332275.46594336949</v>
      </c>
      <c r="G11" s="256">
        <v>1323008.0092200011</v>
      </c>
      <c r="H11" s="256">
        <v>615744.69833547249</v>
      </c>
      <c r="I11" s="256">
        <v>183574.69167804529</v>
      </c>
      <c r="J11" s="256">
        <v>890838.00256257341</v>
      </c>
      <c r="K11" s="257">
        <v>0</v>
      </c>
      <c r="L11" s="257">
        <v>350844.45359000028</v>
      </c>
      <c r="M11" s="257">
        <v>0</v>
      </c>
      <c r="N11" s="257">
        <v>355159.82124000002</v>
      </c>
      <c r="O11" s="257">
        <v>0</v>
      </c>
      <c r="P11" s="257">
        <v>1218798.100855944</v>
      </c>
      <c r="Q11" s="257">
        <v>363651.68699999998</v>
      </c>
      <c r="R11" s="258">
        <v>855146.41385594313</v>
      </c>
    </row>
    <row r="12" spans="2:18" ht="15" customHeight="1" x14ac:dyDescent="0.35">
      <c r="B12" s="29" t="s">
        <v>8</v>
      </c>
      <c r="C12" s="256" cm="1">
        <f t="array" ref="C12:R12">'[1]APPENDIX 1'!$C12:$R12</f>
        <v>218819.3633826024</v>
      </c>
      <c r="D12" s="256">
        <v>134569.95003956341</v>
      </c>
      <c r="E12" s="256">
        <v>5376.9849999999997</v>
      </c>
      <c r="F12" s="256">
        <v>78872.428343038977</v>
      </c>
      <c r="G12" s="256">
        <v>2059.9851500000009</v>
      </c>
      <c r="H12" s="256">
        <v>115165.34513386599</v>
      </c>
      <c r="I12" s="256">
        <v>39392.55319195232</v>
      </c>
      <c r="J12" s="256">
        <v>-73712.806791913681</v>
      </c>
      <c r="K12" s="257">
        <v>0</v>
      </c>
      <c r="L12" s="257">
        <v>0</v>
      </c>
      <c r="M12" s="257">
        <v>0</v>
      </c>
      <c r="N12" s="257">
        <v>113725.588754742</v>
      </c>
      <c r="O12" s="257">
        <v>0</v>
      </c>
      <c r="P12" s="257">
        <v>-108565.9672036167</v>
      </c>
      <c r="Q12" s="257">
        <v>0</v>
      </c>
      <c r="R12" s="258">
        <v>-108565.9672036167</v>
      </c>
    </row>
    <row r="13" spans="2:18" ht="15" customHeight="1" x14ac:dyDescent="0.35">
      <c r="B13" s="29" t="s">
        <v>9</v>
      </c>
      <c r="C13" s="256" cm="1">
        <f t="array" ref="C13:R13">'[1]APPENDIX 1'!$C13:$R13</f>
        <v>4250992.3663100004</v>
      </c>
      <c r="D13" s="256">
        <v>5127752.6890699835</v>
      </c>
      <c r="E13" s="256">
        <v>64869.75045</v>
      </c>
      <c r="F13" s="256">
        <v>-941630.07320998458</v>
      </c>
      <c r="G13" s="256">
        <v>270924.44699999999</v>
      </c>
      <c r="H13" s="256">
        <v>928143.8907482283</v>
      </c>
      <c r="I13" s="256">
        <v>0</v>
      </c>
      <c r="J13" s="256">
        <v>-657219.44374822837</v>
      </c>
      <c r="K13" s="257">
        <v>0</v>
      </c>
      <c r="L13" s="257">
        <v>0</v>
      </c>
      <c r="M13" s="257">
        <v>0</v>
      </c>
      <c r="N13" s="257">
        <v>88323.379000000001</v>
      </c>
      <c r="O13" s="257">
        <v>0</v>
      </c>
      <c r="P13" s="257">
        <v>-1687172.8959582129</v>
      </c>
      <c r="Q13" s="257">
        <v>-488004.95539999998</v>
      </c>
      <c r="R13" s="258">
        <v>-1199167.940558213</v>
      </c>
    </row>
    <row r="14" spans="2:18" ht="15" customHeight="1" x14ac:dyDescent="0.35">
      <c r="B14" s="29" t="s">
        <v>259</v>
      </c>
      <c r="C14" s="256" cm="1">
        <f t="array" ref="C14:R14">'[1]APPENDIX 1'!$C14:$R14</f>
        <v>0</v>
      </c>
      <c r="D14" s="256">
        <v>0</v>
      </c>
      <c r="E14" s="256">
        <v>0</v>
      </c>
      <c r="F14" s="256">
        <v>0</v>
      </c>
      <c r="G14" s="256">
        <v>0</v>
      </c>
      <c r="H14" s="256">
        <v>0</v>
      </c>
      <c r="I14" s="256">
        <v>0</v>
      </c>
      <c r="J14" s="256">
        <v>0</v>
      </c>
      <c r="K14" s="257">
        <v>0</v>
      </c>
      <c r="L14" s="257">
        <v>0</v>
      </c>
      <c r="M14" s="257">
        <v>0</v>
      </c>
      <c r="N14" s="257">
        <v>0</v>
      </c>
      <c r="O14" s="257">
        <v>0</v>
      </c>
      <c r="P14" s="257">
        <v>0</v>
      </c>
      <c r="Q14" s="257">
        <v>0</v>
      </c>
      <c r="R14" s="258">
        <v>0</v>
      </c>
    </row>
    <row r="15" spans="2:18" ht="15" customHeight="1" x14ac:dyDescent="0.35">
      <c r="B15" s="29" t="s">
        <v>10</v>
      </c>
      <c r="C15" s="256" cm="1">
        <f t="array" ref="C15:R15">'[1]APPENDIX 1'!$C15:$R15</f>
        <v>3771950.682620001</v>
      </c>
      <c r="D15" s="256">
        <v>2970623</v>
      </c>
      <c r="E15" s="256">
        <v>808337</v>
      </c>
      <c r="F15" s="256">
        <v>-7009.3173799997494</v>
      </c>
      <c r="G15" s="256">
        <v>394700.92136999988</v>
      </c>
      <c r="H15" s="256">
        <v>171658.4868146072</v>
      </c>
      <c r="I15" s="256">
        <v>20230.311851805291</v>
      </c>
      <c r="J15" s="256">
        <v>243272.74640719799</v>
      </c>
      <c r="K15" s="257">
        <v>0</v>
      </c>
      <c r="L15" s="257">
        <v>68369.224965114568</v>
      </c>
      <c r="M15" s="257">
        <v>0</v>
      </c>
      <c r="N15" s="257">
        <v>91491.797280899991</v>
      </c>
      <c r="O15" s="257">
        <v>0</v>
      </c>
      <c r="P15" s="257">
        <v>213140.85671141281</v>
      </c>
      <c r="Q15" s="257">
        <v>32491.856711412802</v>
      </c>
      <c r="R15" s="258">
        <v>180649</v>
      </c>
    </row>
    <row r="16" spans="2:18" ht="15" customHeight="1" x14ac:dyDescent="0.35">
      <c r="B16" s="29" t="s">
        <v>11</v>
      </c>
      <c r="C16" s="256" cm="1">
        <f t="array" ref="C16:R16">'[1]APPENDIX 1'!$C16:$R16</f>
        <v>5598965.4070300004</v>
      </c>
      <c r="D16" s="256">
        <v>5294626.4734800002</v>
      </c>
      <c r="E16" s="256">
        <v>257459.14072099989</v>
      </c>
      <c r="F16" s="256">
        <v>46879.792828999831</v>
      </c>
      <c r="G16" s="256">
        <v>459530</v>
      </c>
      <c r="H16" s="256">
        <v>-27362.901999999998</v>
      </c>
      <c r="I16" s="256">
        <v>-46602.614200000004</v>
      </c>
      <c r="J16" s="256">
        <v>440290.28779999999</v>
      </c>
      <c r="K16" s="257">
        <v>0</v>
      </c>
      <c r="L16" s="257">
        <v>0</v>
      </c>
      <c r="M16" s="257">
        <v>22847</v>
      </c>
      <c r="N16" s="257">
        <v>342330.83609175571</v>
      </c>
      <c r="O16" s="257">
        <v>0</v>
      </c>
      <c r="P16" s="257">
        <v>121992.2445372442</v>
      </c>
      <c r="Q16" s="257">
        <v>50304.999999999993</v>
      </c>
      <c r="R16" s="258">
        <v>71687.244537244216</v>
      </c>
    </row>
    <row r="17" spans="2:18" ht="15" customHeight="1" x14ac:dyDescent="0.35">
      <c r="B17" s="29" t="s">
        <v>12</v>
      </c>
      <c r="C17" s="256" cm="1">
        <f t="array" ref="C17:R17">'[1]APPENDIX 1'!$C17:$R17</f>
        <v>16260155.814999999</v>
      </c>
      <c r="D17" s="256">
        <v>14445383.58</v>
      </c>
      <c r="E17" s="256">
        <v>1301189.8159</v>
      </c>
      <c r="F17" s="256">
        <v>513582.4191</v>
      </c>
      <c r="G17" s="256">
        <v>1737168.024</v>
      </c>
      <c r="H17" s="256">
        <v>0</v>
      </c>
      <c r="I17" s="256">
        <v>0</v>
      </c>
      <c r="J17" s="256">
        <v>1737168.024</v>
      </c>
      <c r="K17" s="257">
        <v>0</v>
      </c>
      <c r="L17" s="257">
        <v>118866.35</v>
      </c>
      <c r="M17" s="257">
        <v>0</v>
      </c>
      <c r="N17" s="257">
        <v>116580.333</v>
      </c>
      <c r="O17" s="257">
        <v>0</v>
      </c>
      <c r="P17" s="257">
        <v>2253036.4600999998</v>
      </c>
      <c r="Q17" s="257">
        <v>466599.016</v>
      </c>
      <c r="R17" s="258">
        <v>1786437.4441</v>
      </c>
    </row>
    <row r="18" spans="2:18" ht="15" customHeight="1" x14ac:dyDescent="0.35">
      <c r="B18" s="29" t="s">
        <v>13</v>
      </c>
      <c r="C18" s="256" cm="1">
        <f t="array" ref="C18:R18">'[1]APPENDIX 1'!$C18:$R18</f>
        <v>6386497.1619999995</v>
      </c>
      <c r="D18" s="256">
        <v>6450620.3269999996</v>
      </c>
      <c r="E18" s="256">
        <v>185422.47700000001</v>
      </c>
      <c r="F18" s="256">
        <v>-249545.64199999999</v>
      </c>
      <c r="G18" s="256">
        <v>83552.937999999995</v>
      </c>
      <c r="H18" s="256">
        <v>347044.55300000001</v>
      </c>
      <c r="I18" s="256">
        <v>94041.941000000006</v>
      </c>
      <c r="J18" s="256">
        <v>-169449.674</v>
      </c>
      <c r="K18" s="257">
        <v>0</v>
      </c>
      <c r="L18" s="257">
        <v>251379.21599999999</v>
      </c>
      <c r="M18" s="257">
        <v>9870.9330000000009</v>
      </c>
      <c r="N18" s="257">
        <v>549007.57400000002</v>
      </c>
      <c r="O18" s="257">
        <v>0</v>
      </c>
      <c r="P18" s="257">
        <v>-726494.60699999996</v>
      </c>
      <c r="Q18" s="257">
        <v>-251842.40700000001</v>
      </c>
      <c r="R18" s="258">
        <v>-474652.2</v>
      </c>
    </row>
    <row r="19" spans="2:18" x14ac:dyDescent="0.35">
      <c r="B19" s="259" t="s">
        <v>14</v>
      </c>
      <c r="C19" s="256" cm="1">
        <f t="array" ref="C19:R19">'[1]APPENDIX 1'!$C19:$R19</f>
        <v>8832957.3210000005</v>
      </c>
      <c r="D19" s="256">
        <v>5563689.0684596002</v>
      </c>
      <c r="E19" s="256">
        <v>2945312.8969999999</v>
      </c>
      <c r="F19" s="256">
        <v>323955.3555403995</v>
      </c>
      <c r="G19" s="256">
        <v>1492311.9839999999</v>
      </c>
      <c r="H19" s="256">
        <v>461570.97</v>
      </c>
      <c r="I19" s="256">
        <v>185596.31400000001</v>
      </c>
      <c r="J19" s="256">
        <v>1216337.328</v>
      </c>
      <c r="K19" s="257">
        <v>0</v>
      </c>
      <c r="L19" s="257">
        <v>19116.785</v>
      </c>
      <c r="M19" s="257">
        <v>81773.747000000003</v>
      </c>
      <c r="N19" s="257">
        <v>74075.182000000001</v>
      </c>
      <c r="O19" s="257">
        <v>0</v>
      </c>
      <c r="P19" s="257">
        <v>1403560.5395404</v>
      </c>
      <c r="Q19" s="257">
        <v>303510.49900000001</v>
      </c>
      <c r="R19" s="258">
        <v>1100050.040540399</v>
      </c>
    </row>
    <row r="20" spans="2:18" ht="15" customHeight="1" x14ac:dyDescent="0.35">
      <c r="B20" s="29" t="s">
        <v>260</v>
      </c>
      <c r="C20" s="256" cm="1">
        <f t="array" ref="C20:R20">'[1]APPENDIX 1'!$C20:$R20</f>
        <v>2570122.2366333818</v>
      </c>
      <c r="D20" s="256">
        <v>2419233.517491051</v>
      </c>
      <c r="E20" s="256">
        <v>-124032.842557595</v>
      </c>
      <c r="F20" s="256">
        <v>274921.56169992511</v>
      </c>
      <c r="G20" s="256">
        <v>144912.18328999999</v>
      </c>
      <c r="H20" s="256">
        <v>154381.34555725401</v>
      </c>
      <c r="I20" s="256">
        <v>27290.078956341</v>
      </c>
      <c r="J20" s="256">
        <v>17820.916689086971</v>
      </c>
      <c r="K20" s="257">
        <v>0</v>
      </c>
      <c r="L20" s="257">
        <v>47916.866000000002</v>
      </c>
      <c r="M20" s="257">
        <v>3083.19164</v>
      </c>
      <c r="N20" s="257">
        <v>168038.97700000001</v>
      </c>
      <c r="O20" s="257">
        <v>0</v>
      </c>
      <c r="P20" s="257">
        <v>169537.17574901209</v>
      </c>
      <c r="Q20" s="257">
        <v>61001.184000000001</v>
      </c>
      <c r="R20" s="258">
        <v>108535.9917490122</v>
      </c>
    </row>
    <row r="21" spans="2:18" ht="15" customHeight="1" x14ac:dyDescent="0.35">
      <c r="B21" s="29" t="s">
        <v>15</v>
      </c>
      <c r="C21" s="256" cm="1">
        <f t="array" ref="C21:R21">'[1]APPENDIX 1'!$C21:$R21</f>
        <v>0</v>
      </c>
      <c r="D21" s="256">
        <v>0</v>
      </c>
      <c r="E21" s="256">
        <v>0</v>
      </c>
      <c r="F21" s="256">
        <v>0</v>
      </c>
      <c r="G21" s="256">
        <v>0</v>
      </c>
      <c r="H21" s="256">
        <v>0</v>
      </c>
      <c r="I21" s="256">
        <v>0</v>
      </c>
      <c r="J21" s="256">
        <v>0</v>
      </c>
      <c r="K21" s="257">
        <v>0</v>
      </c>
      <c r="L21" s="257">
        <v>0</v>
      </c>
      <c r="M21" s="257">
        <v>0</v>
      </c>
      <c r="N21" s="257">
        <v>0</v>
      </c>
      <c r="O21" s="257">
        <v>0</v>
      </c>
      <c r="P21" s="257">
        <v>0</v>
      </c>
      <c r="Q21" s="257">
        <v>0</v>
      </c>
      <c r="R21" s="258">
        <v>0</v>
      </c>
    </row>
    <row r="22" spans="2:18" ht="15" customHeight="1" x14ac:dyDescent="0.35">
      <c r="B22" s="29" t="s">
        <v>261</v>
      </c>
      <c r="C22" s="256" cm="1">
        <f t="array" ref="C22:R22">'[1]APPENDIX 1'!$C22:$R22</f>
        <v>4546473.4450000003</v>
      </c>
      <c r="D22" s="256">
        <v>3553266</v>
      </c>
      <c r="E22" s="256">
        <v>1133009.498125369</v>
      </c>
      <c r="F22" s="256">
        <v>-139802.05312536951</v>
      </c>
      <c r="G22" s="256">
        <v>515557.00001207099</v>
      </c>
      <c r="H22" s="256">
        <v>106141.0000167766</v>
      </c>
      <c r="I22" s="256">
        <v>12190.000005600001</v>
      </c>
      <c r="J22" s="256">
        <v>421606.00000089442</v>
      </c>
      <c r="K22" s="257">
        <v>-424119.21087552508</v>
      </c>
      <c r="L22" s="257">
        <v>94.263999999999996</v>
      </c>
      <c r="M22" s="257">
        <v>0</v>
      </c>
      <c r="N22" s="257">
        <v>-131994</v>
      </c>
      <c r="O22" s="257">
        <v>0</v>
      </c>
      <c r="P22" s="257">
        <v>-10227.00000000012</v>
      </c>
      <c r="Q22" s="257">
        <v>-28943</v>
      </c>
      <c r="R22" s="258">
        <v>18715.999999999891</v>
      </c>
    </row>
    <row r="23" spans="2:18" ht="15" customHeight="1" x14ac:dyDescent="0.35">
      <c r="B23" s="29" t="s">
        <v>262</v>
      </c>
      <c r="C23" s="256" cm="1">
        <f t="array" ref="C23:R23">'[1]APPENDIX 1'!$C23:$R23</f>
        <v>13478804.2064912</v>
      </c>
      <c r="D23" s="256">
        <v>12797556.047947081</v>
      </c>
      <c r="E23" s="256">
        <v>134535.69926998991</v>
      </c>
      <c r="F23" s="256">
        <v>546712.45927412715</v>
      </c>
      <c r="G23" s="256">
        <v>944701.14762984787</v>
      </c>
      <c r="H23" s="256">
        <v>0</v>
      </c>
      <c r="I23" s="256">
        <v>0</v>
      </c>
      <c r="J23" s="256">
        <v>944701.14762984787</v>
      </c>
      <c r="K23" s="257">
        <v>0</v>
      </c>
      <c r="L23" s="257">
        <v>0</v>
      </c>
      <c r="M23" s="257">
        <v>0</v>
      </c>
      <c r="N23" s="257">
        <v>411881.94447244261</v>
      </c>
      <c r="O23" s="257">
        <v>135761.02076000001</v>
      </c>
      <c r="P23" s="257">
        <v>1215292.683191532</v>
      </c>
      <c r="Q23" s="257">
        <v>304820.74242999998</v>
      </c>
      <c r="R23" s="258">
        <v>910471.94076153229</v>
      </c>
    </row>
    <row r="24" spans="2:18" ht="15" customHeight="1" x14ac:dyDescent="0.35">
      <c r="B24" s="29" t="s">
        <v>16</v>
      </c>
      <c r="C24" s="256" cm="1">
        <f t="array" ref="C24:R24">'[1]APPENDIX 1'!$C24:$R24</f>
        <v>2179469.4525686172</v>
      </c>
      <c r="D24" s="256">
        <v>1881076.2145104581</v>
      </c>
      <c r="E24" s="256">
        <v>628068.96577520121</v>
      </c>
      <c r="F24" s="256">
        <v>-329675.72771704209</v>
      </c>
      <c r="G24" s="256">
        <v>606182.06300154596</v>
      </c>
      <c r="H24" s="256">
        <v>480937.08841292228</v>
      </c>
      <c r="I24" s="256">
        <v>314074.08897434478</v>
      </c>
      <c r="J24" s="256">
        <v>439319.06356296869</v>
      </c>
      <c r="K24" s="257">
        <v>0</v>
      </c>
      <c r="L24" s="257">
        <v>-9392.1749999999993</v>
      </c>
      <c r="M24" s="257">
        <v>0</v>
      </c>
      <c r="N24" s="257">
        <v>38466.267</v>
      </c>
      <c r="O24" s="257">
        <v>0</v>
      </c>
      <c r="P24" s="257">
        <v>61784.893845926577</v>
      </c>
      <c r="Q24" s="257">
        <v>-238800.09299999999</v>
      </c>
      <c r="R24" s="258">
        <v>300584.9868459265</v>
      </c>
    </row>
    <row r="25" spans="2:18" ht="15" customHeight="1" x14ac:dyDescent="0.35">
      <c r="B25" s="29" t="s">
        <v>17</v>
      </c>
      <c r="C25" s="256" cm="1">
        <f t="array" ref="C25:R25">'[1]APPENDIX 1'!$C25:$R25</f>
        <v>1550830.9588840641</v>
      </c>
      <c r="D25" s="256">
        <v>2040185.1440000001</v>
      </c>
      <c r="E25" s="256">
        <v>-37543.824999999277</v>
      </c>
      <c r="F25" s="256">
        <v>-451810.36011593707</v>
      </c>
      <c r="G25" s="256">
        <v>56951.352900000013</v>
      </c>
      <c r="H25" s="256">
        <v>192341.28229999999</v>
      </c>
      <c r="I25" s="256">
        <v>0</v>
      </c>
      <c r="J25" s="256">
        <v>-135389.92939999999</v>
      </c>
      <c r="K25" s="257">
        <v>0</v>
      </c>
      <c r="L25" s="257">
        <v>0</v>
      </c>
      <c r="M25" s="257">
        <v>0</v>
      </c>
      <c r="N25" s="257">
        <v>145359.56599999999</v>
      </c>
      <c r="O25" s="257">
        <v>0</v>
      </c>
      <c r="P25" s="257">
        <v>-732559.85551593709</v>
      </c>
      <c r="Q25" s="257">
        <v>574151.076</v>
      </c>
      <c r="R25" s="258">
        <v>-1306710.931515937</v>
      </c>
    </row>
    <row r="26" spans="2:18" ht="15" customHeight="1" x14ac:dyDescent="0.35">
      <c r="B26" s="29" t="s">
        <v>18</v>
      </c>
      <c r="C26" s="256" cm="1">
        <f t="array" ref="C26:R26">'[1]APPENDIX 1'!$C26:$R26</f>
        <v>8269595.1501781996</v>
      </c>
      <c r="D26" s="256">
        <v>7991032.1853419524</v>
      </c>
      <c r="E26" s="256">
        <v>4494.8389305510227</v>
      </c>
      <c r="F26" s="256">
        <v>274068.12590569642</v>
      </c>
      <c r="G26" s="256">
        <v>300163.22363000002</v>
      </c>
      <c r="H26" s="256">
        <v>96038.770664293232</v>
      </c>
      <c r="I26" s="256">
        <v>29454.889841380482</v>
      </c>
      <c r="J26" s="256">
        <v>233579.3428070872</v>
      </c>
      <c r="K26" s="257">
        <v>0</v>
      </c>
      <c r="L26" s="257">
        <v>905.4086232999997</v>
      </c>
      <c r="M26" s="257">
        <v>0</v>
      </c>
      <c r="N26" s="257">
        <v>305616</v>
      </c>
      <c r="O26" s="257">
        <v>0</v>
      </c>
      <c r="P26" s="257">
        <v>202936.87733608359</v>
      </c>
      <c r="Q26" s="257">
        <v>21067.634214400001</v>
      </c>
      <c r="R26" s="258">
        <v>181869.2431216836</v>
      </c>
    </row>
    <row r="27" spans="2:18" ht="15" customHeight="1" x14ac:dyDescent="0.35">
      <c r="B27" s="29" t="s">
        <v>19</v>
      </c>
      <c r="C27" s="256" cm="1">
        <f t="array" ref="C27:R27">'[1]APPENDIX 1'!$C27:$R27</f>
        <v>8078889.1710000001</v>
      </c>
      <c r="D27" s="256">
        <v>4331830.5190000003</v>
      </c>
      <c r="E27" s="256">
        <v>2356969.1949999998</v>
      </c>
      <c r="F27" s="256">
        <v>1390089.4569999999</v>
      </c>
      <c r="G27" s="256">
        <v>884716.03599999996</v>
      </c>
      <c r="H27" s="256">
        <v>8.9054000377655025E-4</v>
      </c>
      <c r="I27" s="256">
        <v>-1.103675961494446E-4</v>
      </c>
      <c r="J27" s="256">
        <v>884716.03499909234</v>
      </c>
      <c r="K27" s="257">
        <v>0</v>
      </c>
      <c r="L27" s="257">
        <v>-224978.495</v>
      </c>
      <c r="M27" s="257">
        <v>0</v>
      </c>
      <c r="N27" s="257">
        <v>998042.69900000002</v>
      </c>
      <c r="O27" s="257">
        <v>205339.25399999999</v>
      </c>
      <c r="P27" s="257">
        <v>1257123.5519990921</v>
      </c>
      <c r="Q27" s="257">
        <v>178688.046</v>
      </c>
      <c r="R27" s="258">
        <v>1078435.505999092</v>
      </c>
    </row>
    <row r="28" spans="2:18" ht="15" customHeight="1" x14ac:dyDescent="0.35">
      <c r="B28" s="29" t="s">
        <v>263</v>
      </c>
      <c r="C28" s="256" cm="1">
        <f t="array" ref="C28:R28">'[1]APPENDIX 1'!$C28:$R28</f>
        <v>2525785.3692520899</v>
      </c>
      <c r="D28" s="256">
        <v>1788741.0179999999</v>
      </c>
      <c r="E28" s="256">
        <v>762410.85499999998</v>
      </c>
      <c r="F28" s="256">
        <v>-25366.503747909559</v>
      </c>
      <c r="G28" s="256">
        <v>201607.15948999999</v>
      </c>
      <c r="H28" s="256">
        <v>418405.40299999999</v>
      </c>
      <c r="I28" s="256">
        <v>93270.95</v>
      </c>
      <c r="J28" s="256">
        <v>-123527.29351</v>
      </c>
      <c r="K28" s="257">
        <v>0</v>
      </c>
      <c r="L28" s="257">
        <v>-241523.45026000001</v>
      </c>
      <c r="M28" s="257">
        <v>3285.4422936937658</v>
      </c>
      <c r="N28" s="257">
        <v>-168125.18416369401</v>
      </c>
      <c r="O28" s="257">
        <v>0</v>
      </c>
      <c r="P28" s="257">
        <v>-225577.5056479093</v>
      </c>
      <c r="Q28" s="257">
        <v>0</v>
      </c>
      <c r="R28" s="258">
        <v>-225577.50564790939</v>
      </c>
    </row>
    <row r="29" spans="2:18" ht="15" customHeight="1" x14ac:dyDescent="0.35">
      <c r="B29" s="29" t="s">
        <v>264</v>
      </c>
      <c r="C29" s="256" cm="1">
        <f t="array" ref="C29:R29">'[1]APPENDIX 1'!$C29:$R29</f>
        <v>3447307</v>
      </c>
      <c r="D29" s="256">
        <v>1497991.454057836</v>
      </c>
      <c r="E29" s="256">
        <v>1462541.8425536519</v>
      </c>
      <c r="F29" s="256">
        <v>486773.70338851208</v>
      </c>
      <c r="G29" s="256">
        <v>291321.27337000018</v>
      </c>
      <c r="H29" s="256">
        <v>506738</v>
      </c>
      <c r="I29" s="256">
        <v>299535.00055448641</v>
      </c>
      <c r="J29" s="256">
        <v>84118.273924486522</v>
      </c>
      <c r="K29" s="257">
        <v>0</v>
      </c>
      <c r="L29" s="257">
        <v>0</v>
      </c>
      <c r="M29" s="257">
        <v>0</v>
      </c>
      <c r="N29" s="257">
        <v>297096.9961099826</v>
      </c>
      <c r="O29" s="257">
        <v>0</v>
      </c>
      <c r="P29" s="257">
        <v>273794.98120301601</v>
      </c>
      <c r="Q29" s="257">
        <v>87143</v>
      </c>
      <c r="R29" s="258">
        <v>186651.98120301601</v>
      </c>
    </row>
    <row r="30" spans="2:18" ht="15" customHeight="1" x14ac:dyDescent="0.35">
      <c r="B30" s="29" t="s">
        <v>20</v>
      </c>
      <c r="C30" s="256" cm="1">
        <f t="array" ref="C30:R30">'[1]APPENDIX 1'!$C30:$R30</f>
        <v>2199031.34058394</v>
      </c>
      <c r="D30" s="256">
        <v>2207399.6903441129</v>
      </c>
      <c r="E30" s="256">
        <v>-486062.70336075011</v>
      </c>
      <c r="F30" s="256">
        <v>477694.35360057652</v>
      </c>
      <c r="G30" s="256">
        <v>134285.25093000001</v>
      </c>
      <c r="H30" s="256">
        <v>81741.912999999986</v>
      </c>
      <c r="I30" s="256">
        <v>42178.169000000009</v>
      </c>
      <c r="J30" s="256">
        <v>94721.506930000032</v>
      </c>
      <c r="K30" s="257">
        <v>0</v>
      </c>
      <c r="L30" s="257">
        <v>11456.6983676417</v>
      </c>
      <c r="M30" s="257">
        <v>66513.637474461793</v>
      </c>
      <c r="N30" s="257">
        <v>261571.20685475401</v>
      </c>
      <c r="O30" s="257">
        <v>0</v>
      </c>
      <c r="P30" s="257">
        <v>255787.71456900251</v>
      </c>
      <c r="Q30" s="257">
        <v>52492.748045296707</v>
      </c>
      <c r="R30" s="258">
        <v>203294.96652370581</v>
      </c>
    </row>
    <row r="31" spans="2:18" ht="15.75" customHeight="1" x14ac:dyDescent="0.35">
      <c r="B31" s="259" t="s">
        <v>265</v>
      </c>
      <c r="C31" s="256" cm="1">
        <f t="array" ref="C31:R31">'[1]APPENDIX 1'!$C31:$R31</f>
        <v>17852578.274231371</v>
      </c>
      <c r="D31" s="256">
        <v>16810174.351514488</v>
      </c>
      <c r="E31" s="256">
        <v>1247473.6507277079</v>
      </c>
      <c r="F31" s="256">
        <v>-205069.72801083009</v>
      </c>
      <c r="G31" s="256">
        <v>2075304.995521365</v>
      </c>
      <c r="H31" s="256">
        <v>419214.45901840017</v>
      </c>
      <c r="I31" s="256">
        <v>103169.8894512983</v>
      </c>
      <c r="J31" s="256">
        <v>1759260.425954263</v>
      </c>
      <c r="K31" s="257">
        <v>0</v>
      </c>
      <c r="L31" s="257">
        <v>65558.977480000001</v>
      </c>
      <c r="M31" s="257">
        <v>45225.930180000003</v>
      </c>
      <c r="N31" s="257">
        <v>69838.172249943076</v>
      </c>
      <c r="O31" s="257">
        <v>0</v>
      </c>
      <c r="P31" s="257">
        <v>1504685.572993489</v>
      </c>
      <c r="Q31" s="257">
        <v>331813.38604956301</v>
      </c>
      <c r="R31" s="258">
        <v>1172872.1869439271</v>
      </c>
    </row>
    <row r="32" spans="2:18" ht="15" customHeight="1" x14ac:dyDescent="0.35">
      <c r="B32" s="29" t="s">
        <v>266</v>
      </c>
      <c r="C32" s="256" cm="1">
        <f t="array" ref="C32:R32">'[1]APPENDIX 1'!$C32:$R32</f>
        <v>2876439.963899238</v>
      </c>
      <c r="D32" s="256">
        <v>2884982.9282696219</v>
      </c>
      <c r="E32" s="256">
        <v>-9497.2826092794385</v>
      </c>
      <c r="F32" s="256">
        <v>954.31823889614736</v>
      </c>
      <c r="G32" s="256">
        <v>201600.34088</v>
      </c>
      <c r="H32" s="256">
        <v>124756.1676912824</v>
      </c>
      <c r="I32" s="256">
        <v>46396.379136136369</v>
      </c>
      <c r="J32" s="256">
        <v>123240.5523248539</v>
      </c>
      <c r="K32" s="257">
        <v>0</v>
      </c>
      <c r="L32" s="257">
        <v>0</v>
      </c>
      <c r="M32" s="257">
        <v>7674.3532799999994</v>
      </c>
      <c r="N32" s="257">
        <v>0</v>
      </c>
      <c r="O32" s="257">
        <v>0</v>
      </c>
      <c r="P32" s="257">
        <v>116520.51728375</v>
      </c>
      <c r="Q32" s="257">
        <v>37544.148000000001</v>
      </c>
      <c r="R32" s="258">
        <v>78976.369283750042</v>
      </c>
    </row>
    <row r="33" spans="2:18" ht="15" customHeight="1" x14ac:dyDescent="0.35">
      <c r="B33" s="259" t="s">
        <v>267</v>
      </c>
      <c r="C33" s="256" cm="1">
        <f t="array" ref="C33:R33">'[1]APPENDIX 1'!$C33:$R33</f>
        <v>1789238.4147857251</v>
      </c>
      <c r="D33" s="256">
        <v>1790518.757540301</v>
      </c>
      <c r="E33" s="256">
        <v>-31097.003539936501</v>
      </c>
      <c r="F33" s="256">
        <v>29816.660785360469</v>
      </c>
      <c r="G33" s="256">
        <v>181948.3030000001</v>
      </c>
      <c r="H33" s="256">
        <v>46283.608365676737</v>
      </c>
      <c r="I33" s="256">
        <v>3156.4810642346361</v>
      </c>
      <c r="J33" s="256">
        <v>138821.17569855801</v>
      </c>
      <c r="K33" s="257">
        <v>0</v>
      </c>
      <c r="L33" s="257">
        <v>0</v>
      </c>
      <c r="M33" s="257">
        <v>0</v>
      </c>
      <c r="N33" s="257">
        <v>0</v>
      </c>
      <c r="O33" s="257">
        <v>-42314.370999999992</v>
      </c>
      <c r="P33" s="257">
        <v>126323.46548391839</v>
      </c>
      <c r="Q33" s="257">
        <v>49802.165000000008</v>
      </c>
      <c r="R33" s="258">
        <v>76521.300483918429</v>
      </c>
    </row>
    <row r="34" spans="2:18" ht="17.25" customHeight="1" x14ac:dyDescent="0.35">
      <c r="B34" s="29" t="s">
        <v>268</v>
      </c>
      <c r="C34" s="256" cm="1">
        <f t="array" ref="C34:R34">'[1]APPENDIX 1'!$C34:$R34</f>
        <v>2810845.0804619528</v>
      </c>
      <c r="D34" s="256">
        <v>1375053.579540702</v>
      </c>
      <c r="E34" s="256">
        <v>701021.07153467427</v>
      </c>
      <c r="F34" s="256">
        <v>734770.42938657664</v>
      </c>
      <c r="G34" s="256">
        <v>552081.88405999995</v>
      </c>
      <c r="H34" s="256">
        <v>231596.21837543271</v>
      </c>
      <c r="I34" s="256">
        <v>60152.154278489143</v>
      </c>
      <c r="J34" s="256">
        <v>380637.8199630563</v>
      </c>
      <c r="K34" s="257">
        <v>0</v>
      </c>
      <c r="L34" s="257">
        <v>0</v>
      </c>
      <c r="M34" s="257">
        <v>34301.885629999997</v>
      </c>
      <c r="N34" s="257">
        <v>744363.01463999983</v>
      </c>
      <c r="O34" s="257">
        <v>0</v>
      </c>
      <c r="P34" s="257">
        <v>336743.34907963319</v>
      </c>
      <c r="Q34" s="257">
        <v>-675.46754166366691</v>
      </c>
      <c r="R34" s="258">
        <v>337418.81662129681</v>
      </c>
    </row>
    <row r="35" spans="2:18" ht="15" customHeight="1" x14ac:dyDescent="0.35">
      <c r="B35" s="29" t="s">
        <v>269</v>
      </c>
      <c r="C35" s="256" cm="1">
        <f t="array" ref="C35:R35">'[1]APPENDIX 1'!$C35:$R35</f>
        <v>1526634.2401657</v>
      </c>
      <c r="D35" s="256">
        <v>1605929.965494137</v>
      </c>
      <c r="E35" s="256">
        <v>-49973.650949531053</v>
      </c>
      <c r="F35" s="256">
        <v>-29322.074378905629</v>
      </c>
      <c r="G35" s="256">
        <v>0</v>
      </c>
      <c r="H35" s="256">
        <v>9605.7060053499335</v>
      </c>
      <c r="I35" s="256">
        <v>2813.6128556939998</v>
      </c>
      <c r="J35" s="256">
        <v>-6792.0931496559342</v>
      </c>
      <c r="K35" s="257">
        <v>0</v>
      </c>
      <c r="L35" s="257">
        <v>90438.336513736009</v>
      </c>
      <c r="M35" s="257">
        <v>0</v>
      </c>
      <c r="N35" s="257">
        <v>0</v>
      </c>
      <c r="O35" s="257">
        <v>0</v>
      </c>
      <c r="P35" s="257">
        <v>54324.168985174438</v>
      </c>
      <c r="Q35" s="257">
        <v>21679.205999999998</v>
      </c>
      <c r="R35" s="258">
        <v>32644.962985174468</v>
      </c>
    </row>
    <row r="36" spans="2:18" ht="15" customHeight="1" x14ac:dyDescent="0.35">
      <c r="B36" s="29" t="s">
        <v>21</v>
      </c>
      <c r="C36" s="256" cm="1">
        <f t="array" ref="C36:R36">'[1]APPENDIX 1'!$C36:$R36</f>
        <v>926452.66476329451</v>
      </c>
      <c r="D36" s="256">
        <v>799424.35260445997</v>
      </c>
      <c r="E36" s="256">
        <v>39441.295632882073</v>
      </c>
      <c r="F36" s="256">
        <v>87587.016525952495</v>
      </c>
      <c r="G36" s="256">
        <v>69706.358579999986</v>
      </c>
      <c r="H36" s="256">
        <v>105931.127073039</v>
      </c>
      <c r="I36" s="256">
        <v>18407.686027926</v>
      </c>
      <c r="J36" s="256">
        <v>-17817.082465112999</v>
      </c>
      <c r="K36" s="257">
        <v>0</v>
      </c>
      <c r="L36" s="257">
        <v>27014.576870000001</v>
      </c>
      <c r="M36" s="257">
        <v>0</v>
      </c>
      <c r="N36" s="257">
        <v>194867.39123000001</v>
      </c>
      <c r="O36" s="257">
        <v>0</v>
      </c>
      <c r="P36" s="257">
        <v>-98082.88029916049</v>
      </c>
      <c r="Q36" s="257">
        <v>6699.9525800000001</v>
      </c>
      <c r="R36" s="258">
        <v>-104782.8328791605</v>
      </c>
    </row>
    <row r="37" spans="2:18" ht="15" customHeight="1" x14ac:dyDescent="0.35">
      <c r="B37" s="29" t="s">
        <v>22</v>
      </c>
      <c r="C37" s="256" cm="1">
        <f t="array" ref="C37:R37">'[1]APPENDIX 1'!$C37:$R37</f>
        <v>2203589.7918889611</v>
      </c>
      <c r="D37" s="256">
        <v>2041634.895771988</v>
      </c>
      <c r="E37" s="256">
        <v>70399.479061031278</v>
      </c>
      <c r="F37" s="256">
        <v>91555.417055941638</v>
      </c>
      <c r="G37" s="256">
        <v>412029.31666185812</v>
      </c>
      <c r="H37" s="256">
        <v>86456.435351038395</v>
      </c>
      <c r="I37" s="256">
        <v>24911.782506690099</v>
      </c>
      <c r="J37" s="256">
        <v>350484.66381751001</v>
      </c>
      <c r="K37" s="257">
        <v>0</v>
      </c>
      <c r="L37" s="257">
        <v>0</v>
      </c>
      <c r="M37" s="257">
        <v>0</v>
      </c>
      <c r="N37" s="257">
        <v>17116.783909999998</v>
      </c>
      <c r="O37" s="257">
        <v>0</v>
      </c>
      <c r="P37" s="257">
        <v>424923.29696345149</v>
      </c>
      <c r="Q37" s="257">
        <v>43931.731999999982</v>
      </c>
      <c r="R37" s="258">
        <v>380991.56496345153</v>
      </c>
    </row>
    <row r="38" spans="2:18" ht="15" customHeight="1" x14ac:dyDescent="0.35">
      <c r="B38" s="29" t="s">
        <v>270</v>
      </c>
      <c r="C38" s="256" cm="1">
        <f t="array" ref="C38:R38">'[1]APPENDIX 1'!$C38:$R38</f>
        <v>8192752.2359999996</v>
      </c>
      <c r="D38" s="256">
        <v>6157447.7400000002</v>
      </c>
      <c r="E38" s="256">
        <v>1287311.094</v>
      </c>
      <c r="F38" s="256">
        <v>747993.402</v>
      </c>
      <c r="G38" s="256">
        <v>1810969.1</v>
      </c>
      <c r="H38" s="256">
        <v>208457.62465346401</v>
      </c>
      <c r="I38" s="256">
        <v>45139.406999999999</v>
      </c>
      <c r="J38" s="256">
        <v>1647650.882346536</v>
      </c>
      <c r="K38" s="257">
        <v>0</v>
      </c>
      <c r="L38" s="257">
        <v>0</v>
      </c>
      <c r="M38" s="257">
        <v>0</v>
      </c>
      <c r="N38" s="257">
        <v>433440.43800000002</v>
      </c>
      <c r="O38" s="257">
        <v>0</v>
      </c>
      <c r="P38" s="257">
        <v>1962203.846346536</v>
      </c>
      <c r="Q38" s="257">
        <v>559338.28500000003</v>
      </c>
      <c r="R38" s="258">
        <v>1402865.561346536</v>
      </c>
    </row>
    <row r="39" spans="2:18" ht="15" customHeight="1" x14ac:dyDescent="0.35">
      <c r="B39" s="29" t="s">
        <v>23</v>
      </c>
      <c r="C39" s="256" cm="1">
        <f t="array" ref="C39:R39">'[1]APPENDIX 1'!$C39:$R39</f>
        <v>2217345.7439999999</v>
      </c>
      <c r="D39" s="256">
        <v>1843150.9684179181</v>
      </c>
      <c r="E39" s="256">
        <v>141076.94223260129</v>
      </c>
      <c r="F39" s="256">
        <v>233117.83334948061</v>
      </c>
      <c r="G39" s="256">
        <v>125982.64374673751</v>
      </c>
      <c r="H39" s="256">
        <v>100234.2432951206</v>
      </c>
      <c r="I39" s="256">
        <v>68032.512800018856</v>
      </c>
      <c r="J39" s="256">
        <v>93780.913251635749</v>
      </c>
      <c r="K39" s="257">
        <v>0</v>
      </c>
      <c r="L39" s="257">
        <v>0</v>
      </c>
      <c r="M39" s="257">
        <v>53109.760999999991</v>
      </c>
      <c r="N39" s="257">
        <v>196441.5727252973</v>
      </c>
      <c r="O39" s="257">
        <v>0</v>
      </c>
      <c r="P39" s="257">
        <v>77347.412875818962</v>
      </c>
      <c r="Q39" s="257">
        <v>141830.57900000011</v>
      </c>
      <c r="R39" s="258">
        <v>-64483.16612418108</v>
      </c>
    </row>
    <row r="40" spans="2:18" ht="15" customHeight="1" x14ac:dyDescent="0.35">
      <c r="B40" s="29" t="s">
        <v>24</v>
      </c>
      <c r="C40" s="256" cm="1">
        <f t="array" ref="C40:R40">'[1]APPENDIX 1'!$C40:$R40</f>
        <v>725725.13199999998</v>
      </c>
      <c r="D40" s="256">
        <v>4418.7539999999999</v>
      </c>
      <c r="E40" s="256">
        <v>-109880.47900000001</v>
      </c>
      <c r="F40" s="256">
        <v>831186.85699999996</v>
      </c>
      <c r="G40" s="256">
        <v>6181.68</v>
      </c>
      <c r="H40" s="256">
        <v>180362.12700000001</v>
      </c>
      <c r="I40" s="256">
        <v>16940.485000000001</v>
      </c>
      <c r="J40" s="256">
        <v>-157239.962</v>
      </c>
      <c r="K40" s="257">
        <v>0</v>
      </c>
      <c r="L40" s="257">
        <v>0</v>
      </c>
      <c r="M40" s="257">
        <v>0</v>
      </c>
      <c r="N40" s="257">
        <v>116547.026</v>
      </c>
      <c r="O40" s="257">
        <v>0</v>
      </c>
      <c r="P40" s="257">
        <v>557399.86899999995</v>
      </c>
      <c r="Q40" s="257">
        <v>170796.00200000001</v>
      </c>
      <c r="R40" s="258">
        <v>386603.86700000003</v>
      </c>
    </row>
    <row r="41" spans="2:18" ht="15" customHeight="1" x14ac:dyDescent="0.35">
      <c r="B41" s="29" t="s">
        <v>25</v>
      </c>
      <c r="C41" s="256" cm="1">
        <f t="array" ref="C41:R41">'[1]APPENDIX 1'!$C41:$R41</f>
        <v>0</v>
      </c>
      <c r="D41" s="256">
        <v>0</v>
      </c>
      <c r="E41" s="256">
        <v>0</v>
      </c>
      <c r="F41" s="256">
        <v>0</v>
      </c>
      <c r="G41" s="256">
        <v>0</v>
      </c>
      <c r="H41" s="256">
        <v>0</v>
      </c>
      <c r="I41" s="256">
        <v>0</v>
      </c>
      <c r="J41" s="256">
        <v>0</v>
      </c>
      <c r="K41" s="257">
        <v>0</v>
      </c>
      <c r="L41" s="257">
        <v>0</v>
      </c>
      <c r="M41" s="257">
        <v>0</v>
      </c>
      <c r="N41" s="257">
        <v>0</v>
      </c>
      <c r="O41" s="257">
        <v>0</v>
      </c>
      <c r="P41" s="257">
        <v>0</v>
      </c>
      <c r="Q41" s="257">
        <v>0</v>
      </c>
      <c r="R41" s="258">
        <v>0</v>
      </c>
    </row>
    <row r="42" spans="2:18" ht="15" customHeight="1" x14ac:dyDescent="0.35">
      <c r="B42" s="260" t="s">
        <v>26</v>
      </c>
      <c r="C42" s="261">
        <f t="shared" ref="C42:R42" si="0">SUM(C6:C41)</f>
        <v>201421713.69907808</v>
      </c>
      <c r="D42" s="261">
        <f t="shared" si="0"/>
        <v>172072822.07798779</v>
      </c>
      <c r="E42" s="261">
        <f t="shared" si="0"/>
        <v>21472574.10790132</v>
      </c>
      <c r="F42" s="261">
        <f t="shared" si="0"/>
        <v>7876317.513189015</v>
      </c>
      <c r="G42" s="261">
        <f t="shared" si="0"/>
        <v>20159476.210347675</v>
      </c>
      <c r="H42" s="261">
        <f t="shared" si="0"/>
        <v>9638229.5928294491</v>
      </c>
      <c r="I42" s="261">
        <f t="shared" si="0"/>
        <v>3044745.9503758969</v>
      </c>
      <c r="J42" s="261">
        <f t="shared" si="0"/>
        <v>13565992.567894123</v>
      </c>
      <c r="K42" s="261">
        <f t="shared" si="0"/>
        <v>-424119.21087552508</v>
      </c>
      <c r="L42" s="261">
        <f t="shared" si="0"/>
        <v>639548.88147809927</v>
      </c>
      <c r="M42" s="261">
        <f t="shared" si="0"/>
        <v>411812.84628644749</v>
      </c>
      <c r="N42" s="261">
        <f t="shared" si="0"/>
        <v>8160062.6922539202</v>
      </c>
      <c r="O42" s="261">
        <f t="shared" si="0"/>
        <v>338210.98275999998</v>
      </c>
      <c r="P42" s="261">
        <f t="shared" si="0"/>
        <v>13424075.195905346</v>
      </c>
      <c r="Q42" s="261">
        <f t="shared" si="0"/>
        <v>3392766.7005790086</v>
      </c>
      <c r="R42" s="261">
        <f t="shared" si="0"/>
        <v>10031308.495326336</v>
      </c>
    </row>
    <row r="43" spans="2:18" ht="15" customHeight="1" x14ac:dyDescent="0.35">
      <c r="B43" s="534" t="s">
        <v>27</v>
      </c>
      <c r="C43" s="535"/>
      <c r="D43" s="535"/>
      <c r="E43" s="535"/>
      <c r="F43" s="535"/>
      <c r="G43" s="535"/>
      <c r="H43" s="535"/>
      <c r="I43" s="535"/>
      <c r="J43" s="535"/>
      <c r="K43" s="535"/>
      <c r="L43" s="535"/>
      <c r="M43" s="535"/>
      <c r="N43" s="535"/>
      <c r="O43" s="535"/>
      <c r="P43" s="535"/>
      <c r="Q43" s="535"/>
      <c r="R43" s="536"/>
    </row>
    <row r="44" spans="2:18" ht="15" customHeight="1" x14ac:dyDescent="0.35">
      <c r="B44" s="29" t="s">
        <v>28</v>
      </c>
      <c r="C44" s="262" cm="1">
        <f t="array" ref="C44:R44">'[1]APPENDIX 1'!$C44:$R44</f>
        <v>6496640.1890000002</v>
      </c>
      <c r="D44" s="262">
        <v>5666061.254899634</v>
      </c>
      <c r="E44" s="262">
        <v>203565.00099999999</v>
      </c>
      <c r="F44" s="262">
        <v>627013.93310036615</v>
      </c>
      <c r="G44" s="262">
        <v>298336.91700000002</v>
      </c>
      <c r="H44" s="262">
        <v>980360.44400000002</v>
      </c>
      <c r="I44" s="262">
        <v>345664.93606577779</v>
      </c>
      <c r="J44" s="262">
        <v>-336358.59093422221</v>
      </c>
      <c r="K44" s="262">
        <v>0</v>
      </c>
      <c r="L44" s="262">
        <v>8063.0559999999996</v>
      </c>
      <c r="M44" s="262">
        <v>839255.75899999996</v>
      </c>
      <c r="N44" s="262">
        <v>39711.576000000001</v>
      </c>
      <c r="O44" s="262">
        <v>0</v>
      </c>
      <c r="P44" s="262">
        <v>-580248.93683385581</v>
      </c>
      <c r="Q44" s="262">
        <v>-164703.755</v>
      </c>
      <c r="R44" s="263">
        <v>-415545.18183385592</v>
      </c>
    </row>
    <row r="45" spans="2:18" ht="15" customHeight="1" x14ac:dyDescent="0.35">
      <c r="B45" s="29" t="s">
        <v>29</v>
      </c>
      <c r="C45" s="262" cm="1">
        <f t="array" ref="C45:R45">'[1]APPENDIX 1'!$C45:$R45</f>
        <v>4310410.8908035494</v>
      </c>
      <c r="D45" s="262">
        <v>3965772.713</v>
      </c>
      <c r="E45" s="262">
        <v>173737.09351948521</v>
      </c>
      <c r="F45" s="262">
        <v>170901.0842840632</v>
      </c>
      <c r="G45" s="262">
        <v>757836.45326999994</v>
      </c>
      <c r="H45" s="262">
        <v>179602.36300000001</v>
      </c>
      <c r="I45" s="262">
        <v>30317.515670000001</v>
      </c>
      <c r="J45" s="262">
        <v>608551.60594000004</v>
      </c>
      <c r="K45" s="262">
        <v>0</v>
      </c>
      <c r="L45" s="262">
        <v>0</v>
      </c>
      <c r="M45" s="262">
        <v>0</v>
      </c>
      <c r="N45" s="262">
        <v>253357.52336169631</v>
      </c>
      <c r="O45" s="262">
        <v>0</v>
      </c>
      <c r="P45" s="262">
        <v>526095.16686236684</v>
      </c>
      <c r="Q45" s="262">
        <v>24142.462860292271</v>
      </c>
      <c r="R45" s="263">
        <v>501952.70400207461</v>
      </c>
    </row>
    <row r="46" spans="2:18" ht="15" customHeight="1" x14ac:dyDescent="0.35">
      <c r="B46" s="29" t="s">
        <v>271</v>
      </c>
      <c r="C46" s="262" cm="1">
        <f t="array" ref="C46:R46">'[1]APPENDIX 1'!$C46:$R46</f>
        <v>3269656.130788025</v>
      </c>
      <c r="D46" s="262">
        <v>2722278.7831836892</v>
      </c>
      <c r="E46" s="262">
        <v>55468.276133066269</v>
      </c>
      <c r="F46" s="262">
        <v>491909.07147126942</v>
      </c>
      <c r="G46" s="262">
        <v>267600.0992828451</v>
      </c>
      <c r="H46" s="262">
        <v>271874.24190481048</v>
      </c>
      <c r="I46" s="262">
        <v>60526.736199161292</v>
      </c>
      <c r="J46" s="262">
        <v>56252.593577195919</v>
      </c>
      <c r="K46" s="262">
        <v>0</v>
      </c>
      <c r="L46" s="262">
        <v>134.49200000000079</v>
      </c>
      <c r="M46" s="262">
        <v>238345.29812866839</v>
      </c>
      <c r="N46" s="262">
        <v>35989.765892820513</v>
      </c>
      <c r="O46" s="262">
        <v>0</v>
      </c>
      <c r="P46" s="262">
        <v>273961.09302697628</v>
      </c>
      <c r="Q46" s="262">
        <v>87727.300000000032</v>
      </c>
      <c r="R46" s="263">
        <v>186233.7930269764</v>
      </c>
    </row>
    <row r="47" spans="2:18" ht="15" customHeight="1" x14ac:dyDescent="0.35">
      <c r="B47" s="29" t="s">
        <v>30</v>
      </c>
      <c r="C47" s="262" cm="1">
        <f t="array" ref="C47:R47">'[1]APPENDIX 1'!$C47:$R47</f>
        <v>13125733.821452901</v>
      </c>
      <c r="D47" s="262">
        <v>9628984.5511838626</v>
      </c>
      <c r="E47" s="262">
        <v>593204.69514596823</v>
      </c>
      <c r="F47" s="262">
        <v>2903544.5751230698</v>
      </c>
      <c r="G47" s="262">
        <v>4375802.0690000001</v>
      </c>
      <c r="H47" s="262">
        <v>705255.70700000005</v>
      </c>
      <c r="I47" s="262">
        <v>-79251.862999999998</v>
      </c>
      <c r="J47" s="262">
        <v>3591294.4989999998</v>
      </c>
      <c r="K47" s="262">
        <v>0</v>
      </c>
      <c r="L47" s="262">
        <v>456526.94500000001</v>
      </c>
      <c r="M47" s="262">
        <v>1947629.15440943</v>
      </c>
      <c r="N47" s="262">
        <v>1040377.3351111</v>
      </c>
      <c r="O47" s="262">
        <v>610185.62100000004</v>
      </c>
      <c r="P47" s="262">
        <v>4573545.1506025409</v>
      </c>
      <c r="Q47" s="262">
        <v>1823653</v>
      </c>
      <c r="R47" s="263">
        <v>2749892.15060254</v>
      </c>
    </row>
    <row r="48" spans="2:18" ht="15" customHeight="1" x14ac:dyDescent="0.35">
      <c r="B48" s="29" t="s">
        <v>272</v>
      </c>
      <c r="C48" s="262" cm="1">
        <f t="array" ref="C48:R48">'[1]APPENDIX 1'!$C48:$R48</f>
        <v>5514193.7977440124</v>
      </c>
      <c r="D48" s="262">
        <v>4390883.8756015794</v>
      </c>
      <c r="E48" s="262">
        <v>-68840.898113506439</v>
      </c>
      <c r="F48" s="262">
        <v>1192150.8202559389</v>
      </c>
      <c r="G48" s="262">
        <v>316435.51779000001</v>
      </c>
      <c r="H48" s="262">
        <v>354566.63487423758</v>
      </c>
      <c r="I48" s="262">
        <v>21452.773863132399</v>
      </c>
      <c r="J48" s="262">
        <v>-16678.343221105199</v>
      </c>
      <c r="K48" s="262">
        <v>0</v>
      </c>
      <c r="L48" s="262">
        <v>14284.85385</v>
      </c>
      <c r="M48" s="262">
        <v>264167.40435165702</v>
      </c>
      <c r="N48" s="262">
        <v>411852.47542327287</v>
      </c>
      <c r="O48" s="262">
        <v>0</v>
      </c>
      <c r="P48" s="262">
        <v>513737.45110990352</v>
      </c>
      <c r="Q48" s="262">
        <v>182620.51300169891</v>
      </c>
      <c r="R48" s="263">
        <v>331116.93810820451</v>
      </c>
    </row>
    <row r="49" spans="2:18" ht="15" customHeight="1" x14ac:dyDescent="0.35">
      <c r="B49" s="260" t="s">
        <v>26</v>
      </c>
      <c r="C49" s="264">
        <f>SUM(C44:C48)</f>
        <v>32716634.829788487</v>
      </c>
      <c r="D49" s="264">
        <f t="shared" ref="D49:R49" si="1">SUM(D44:D48)</f>
        <v>26373981.177868765</v>
      </c>
      <c r="E49" s="264">
        <f t="shared" si="1"/>
        <v>957134.16768501326</v>
      </c>
      <c r="F49" s="264">
        <f t="shared" si="1"/>
        <v>5385519.4842347074</v>
      </c>
      <c r="G49" s="264">
        <f t="shared" si="1"/>
        <v>6016011.0563428449</v>
      </c>
      <c r="H49" s="264">
        <f t="shared" si="1"/>
        <v>2491659.3907790482</v>
      </c>
      <c r="I49" s="264">
        <f t="shared" si="1"/>
        <v>378710.09879807144</v>
      </c>
      <c r="J49" s="264">
        <f t="shared" si="1"/>
        <v>3903061.7643618681</v>
      </c>
      <c r="K49" s="264">
        <f t="shared" si="1"/>
        <v>0</v>
      </c>
      <c r="L49" s="264">
        <f t="shared" si="1"/>
        <v>479009.34685000003</v>
      </c>
      <c r="M49" s="264">
        <f t="shared" si="1"/>
        <v>3289397.6158897551</v>
      </c>
      <c r="N49" s="264">
        <f t="shared" si="1"/>
        <v>1781288.6757888896</v>
      </c>
      <c r="O49" s="264">
        <f t="shared" si="1"/>
        <v>610185.62100000004</v>
      </c>
      <c r="P49" s="264">
        <f t="shared" si="1"/>
        <v>5307089.9247679319</v>
      </c>
      <c r="Q49" s="264">
        <f t="shared" si="1"/>
        <v>1953439.5208619912</v>
      </c>
      <c r="R49" s="264">
        <f t="shared" si="1"/>
        <v>3353650.4039059393</v>
      </c>
    </row>
    <row r="50" spans="2:18" ht="15" customHeight="1" x14ac:dyDescent="0.35">
      <c r="B50" s="260" t="s">
        <v>31</v>
      </c>
      <c r="C50" s="264">
        <f>SUM(C49+C42)</f>
        <v>234138348.52886656</v>
      </c>
      <c r="D50" s="264">
        <f t="shared" ref="D50:R50" si="2">SUM(D49+D42)</f>
        <v>198446803.25585654</v>
      </c>
      <c r="E50" s="264">
        <f t="shared" si="2"/>
        <v>22429708.275586333</v>
      </c>
      <c r="F50" s="264">
        <f t="shared" si="2"/>
        <v>13261836.997423723</v>
      </c>
      <c r="G50" s="264">
        <f t="shared" si="2"/>
        <v>26175487.266690519</v>
      </c>
      <c r="H50" s="264">
        <f t="shared" si="2"/>
        <v>12129888.983608497</v>
      </c>
      <c r="I50" s="264">
        <f t="shared" si="2"/>
        <v>3423456.0491739684</v>
      </c>
      <c r="J50" s="264">
        <f t="shared" si="2"/>
        <v>17469054.332255993</v>
      </c>
      <c r="K50" s="264">
        <f t="shared" si="2"/>
        <v>-424119.21087552508</v>
      </c>
      <c r="L50" s="264">
        <f t="shared" si="2"/>
        <v>1118558.2283280992</v>
      </c>
      <c r="M50" s="264">
        <f t="shared" si="2"/>
        <v>3701210.4621762028</v>
      </c>
      <c r="N50" s="264">
        <f t="shared" si="2"/>
        <v>9941351.3680428099</v>
      </c>
      <c r="O50" s="264">
        <f t="shared" si="2"/>
        <v>948396.60376000009</v>
      </c>
      <c r="P50" s="264">
        <f t="shared" si="2"/>
        <v>18731165.120673276</v>
      </c>
      <c r="Q50" s="264">
        <f t="shared" si="2"/>
        <v>5346206.2214409998</v>
      </c>
      <c r="R50" s="264">
        <f t="shared" si="2"/>
        <v>13384958.899232276</v>
      </c>
    </row>
    <row r="51" spans="2:18" ht="14.25" customHeight="1" x14ac:dyDescent="0.35">
      <c r="B51" s="537" t="s">
        <v>32</v>
      </c>
      <c r="C51" s="514"/>
      <c r="D51" s="514"/>
      <c r="E51" s="514"/>
      <c r="F51" s="514"/>
      <c r="G51" s="514"/>
      <c r="H51" s="514"/>
      <c r="I51" s="514"/>
      <c r="J51" s="514"/>
      <c r="K51" s="514"/>
      <c r="L51" s="514"/>
      <c r="M51" s="514"/>
      <c r="N51" s="514"/>
      <c r="O51" s="514"/>
      <c r="P51" s="514"/>
      <c r="Q51" s="514"/>
      <c r="R51" s="514"/>
    </row>
    <row r="52" spans="2:18" x14ac:dyDescent="0.35">
      <c r="C52" s="3"/>
      <c r="F52" s="354"/>
    </row>
    <row r="54" spans="2:18" ht="14.5" customHeight="1" x14ac:dyDescent="0.35"/>
    <row r="57" spans="2:18" x14ac:dyDescent="0.35">
      <c r="E57" s="3"/>
    </row>
  </sheetData>
  <sheetProtection algorithmName="SHA-512" hashValue="83ENu66fbzT/Mv/kB2xgVBcZv8RaPCzZS3M75r7atAqyF6Xdhjf+kdxpLQt1bPRFPZHHQEm0S+dSLH2KxWwiKA==" saltValue="73uqYnoPHTmoOfN+gXzoNQ==" spinCount="100000" sheet="1" objects="1" scenarios="1"/>
  <mergeCells count="4">
    <mergeCell ref="B5:R5"/>
    <mergeCell ref="B51:R51"/>
    <mergeCell ref="B43:R43"/>
    <mergeCell ref="B3:R3"/>
  </mergeCells>
  <pageMargins left="0.7" right="0.7" top="0.75" bottom="0.75" header="0.3" footer="0.3"/>
  <pageSetup scale="36" orientation="landscape" r:id="rId1"/>
  <headerFooter>
    <oddFooter>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tabColor rgb="FFCC9900"/>
    <pageSetUpPr fitToPage="1"/>
  </sheetPr>
  <dimension ref="B1:R111"/>
  <sheetViews>
    <sheetView showGridLines="0" topLeftCell="A2" zoomScale="80" zoomScaleNormal="80" workbookViewId="0">
      <selection activeCell="B5" sqref="B5:R5"/>
    </sheetView>
  </sheetViews>
  <sheetFormatPr defaultColWidth="9.1796875" defaultRowHeight="15.5" x14ac:dyDescent="0.35"/>
  <cols>
    <col min="1" max="1" width="11.7265625" style="1" customWidth="1"/>
    <col min="2" max="2" width="45" style="1" bestFit="1" customWidth="1"/>
    <col min="3" max="4" width="15.90625" style="1" bestFit="1" customWidth="1"/>
    <col min="5" max="5" width="16.08984375" style="1" bestFit="1" customWidth="1"/>
    <col min="6" max="6" width="15.6328125" style="1" bestFit="1" customWidth="1"/>
    <col min="7" max="7" width="17.1796875" style="1" bestFit="1" customWidth="1"/>
    <col min="8" max="8" width="15.90625" style="1" bestFit="1" customWidth="1"/>
    <col min="9" max="9" width="13.81640625" style="1" bestFit="1" customWidth="1"/>
    <col min="10" max="10" width="15.81640625" style="1" bestFit="1" customWidth="1"/>
    <col min="11" max="11" width="18.54296875" style="1" customWidth="1"/>
    <col min="12" max="12" width="16.7265625" style="1" bestFit="1" customWidth="1"/>
    <col min="13" max="13" width="16" style="1" bestFit="1" customWidth="1"/>
    <col min="14" max="14" width="15.81640625" style="1" bestFit="1" customWidth="1"/>
    <col min="15" max="15" width="23.7265625" style="1" bestFit="1" customWidth="1"/>
    <col min="16" max="16" width="15.90625" style="1" bestFit="1" customWidth="1"/>
    <col min="17" max="17" width="14.453125" style="1" bestFit="1" customWidth="1"/>
    <col min="18" max="18" width="16" style="1" bestFit="1" customWidth="1"/>
    <col min="19" max="95" width="9.1796875" style="1" customWidth="1"/>
    <col min="96" max="16384" width="9.1796875" style="1"/>
  </cols>
  <sheetData>
    <row r="1" spans="2:18" ht="33.5" customHeight="1" x14ac:dyDescent="0.35">
      <c r="B1" s="449"/>
    </row>
    <row r="3" spans="2:18" ht="23.25" customHeight="1" x14ac:dyDescent="0.35">
      <c r="B3" s="538" t="str">
        <f>_xlfn.CONCAT(Contents!E14,": ",UPPER(Contents!F14))</f>
        <v>APPENDIX 2: SUMMARY OF PROFIT &amp; LOSS ACCOUNTS LONG-TERM INSURANCE BUSINESS FOR THE YEAR ENDED 31.12.2024</v>
      </c>
      <c r="C3" s="535"/>
      <c r="D3" s="535"/>
      <c r="E3" s="535"/>
      <c r="F3" s="535"/>
      <c r="G3" s="535"/>
      <c r="H3" s="535"/>
      <c r="I3" s="535"/>
      <c r="J3" s="535"/>
      <c r="K3" s="535"/>
      <c r="L3" s="535"/>
      <c r="M3" s="535"/>
      <c r="N3" s="535"/>
      <c r="O3" s="535"/>
      <c r="P3" s="535"/>
      <c r="Q3" s="535"/>
      <c r="R3" s="536"/>
    </row>
    <row r="4" spans="2:18" ht="89" customHeight="1" x14ac:dyDescent="0.35">
      <c r="B4" s="252" t="s">
        <v>0</v>
      </c>
      <c r="C4" s="253" t="s">
        <v>241</v>
      </c>
      <c r="D4" s="253" t="s">
        <v>242</v>
      </c>
      <c r="E4" s="253" t="s">
        <v>243</v>
      </c>
      <c r="F4" s="253" t="s">
        <v>244</v>
      </c>
      <c r="G4" s="254" t="s">
        <v>245</v>
      </c>
      <c r="H4" s="254" t="s">
        <v>246</v>
      </c>
      <c r="I4" s="254" t="s">
        <v>247</v>
      </c>
      <c r="J4" s="254" t="s">
        <v>248</v>
      </c>
      <c r="K4" s="255" t="s">
        <v>249</v>
      </c>
      <c r="L4" s="255" t="s">
        <v>2</v>
      </c>
      <c r="M4" s="255" t="s">
        <v>250</v>
      </c>
      <c r="N4" s="255" t="s">
        <v>251</v>
      </c>
      <c r="O4" s="255" t="s">
        <v>252</v>
      </c>
      <c r="P4" s="255" t="s">
        <v>253</v>
      </c>
      <c r="Q4" s="255" t="s">
        <v>254</v>
      </c>
      <c r="R4" s="255" t="s">
        <v>255</v>
      </c>
    </row>
    <row r="5" spans="2:18" ht="15" customHeight="1" x14ac:dyDescent="0.35">
      <c r="B5" s="534" t="s">
        <v>4</v>
      </c>
      <c r="C5" s="535"/>
      <c r="D5" s="535"/>
      <c r="E5" s="535"/>
      <c r="F5" s="535"/>
      <c r="G5" s="535"/>
      <c r="H5" s="535"/>
      <c r="I5" s="535"/>
      <c r="J5" s="535"/>
      <c r="K5" s="535"/>
      <c r="L5" s="535"/>
      <c r="M5" s="535"/>
      <c r="N5" s="535"/>
      <c r="O5" s="535"/>
      <c r="P5" s="535"/>
      <c r="Q5" s="535"/>
      <c r="R5" s="536"/>
    </row>
    <row r="6" spans="2:18" ht="15" customHeight="1" x14ac:dyDescent="0.35">
      <c r="B6" s="29" t="s">
        <v>273</v>
      </c>
      <c r="C6" s="8" cm="1">
        <f t="array" ref="C6:R6">'[1]APPENDIX 2'!$C6:$R6</f>
        <v>7599467.2835077615</v>
      </c>
      <c r="D6" s="8">
        <v>6475342.3949391302</v>
      </c>
      <c r="E6" s="8">
        <v>317024.90290144557</v>
      </c>
      <c r="F6" s="8">
        <v>807099.98566718749</v>
      </c>
      <c r="G6" s="8">
        <v>1730323.102</v>
      </c>
      <c r="H6" s="8">
        <v>2237019.6540754</v>
      </c>
      <c r="I6" s="8">
        <v>55529.750005399997</v>
      </c>
      <c r="J6" s="8">
        <v>-451166.80206999969</v>
      </c>
      <c r="K6" s="265">
        <v>0</v>
      </c>
      <c r="L6" s="265">
        <v>14347.04046966553</v>
      </c>
      <c r="M6" s="265">
        <v>0</v>
      </c>
      <c r="N6" s="265">
        <v>213005.62892599989</v>
      </c>
      <c r="O6" s="265">
        <v>0</v>
      </c>
      <c r="P6" s="265">
        <v>157274.59514085329</v>
      </c>
      <c r="Q6" s="265">
        <v>5880.3289999999997</v>
      </c>
      <c r="R6" s="266">
        <v>151394.26614085329</v>
      </c>
    </row>
    <row r="7" spans="2:18" ht="15" customHeight="1" x14ac:dyDescent="0.35">
      <c r="B7" s="29" t="s">
        <v>274</v>
      </c>
      <c r="C7" s="8" cm="1">
        <f t="array" ref="C7:R7">'[1]APPENDIX 2'!$C7:$R7</f>
        <v>2909083.8406106271</v>
      </c>
      <c r="D7" s="8">
        <v>2439244.2043904001</v>
      </c>
      <c r="E7" s="8">
        <v>65906.346911136498</v>
      </c>
      <c r="F7" s="8">
        <v>403933.28930909088</v>
      </c>
      <c r="G7" s="8">
        <v>1899444.690122785</v>
      </c>
      <c r="H7" s="8">
        <v>1939087.856759957</v>
      </c>
      <c r="I7" s="8">
        <v>13051.33437303454</v>
      </c>
      <c r="J7" s="8">
        <v>-26591.832264137342</v>
      </c>
      <c r="K7" s="265">
        <v>0</v>
      </c>
      <c r="L7" s="265">
        <v>0</v>
      </c>
      <c r="M7" s="265">
        <v>33035.341999999997</v>
      </c>
      <c r="N7" s="265">
        <v>84983.106</v>
      </c>
      <c r="O7" s="265">
        <v>0</v>
      </c>
      <c r="P7" s="265">
        <v>259323.00904495359</v>
      </c>
      <c r="Q7" s="265">
        <v>58752.378874464928</v>
      </c>
      <c r="R7" s="266">
        <v>200570.63017048861</v>
      </c>
    </row>
    <row r="8" spans="2:18" ht="15" customHeight="1" x14ac:dyDescent="0.35">
      <c r="B8" s="29" t="s">
        <v>275</v>
      </c>
      <c r="C8" s="8" cm="1">
        <f t="array" ref="C8:R8">'[1]APPENDIX 2'!$C8:$R8</f>
        <v>13682023.502</v>
      </c>
      <c r="D8" s="8">
        <v>8910682.2410000004</v>
      </c>
      <c r="E8" s="8">
        <v>1024789.735830944</v>
      </c>
      <c r="F8" s="8">
        <v>3746551.5251690559</v>
      </c>
      <c r="G8" s="8">
        <v>27906944.122000001</v>
      </c>
      <c r="H8" s="8">
        <v>25312837.350000001</v>
      </c>
      <c r="I8" s="8">
        <v>149953.73699999999</v>
      </c>
      <c r="J8" s="8">
        <v>2744060.5090000001</v>
      </c>
      <c r="K8" s="265">
        <v>0</v>
      </c>
      <c r="L8" s="265">
        <v>-26087.151000000002</v>
      </c>
      <c r="M8" s="265">
        <v>37173.904000000002</v>
      </c>
      <c r="N8" s="265">
        <v>1053955.9080000001</v>
      </c>
      <c r="O8" s="265">
        <v>241950.45300000001</v>
      </c>
      <c r="P8" s="265">
        <v>5615345.5241690557</v>
      </c>
      <c r="Q8" s="265">
        <v>1684603.6569999999</v>
      </c>
      <c r="R8" s="266">
        <v>3930741.867169057</v>
      </c>
    </row>
    <row r="9" spans="2:18" ht="15" customHeight="1" x14ac:dyDescent="0.35">
      <c r="B9" s="29" t="s">
        <v>276</v>
      </c>
      <c r="C9" s="8" cm="1">
        <f t="array" ref="C9:R9">'[1]APPENDIX 2'!$C9:$R9</f>
        <v>355750.99001949909</v>
      </c>
      <c r="D9" s="8">
        <v>476521.84007202869</v>
      </c>
      <c r="E9" s="8">
        <v>74567.209727452442</v>
      </c>
      <c r="F9" s="8">
        <v>-195338.059779982</v>
      </c>
      <c r="G9" s="8">
        <v>102280.73733</v>
      </c>
      <c r="H9" s="8">
        <v>-44757.898523741853</v>
      </c>
      <c r="I9" s="8">
        <v>1691.2806074719499</v>
      </c>
      <c r="J9" s="8">
        <v>148729.91646121381</v>
      </c>
      <c r="K9" s="265">
        <v>0</v>
      </c>
      <c r="L9" s="265">
        <v>16320</v>
      </c>
      <c r="M9" s="265">
        <v>0</v>
      </c>
      <c r="N9" s="265">
        <v>11272.25086</v>
      </c>
      <c r="O9" s="265">
        <v>0</v>
      </c>
      <c r="P9" s="265">
        <v>-41560.394178768242</v>
      </c>
      <c r="Q9" s="265">
        <v>10777.3694509628</v>
      </c>
      <c r="R9" s="266">
        <v>-52337.763629731053</v>
      </c>
    </row>
    <row r="10" spans="2:18" ht="15" customHeight="1" x14ac:dyDescent="0.35">
      <c r="B10" s="29" t="s">
        <v>277</v>
      </c>
      <c r="C10" s="8" cm="1">
        <f t="array" ref="C10:R10">'[1]APPENDIX 2'!$C10:$R10</f>
        <v>1634045.0589195529</v>
      </c>
      <c r="D10" s="8">
        <v>1277652.0290000001</v>
      </c>
      <c r="E10" s="8">
        <v>243771.56446897751</v>
      </c>
      <c r="F10" s="8">
        <v>112621.4654505756</v>
      </c>
      <c r="G10" s="8">
        <v>41398.235999999997</v>
      </c>
      <c r="H10" s="8">
        <v>17403.521000000001</v>
      </c>
      <c r="I10" s="8">
        <v>9803.577938919414</v>
      </c>
      <c r="J10" s="8">
        <v>33798.292938919411</v>
      </c>
      <c r="K10" s="265">
        <v>0</v>
      </c>
      <c r="L10" s="265">
        <v>0</v>
      </c>
      <c r="M10" s="265">
        <v>0</v>
      </c>
      <c r="N10" s="265">
        <v>20146.870999999999</v>
      </c>
      <c r="O10" s="265">
        <v>0</v>
      </c>
      <c r="P10" s="265">
        <v>126272.8873894951</v>
      </c>
      <c r="Q10" s="265">
        <v>0</v>
      </c>
      <c r="R10" s="266">
        <v>126272.8873894951</v>
      </c>
    </row>
    <row r="11" spans="2:18" ht="15" customHeight="1" x14ac:dyDescent="0.35">
      <c r="B11" s="29" t="s">
        <v>278</v>
      </c>
      <c r="C11" s="8" cm="1">
        <f t="array" ref="C11:R11">'[1]APPENDIX 2'!$C11:$R11</f>
        <v>6847228.7347824611</v>
      </c>
      <c r="D11" s="8">
        <v>5140777.8435324524</v>
      </c>
      <c r="E11" s="8">
        <v>553238.35049375019</v>
      </c>
      <c r="F11" s="8">
        <v>1153212.5407562579</v>
      </c>
      <c r="G11" s="8">
        <v>1978917.95948</v>
      </c>
      <c r="H11" s="8">
        <v>4510951.3449661061</v>
      </c>
      <c r="I11" s="8">
        <v>91380.733773917629</v>
      </c>
      <c r="J11" s="8">
        <v>-2440652.651712189</v>
      </c>
      <c r="K11" s="265">
        <v>0</v>
      </c>
      <c r="L11" s="265">
        <v>2650197.94882</v>
      </c>
      <c r="M11" s="265">
        <v>0</v>
      </c>
      <c r="N11" s="265">
        <v>201507.97896060001</v>
      </c>
      <c r="O11" s="265">
        <v>0</v>
      </c>
      <c r="P11" s="265">
        <v>1161249.8589034691</v>
      </c>
      <c r="Q11" s="265">
        <v>348374.95774252497</v>
      </c>
      <c r="R11" s="266">
        <v>812874.90116094402</v>
      </c>
    </row>
    <row r="12" spans="2:18" ht="15" customHeight="1" x14ac:dyDescent="0.35">
      <c r="B12" s="29" t="s">
        <v>8</v>
      </c>
      <c r="C12" s="8" cm="1">
        <f t="array" ref="C12:R12">'[1]APPENDIX 2'!$C12:$R12</f>
        <v>61268.936347550763</v>
      </c>
      <c r="D12" s="8">
        <v>64915.463331559899</v>
      </c>
      <c r="E12" s="8">
        <v>1091.6464300540799</v>
      </c>
      <c r="F12" s="8">
        <v>-4738.1734140632116</v>
      </c>
      <c r="G12" s="8">
        <v>11172.9787306661</v>
      </c>
      <c r="H12" s="8">
        <v>36967.909508660006</v>
      </c>
      <c r="I12" s="8">
        <v>0</v>
      </c>
      <c r="J12" s="8">
        <v>-25794.930777993901</v>
      </c>
      <c r="K12" s="265">
        <v>0</v>
      </c>
      <c r="L12" s="265">
        <v>0</v>
      </c>
      <c r="M12" s="265">
        <v>0</v>
      </c>
      <c r="N12" s="265">
        <v>6254.0730207500001</v>
      </c>
      <c r="O12" s="265">
        <v>0</v>
      </c>
      <c r="P12" s="265">
        <v>-36787.177212807117</v>
      </c>
      <c r="Q12" s="265">
        <v>0</v>
      </c>
      <c r="R12" s="266">
        <v>-36787.177212807117</v>
      </c>
    </row>
    <row r="13" spans="2:18" ht="15" customHeight="1" x14ac:dyDescent="0.35">
      <c r="B13" s="29" t="s">
        <v>279</v>
      </c>
      <c r="C13" s="8" cm="1">
        <f t="array" ref="C13:R13">'[1]APPENDIX 2'!$C13:$R13</f>
        <v>1428825.5398200001</v>
      </c>
      <c r="D13" s="8">
        <v>921101.1149892488</v>
      </c>
      <c r="E13" s="8">
        <v>111447.6998104723</v>
      </c>
      <c r="F13" s="8">
        <v>396276.72502027883</v>
      </c>
      <c r="G13" s="8">
        <v>3018261.0521</v>
      </c>
      <c r="H13" s="8">
        <v>1965893.491138756</v>
      </c>
      <c r="I13" s="8">
        <v>27880.718972138089</v>
      </c>
      <c r="J13" s="8">
        <v>1080248.2799333821</v>
      </c>
      <c r="K13" s="265">
        <v>0</v>
      </c>
      <c r="L13" s="265">
        <v>170193.35375263041</v>
      </c>
      <c r="M13" s="265">
        <v>0</v>
      </c>
      <c r="N13" s="265">
        <v>254545.99705731031</v>
      </c>
      <c r="O13" s="265">
        <v>0</v>
      </c>
      <c r="P13" s="265">
        <v>1392172.361648981</v>
      </c>
      <c r="Q13" s="265">
        <v>324581.35529999988</v>
      </c>
      <c r="R13" s="266">
        <v>1067591.0063489811</v>
      </c>
    </row>
    <row r="14" spans="2:18" ht="15" customHeight="1" x14ac:dyDescent="0.35">
      <c r="B14" s="29" t="s">
        <v>280</v>
      </c>
      <c r="C14" s="8" cm="1">
        <f t="array" ref="C14:R14">'[1]APPENDIX 2'!$C14:$R14</f>
        <v>95946.172999999995</v>
      </c>
      <c r="D14" s="8">
        <v>63627.093000000001</v>
      </c>
      <c r="E14" s="8">
        <v>29474.985980000001</v>
      </c>
      <c r="F14" s="8">
        <v>2844.09402</v>
      </c>
      <c r="G14" s="8">
        <v>5475893.3890000004</v>
      </c>
      <c r="H14" s="8">
        <v>0</v>
      </c>
      <c r="I14" s="8">
        <v>0</v>
      </c>
      <c r="J14" s="8">
        <v>5475893.3890000004</v>
      </c>
      <c r="K14" s="265">
        <v>0</v>
      </c>
      <c r="L14" s="265">
        <v>1091592.36136</v>
      </c>
      <c r="M14" s="265">
        <v>138.053</v>
      </c>
      <c r="N14" s="265">
        <v>5109253.4780000001</v>
      </c>
      <c r="O14" s="265">
        <v>0</v>
      </c>
      <c r="P14" s="265">
        <v>1460938.3133799999</v>
      </c>
      <c r="Q14" s="265">
        <v>415935.88500000001</v>
      </c>
      <c r="R14" s="266">
        <v>1045002.4283800001</v>
      </c>
    </row>
    <row r="15" spans="2:18" ht="15" customHeight="1" x14ac:dyDescent="0.35">
      <c r="B15" s="29" t="s">
        <v>281</v>
      </c>
      <c r="C15" s="8" cm="1">
        <f t="array" ref="C15:R15">'[1]APPENDIX 2'!$C15:$R15</f>
        <v>1096880.6609</v>
      </c>
      <c r="D15" s="8">
        <v>936739.10122094746</v>
      </c>
      <c r="E15" s="8">
        <v>45287.074000000001</v>
      </c>
      <c r="F15" s="8">
        <v>114854.4856790526</v>
      </c>
      <c r="G15" s="8">
        <v>277316.39648468199</v>
      </c>
      <c r="H15" s="8">
        <v>70281.707050744328</v>
      </c>
      <c r="I15" s="8">
        <v>0</v>
      </c>
      <c r="J15" s="8">
        <v>207034.68943393769</v>
      </c>
      <c r="K15" s="265">
        <v>0</v>
      </c>
      <c r="L15" s="265">
        <v>0</v>
      </c>
      <c r="M15" s="265">
        <v>1427</v>
      </c>
      <c r="N15" s="265">
        <v>248994.09400000001</v>
      </c>
      <c r="O15" s="265">
        <v>0</v>
      </c>
      <c r="P15" s="265">
        <v>71468.081112990258</v>
      </c>
      <c r="Q15" s="265">
        <v>0</v>
      </c>
      <c r="R15" s="266">
        <v>71468.081112990258</v>
      </c>
    </row>
    <row r="16" spans="2:18" ht="15" customHeight="1" x14ac:dyDescent="0.35">
      <c r="B16" s="29" t="s">
        <v>282</v>
      </c>
      <c r="C16" s="8" cm="1">
        <f t="array" ref="C16:R16">'[1]APPENDIX 2'!$C16:$R16</f>
        <v>6980321.3119371431</v>
      </c>
      <c r="D16" s="8">
        <v>4036521.2093451028</v>
      </c>
      <c r="E16" s="8">
        <v>166682.7743838095</v>
      </c>
      <c r="F16" s="8">
        <v>2777117.3282082309</v>
      </c>
      <c r="G16" s="8">
        <v>26569662</v>
      </c>
      <c r="H16" s="8">
        <v>24650640.995780502</v>
      </c>
      <c r="I16" s="8">
        <v>0</v>
      </c>
      <c r="J16" s="8">
        <v>1919021.004219499</v>
      </c>
      <c r="K16" s="265">
        <v>0</v>
      </c>
      <c r="L16" s="265">
        <v>85278</v>
      </c>
      <c r="M16" s="265">
        <v>0</v>
      </c>
      <c r="N16" s="265">
        <v>953957.00256730698</v>
      </c>
      <c r="O16" s="265">
        <v>0</v>
      </c>
      <c r="P16" s="265">
        <v>3827459.3298604232</v>
      </c>
      <c r="Q16" s="265">
        <v>1001857.00000421</v>
      </c>
      <c r="R16" s="266">
        <v>2825602.3298562132</v>
      </c>
    </row>
    <row r="17" spans="2:18" ht="15" customHeight="1" x14ac:dyDescent="0.35">
      <c r="B17" s="29" t="s">
        <v>544</v>
      </c>
      <c r="C17" s="8" cm="1">
        <f t="array" ref="C17:R17">'[1]APPENDIX 2'!$C17:$R17</f>
        <v>4833085.0025072489</v>
      </c>
      <c r="D17" s="8">
        <v>4495827.5451489156</v>
      </c>
      <c r="E17" s="8">
        <v>153272.26219728091</v>
      </c>
      <c r="F17" s="8">
        <v>183985.1951610533</v>
      </c>
      <c r="G17" s="8">
        <v>17069314.74688337</v>
      </c>
      <c r="H17" s="8">
        <v>13744157.660676179</v>
      </c>
      <c r="I17" s="8">
        <v>0</v>
      </c>
      <c r="J17" s="8">
        <v>3325157.0862071919</v>
      </c>
      <c r="K17" s="265">
        <v>0</v>
      </c>
      <c r="L17" s="265">
        <v>0</v>
      </c>
      <c r="M17" s="265">
        <v>0</v>
      </c>
      <c r="N17" s="265">
        <v>680385.53987530002</v>
      </c>
      <c r="O17" s="265">
        <v>73678</v>
      </c>
      <c r="P17" s="265">
        <v>2902434.7414929462</v>
      </c>
      <c r="Q17" s="265">
        <v>822642.79700000002</v>
      </c>
      <c r="R17" s="266">
        <v>2079791.9444929459</v>
      </c>
    </row>
    <row r="18" spans="2:18" ht="15" customHeight="1" x14ac:dyDescent="0.35">
      <c r="B18" s="29" t="s">
        <v>284</v>
      </c>
      <c r="C18" s="8" cm="1">
        <f t="array" ref="C18:R18">'[1]APPENDIX 2'!$C18:$R18</f>
        <v>2026214.504717228</v>
      </c>
      <c r="D18" s="8">
        <v>2374888.841</v>
      </c>
      <c r="E18" s="8">
        <v>57608.525213013287</v>
      </c>
      <c r="F18" s="8">
        <v>-406282.86149578571</v>
      </c>
      <c r="G18" s="8">
        <v>10963443.22853999</v>
      </c>
      <c r="H18" s="8">
        <v>-9608373.3726206627</v>
      </c>
      <c r="I18" s="8">
        <v>0</v>
      </c>
      <c r="J18" s="8">
        <v>1355069.8559193299</v>
      </c>
      <c r="K18" s="265">
        <v>0</v>
      </c>
      <c r="L18" s="265">
        <v>0</v>
      </c>
      <c r="M18" s="265">
        <v>0</v>
      </c>
      <c r="N18" s="265">
        <v>0</v>
      </c>
      <c r="O18" s="265">
        <v>0</v>
      </c>
      <c r="P18" s="265">
        <v>948786.99442354427</v>
      </c>
      <c r="Q18" s="265">
        <v>0</v>
      </c>
      <c r="R18" s="266">
        <v>948786.99442354427</v>
      </c>
    </row>
    <row r="19" spans="2:18" ht="15" customHeight="1" x14ac:dyDescent="0.35">
      <c r="B19" s="29" t="s">
        <v>285</v>
      </c>
      <c r="C19" s="8" cm="1">
        <f t="array" ref="C19:R19">'[1]APPENDIX 2'!$C19:$R19</f>
        <v>1083555.409970185</v>
      </c>
      <c r="D19" s="8">
        <v>723158.6697505709</v>
      </c>
      <c r="E19" s="8">
        <v>51128.881000000001</v>
      </c>
      <c r="F19" s="8">
        <v>309267.85921961442</v>
      </c>
      <c r="G19" s="8">
        <v>448925.74561457848</v>
      </c>
      <c r="H19" s="8">
        <v>476840.478</v>
      </c>
      <c r="I19" s="8">
        <v>779.05600000000004</v>
      </c>
      <c r="J19" s="8">
        <v>-27135.676385421459</v>
      </c>
      <c r="K19" s="265">
        <v>0</v>
      </c>
      <c r="L19" s="265">
        <v>0</v>
      </c>
      <c r="M19" s="265">
        <v>0</v>
      </c>
      <c r="N19" s="265">
        <v>80968.998691874003</v>
      </c>
      <c r="O19" s="265">
        <v>0</v>
      </c>
      <c r="P19" s="265">
        <v>201163.1841423189</v>
      </c>
      <c r="Q19" s="265">
        <v>56800.539072969666</v>
      </c>
      <c r="R19" s="266">
        <v>144362.6450693493</v>
      </c>
    </row>
    <row r="20" spans="2:18" ht="15" customHeight="1" x14ac:dyDescent="0.35">
      <c r="B20" s="29" t="s">
        <v>286</v>
      </c>
      <c r="C20" s="8" cm="1">
        <f t="array" ref="C20:R20">'[1]APPENDIX 2'!$C20:$R20</f>
        <v>565762.37002104241</v>
      </c>
      <c r="D20" s="8">
        <v>573226.91125020559</v>
      </c>
      <c r="E20" s="8">
        <v>0</v>
      </c>
      <c r="F20" s="8">
        <v>-7464.5412291631546</v>
      </c>
      <c r="G20" s="8">
        <v>0</v>
      </c>
      <c r="H20" s="8">
        <v>6138.318096500172</v>
      </c>
      <c r="I20" s="8">
        <v>0</v>
      </c>
      <c r="J20" s="8">
        <v>-6138.318096500172</v>
      </c>
      <c r="K20" s="265">
        <v>0</v>
      </c>
      <c r="L20" s="265">
        <v>298.09108266155312</v>
      </c>
      <c r="M20" s="265">
        <v>0</v>
      </c>
      <c r="N20" s="265">
        <v>0</v>
      </c>
      <c r="O20" s="265">
        <v>0</v>
      </c>
      <c r="P20" s="265">
        <v>-13304.76824300177</v>
      </c>
      <c r="Q20" s="265">
        <v>0</v>
      </c>
      <c r="R20" s="266">
        <v>-13304.76824300177</v>
      </c>
    </row>
    <row r="21" spans="2:18" ht="15" customHeight="1" x14ac:dyDescent="0.35">
      <c r="B21" s="29" t="s">
        <v>287</v>
      </c>
      <c r="C21" s="8" cm="1">
        <f t="array" ref="C21:R21">'[1]APPENDIX 2'!$C21:$R21</f>
        <v>2757052.316377508</v>
      </c>
      <c r="D21" s="8">
        <v>2368740.0482790861</v>
      </c>
      <c r="E21" s="8">
        <v>130936.6890492091</v>
      </c>
      <c r="F21" s="8">
        <v>257375.57904921239</v>
      </c>
      <c r="G21" s="8">
        <v>3211451.8977357489</v>
      </c>
      <c r="H21" s="8">
        <v>2597614.8675654908</v>
      </c>
      <c r="I21" s="8">
        <v>10609.280592707861</v>
      </c>
      <c r="J21" s="8">
        <v>624446.31076296687</v>
      </c>
      <c r="K21" s="265">
        <v>455487.49835106911</v>
      </c>
      <c r="L21" s="265">
        <v>0</v>
      </c>
      <c r="M21" s="265">
        <v>3220.0070000000001</v>
      </c>
      <c r="N21" s="265">
        <v>858875.06435192388</v>
      </c>
      <c r="O21" s="265">
        <v>-126601.73880000001</v>
      </c>
      <c r="P21" s="265">
        <v>348612.57801132457</v>
      </c>
      <c r="Q21" s="265">
        <v>161747.63454261629</v>
      </c>
      <c r="R21" s="266">
        <v>186864.94346870831</v>
      </c>
    </row>
    <row r="22" spans="2:18" ht="15" customHeight="1" x14ac:dyDescent="0.35">
      <c r="B22" s="29" t="s">
        <v>18</v>
      </c>
      <c r="C22" s="8" cm="1">
        <f t="array" ref="C22:R22">'[1]APPENDIX 2'!$C22:$R22</f>
        <v>2661523.0610000002</v>
      </c>
      <c r="D22" s="8">
        <v>2542073.1519999998</v>
      </c>
      <c r="E22" s="8">
        <v>-80655.14</v>
      </c>
      <c r="F22" s="8">
        <v>200105.049</v>
      </c>
      <c r="G22" s="8">
        <v>743436.00300000003</v>
      </c>
      <c r="H22" s="8">
        <v>1839471.574</v>
      </c>
      <c r="I22" s="8">
        <v>11108.521000000001</v>
      </c>
      <c r="J22" s="8">
        <v>-1084927.05</v>
      </c>
      <c r="K22" s="265">
        <v>0</v>
      </c>
      <c r="L22" s="265">
        <v>0</v>
      </c>
      <c r="M22" s="265">
        <v>0</v>
      </c>
      <c r="N22" s="265">
        <v>596310.99899999995</v>
      </c>
      <c r="O22" s="265">
        <v>0</v>
      </c>
      <c r="P22" s="265">
        <v>-1481133</v>
      </c>
      <c r="Q22" s="265">
        <v>-481327.9</v>
      </c>
      <c r="R22" s="266">
        <v>-999805.1</v>
      </c>
    </row>
    <row r="23" spans="2:18" ht="15" customHeight="1" x14ac:dyDescent="0.35">
      <c r="B23" s="29" t="s">
        <v>288</v>
      </c>
      <c r="C23" s="8" cm="1">
        <f t="array" ref="C23:R23">'[1]APPENDIX 2'!$C23:$R23</f>
        <v>406658.12165931502</v>
      </c>
      <c r="D23" s="8">
        <v>357084.35399999999</v>
      </c>
      <c r="E23" s="8">
        <v>55595.262000000002</v>
      </c>
      <c r="F23" s="8">
        <v>-6021.4943406850098</v>
      </c>
      <c r="G23" s="8">
        <v>2170598.0432835189</v>
      </c>
      <c r="H23" s="8">
        <v>1434410.7980899999</v>
      </c>
      <c r="I23" s="8">
        <v>0</v>
      </c>
      <c r="J23" s="8">
        <v>736187.24519351893</v>
      </c>
      <c r="K23" s="265">
        <v>0</v>
      </c>
      <c r="L23" s="265">
        <v>27752.219029380562</v>
      </c>
      <c r="M23" s="265">
        <v>0</v>
      </c>
      <c r="N23" s="265">
        <v>56398.73835984047</v>
      </c>
      <c r="O23" s="265">
        <v>0</v>
      </c>
      <c r="P23" s="265">
        <v>701519.23152237397</v>
      </c>
      <c r="Q23" s="265">
        <v>7623.0683899999995</v>
      </c>
      <c r="R23" s="266">
        <v>693896.16313237394</v>
      </c>
    </row>
    <row r="24" spans="2:18" ht="15" customHeight="1" x14ac:dyDescent="0.35">
      <c r="B24" s="267" t="s">
        <v>289</v>
      </c>
      <c r="C24" s="8" cm="1">
        <f t="array" ref="C24:R24">'[1]APPENDIX 2'!$C24:$R24</f>
        <v>4109459.9527150532</v>
      </c>
      <c r="D24" s="8">
        <v>3594051.0550304302</v>
      </c>
      <c r="E24" s="8">
        <v>453219.60800000001</v>
      </c>
      <c r="F24" s="8">
        <v>62189.289684623072</v>
      </c>
      <c r="G24" s="8">
        <v>2664147</v>
      </c>
      <c r="H24" s="8">
        <v>2336943.9951456129</v>
      </c>
      <c r="I24" s="8">
        <v>0</v>
      </c>
      <c r="J24" s="8">
        <v>327203.00485438661</v>
      </c>
      <c r="K24" s="265">
        <v>0</v>
      </c>
      <c r="L24" s="265">
        <v>16173.211509999999</v>
      </c>
      <c r="M24" s="265">
        <v>0</v>
      </c>
      <c r="N24" s="265">
        <v>-205497.79641990451</v>
      </c>
      <c r="O24" s="265">
        <v>0</v>
      </c>
      <c r="P24" s="265">
        <v>611063.30246891407</v>
      </c>
      <c r="Q24" s="265">
        <v>332674.64535000001</v>
      </c>
      <c r="R24" s="266">
        <v>278388.65711891413</v>
      </c>
    </row>
    <row r="25" spans="2:18" ht="15" customHeight="1" x14ac:dyDescent="0.35">
      <c r="B25" s="29" t="s">
        <v>290</v>
      </c>
      <c r="C25" s="8" cm="1">
        <f t="array" ref="C25:R25">'[1]APPENDIX 2'!$C25:$R25</f>
        <v>1722740.47936816</v>
      </c>
      <c r="D25" s="8">
        <v>1711454.098398109</v>
      </c>
      <c r="E25" s="8">
        <v>-79527.249969405355</v>
      </c>
      <c r="F25" s="8">
        <v>90813.630939455717</v>
      </c>
      <c r="G25" s="8">
        <v>683818.08676600002</v>
      </c>
      <c r="H25" s="8">
        <v>563136.40345167695</v>
      </c>
      <c r="I25" s="8">
        <v>-27270.070292964709</v>
      </c>
      <c r="J25" s="8">
        <v>93411.613021358266</v>
      </c>
      <c r="K25" s="265">
        <v>0</v>
      </c>
      <c r="L25" s="265">
        <v>0</v>
      </c>
      <c r="M25" s="265">
        <v>0</v>
      </c>
      <c r="N25" s="265">
        <v>0</v>
      </c>
      <c r="O25" s="265">
        <v>0</v>
      </c>
      <c r="P25" s="265">
        <v>184225.24396081391</v>
      </c>
      <c r="Q25" s="265">
        <v>48701.086000000003</v>
      </c>
      <c r="R25" s="266">
        <v>135524.1579608139</v>
      </c>
    </row>
    <row r="26" spans="2:18" ht="15" customHeight="1" x14ac:dyDescent="0.35">
      <c r="B26" s="29" t="s">
        <v>291</v>
      </c>
      <c r="C26" s="8" cm="1">
        <f t="array" ref="C26:R26">'[1]APPENDIX 2'!$C26:$R26</f>
        <v>2102609.3496926371</v>
      </c>
      <c r="D26" s="8">
        <v>2362093.8049815418</v>
      </c>
      <c r="E26" s="8">
        <v>174620.10406922139</v>
      </c>
      <c r="F26" s="8">
        <v>-434104.55935812573</v>
      </c>
      <c r="G26" s="8">
        <v>551931.36899999995</v>
      </c>
      <c r="H26" s="8">
        <v>173987.24321561199</v>
      </c>
      <c r="I26" s="8">
        <v>0</v>
      </c>
      <c r="J26" s="8">
        <v>377944.12578438793</v>
      </c>
      <c r="K26" s="265">
        <v>0</v>
      </c>
      <c r="L26" s="265">
        <v>32273.948</v>
      </c>
      <c r="M26" s="265">
        <v>0</v>
      </c>
      <c r="N26" s="265">
        <v>134729.02900000001</v>
      </c>
      <c r="O26" s="265">
        <v>0</v>
      </c>
      <c r="P26" s="265">
        <v>-158615.51457373769</v>
      </c>
      <c r="Q26" s="265">
        <v>50063.497000000003</v>
      </c>
      <c r="R26" s="266">
        <v>-208679.01157373769</v>
      </c>
    </row>
    <row r="27" spans="2:18" ht="15" customHeight="1" x14ac:dyDescent="0.35">
      <c r="B27" s="29" t="s">
        <v>292</v>
      </c>
      <c r="C27" s="8" cm="1">
        <f t="array" ref="C27:R27">'[1]APPENDIX 2'!$C27:$R27</f>
        <v>4560247.0192980254</v>
      </c>
      <c r="D27" s="8">
        <v>3565605.0161616709</v>
      </c>
      <c r="E27" s="8">
        <v>341534.75017999997</v>
      </c>
      <c r="F27" s="8">
        <v>653107.25295635441</v>
      </c>
      <c r="G27" s="8">
        <v>4722996.726929999</v>
      </c>
      <c r="H27" s="8">
        <v>3557854.2772716149</v>
      </c>
      <c r="I27" s="8">
        <v>-17829.847890000008</v>
      </c>
      <c r="J27" s="8">
        <v>1147312.601768384</v>
      </c>
      <c r="K27" s="265">
        <v>0</v>
      </c>
      <c r="L27" s="265">
        <v>208056.4112</v>
      </c>
      <c r="M27" s="265">
        <v>0</v>
      </c>
      <c r="N27" s="265">
        <v>23725.708009999998</v>
      </c>
      <c r="O27" s="265">
        <v>0</v>
      </c>
      <c r="P27" s="265">
        <v>1984750.557914739</v>
      </c>
      <c r="Q27" s="265">
        <v>605880.63925998833</v>
      </c>
      <c r="R27" s="266">
        <v>1378869.918654751</v>
      </c>
    </row>
    <row r="28" spans="2:18" ht="15" customHeight="1" x14ac:dyDescent="0.35">
      <c r="B28" s="29" t="s">
        <v>293</v>
      </c>
      <c r="C28" s="8" cm="1">
        <f t="array" ref="C28:R28">'[1]APPENDIX 2'!$C28:$R28</f>
        <v>314756.16690000001</v>
      </c>
      <c r="D28" s="8">
        <v>183802.24246986449</v>
      </c>
      <c r="E28" s="8">
        <v>-279.41735397415073</v>
      </c>
      <c r="F28" s="8">
        <v>131233.34178410959</v>
      </c>
      <c r="G28" s="8">
        <v>0</v>
      </c>
      <c r="H28" s="8">
        <v>1297.6949999999999</v>
      </c>
      <c r="I28" s="8">
        <v>0</v>
      </c>
      <c r="J28" s="8">
        <v>-1297.6949999999999</v>
      </c>
      <c r="K28" s="265">
        <v>0</v>
      </c>
      <c r="L28" s="265">
        <v>6498.3302479999993</v>
      </c>
      <c r="M28" s="265">
        <v>0</v>
      </c>
      <c r="N28" s="265">
        <v>2884.0979738581709</v>
      </c>
      <c r="O28" s="265">
        <v>0</v>
      </c>
      <c r="P28" s="265">
        <v>133549.87905825139</v>
      </c>
      <c r="Q28" s="265">
        <v>5617.2790000000005</v>
      </c>
      <c r="R28" s="266">
        <v>127932.6000582514</v>
      </c>
    </row>
    <row r="29" spans="2:18" ht="15" customHeight="1" x14ac:dyDescent="0.35">
      <c r="B29" s="29" t="s">
        <v>294</v>
      </c>
      <c r="C29" s="8" cm="1">
        <f t="array" ref="C29:R29">'[1]APPENDIX 2'!$C29:$R29</f>
        <v>215195.03099999999</v>
      </c>
      <c r="D29" s="8">
        <v>421513.61172914301</v>
      </c>
      <c r="E29" s="8">
        <v>-87174.715603379605</v>
      </c>
      <c r="F29" s="8">
        <v>-119143.865125763</v>
      </c>
      <c r="G29" s="8">
        <v>320613.96299999999</v>
      </c>
      <c r="H29" s="8">
        <v>0</v>
      </c>
      <c r="I29" s="8">
        <v>6350.3779999999997</v>
      </c>
      <c r="J29" s="8">
        <v>326964.34100000001</v>
      </c>
      <c r="K29" s="265">
        <v>0</v>
      </c>
      <c r="L29" s="265">
        <v>0</v>
      </c>
      <c r="M29" s="265">
        <v>0</v>
      </c>
      <c r="N29" s="265">
        <v>13620.3722474116</v>
      </c>
      <c r="O29" s="265">
        <v>0</v>
      </c>
      <c r="P29" s="265">
        <v>194200.103626825</v>
      </c>
      <c r="Q29" s="265">
        <v>0</v>
      </c>
      <c r="R29" s="266">
        <v>194200.103626825</v>
      </c>
    </row>
    <row r="30" spans="2:18" ht="15" customHeight="1" x14ac:dyDescent="0.35">
      <c r="B30" s="29" t="s">
        <v>295</v>
      </c>
      <c r="C30" s="8" cm="1">
        <f t="array" ref="C30:R30">'[1]APPENDIX 2'!$C30:$R30</f>
        <v>42454.027000000002</v>
      </c>
      <c r="D30" s="8">
        <v>198249.67199999999</v>
      </c>
      <c r="E30" s="8">
        <v>-93898.978000000003</v>
      </c>
      <c r="F30" s="8">
        <v>-61896.667000000001</v>
      </c>
      <c r="G30" s="8">
        <v>27272.32</v>
      </c>
      <c r="H30" s="8">
        <v>4584.8310000000001</v>
      </c>
      <c r="I30" s="8">
        <v>0</v>
      </c>
      <c r="J30" s="8">
        <v>22687.489000000001</v>
      </c>
      <c r="K30" s="265">
        <v>0</v>
      </c>
      <c r="L30" s="265">
        <v>34349.652000000002</v>
      </c>
      <c r="M30" s="265">
        <v>0</v>
      </c>
      <c r="N30" s="265">
        <v>0</v>
      </c>
      <c r="O30" s="265">
        <v>0</v>
      </c>
      <c r="P30" s="265">
        <v>-4859.5259999999998</v>
      </c>
      <c r="Q30" s="265">
        <v>1658.1949999999999</v>
      </c>
      <c r="R30" s="266">
        <v>-6517.7209999999995</v>
      </c>
    </row>
    <row r="31" spans="2:18" s="31" customFormat="1" ht="15" customHeight="1" x14ac:dyDescent="0.35">
      <c r="B31" s="260" t="s">
        <v>26</v>
      </c>
      <c r="C31" s="268">
        <f>SUM(C6:C30)</f>
        <v>70092154.844070986</v>
      </c>
      <c r="D31" s="268">
        <f t="shared" ref="D31:R31" si="0">SUM(D6:D30)</f>
        <v>56214893.557020411</v>
      </c>
      <c r="E31" s="268">
        <f t="shared" si="0"/>
        <v>3709662.8717200072</v>
      </c>
      <c r="F31" s="268">
        <f t="shared" si="0"/>
        <v>10167598.415330593</v>
      </c>
      <c r="G31" s="268">
        <f>SUM(G6:G30)</f>
        <v>112589563.79400134</v>
      </c>
      <c r="H31" s="268">
        <f t="shared" si="0"/>
        <v>77824390.700648397</v>
      </c>
      <c r="I31" s="268">
        <f t="shared" si="0"/>
        <v>333038.45008062478</v>
      </c>
      <c r="J31" s="268">
        <f t="shared" si="0"/>
        <v>15881464.798192235</v>
      </c>
      <c r="K31" s="268">
        <f t="shared" si="0"/>
        <v>455487.49835106911</v>
      </c>
      <c r="L31" s="268">
        <f t="shared" si="0"/>
        <v>4327243.4164723372</v>
      </c>
      <c r="M31" s="268">
        <f t="shared" si="0"/>
        <v>74994.305999999997</v>
      </c>
      <c r="N31" s="268">
        <f t="shared" si="0"/>
        <v>10400277.139482269</v>
      </c>
      <c r="O31" s="268">
        <f t="shared" si="0"/>
        <v>189026.71419999999</v>
      </c>
      <c r="P31" s="268">
        <f t="shared" si="0"/>
        <v>20545549.397063956</v>
      </c>
      <c r="Q31" s="268">
        <f t="shared" si="0"/>
        <v>5462844.412987737</v>
      </c>
      <c r="R31" s="268">
        <f t="shared" si="0"/>
        <v>15082704.984076222</v>
      </c>
    </row>
    <row r="32" spans="2:18" s="31" customFormat="1" ht="15" customHeight="1" x14ac:dyDescent="0.35">
      <c r="B32" s="534" t="s">
        <v>27</v>
      </c>
      <c r="C32" s="535"/>
      <c r="D32" s="535"/>
      <c r="E32" s="535"/>
      <c r="F32" s="535"/>
      <c r="G32" s="535"/>
      <c r="H32" s="535"/>
      <c r="I32" s="535"/>
      <c r="J32" s="535"/>
      <c r="K32" s="535"/>
      <c r="L32" s="535"/>
      <c r="M32" s="535"/>
      <c r="N32" s="535"/>
      <c r="O32" s="535"/>
      <c r="P32" s="535"/>
      <c r="Q32" s="535"/>
      <c r="R32" s="536"/>
    </row>
    <row r="33" spans="2:18" ht="15" customHeight="1" x14ac:dyDescent="0.35">
      <c r="B33" s="29" t="s">
        <v>28</v>
      </c>
      <c r="C33" s="8" cm="1">
        <f t="array" ref="C33:R33">'[1]APPENDIX 2'!$C33:$R33</f>
        <v>17385.978999999999</v>
      </c>
      <c r="D33" s="8">
        <v>30548.035</v>
      </c>
      <c r="E33" s="8">
        <v>-2775.18</v>
      </c>
      <c r="F33" s="8">
        <v>-10386.876</v>
      </c>
      <c r="G33" s="8">
        <v>51161.546999999999</v>
      </c>
      <c r="H33" s="8">
        <v>6804.5609999999997</v>
      </c>
      <c r="I33" s="8">
        <v>60.402999999999999</v>
      </c>
      <c r="J33" s="8">
        <v>44417.389000000003</v>
      </c>
      <c r="K33" s="8">
        <v>0</v>
      </c>
      <c r="L33" s="8">
        <v>0</v>
      </c>
      <c r="M33" s="8">
        <v>43339.828000000001</v>
      </c>
      <c r="N33" s="8">
        <v>545.26599999999996</v>
      </c>
      <c r="O33" s="8">
        <v>0</v>
      </c>
      <c r="P33" s="8">
        <v>-9854.5810000000001</v>
      </c>
      <c r="Q33" s="8">
        <v>-45526.339</v>
      </c>
      <c r="R33" s="269">
        <v>-55380.92</v>
      </c>
    </row>
    <row r="34" spans="2:18" ht="15" customHeight="1" x14ac:dyDescent="0.35">
      <c r="B34" s="29" t="s">
        <v>29</v>
      </c>
      <c r="C34" s="8" cm="1">
        <f t="array" ref="C34:R34">'[1]APPENDIX 2'!$C34:$R34</f>
        <v>1220774.05436</v>
      </c>
      <c r="D34" s="8">
        <v>985777.14099999995</v>
      </c>
      <c r="E34" s="8">
        <v>124612.651</v>
      </c>
      <c r="F34" s="8">
        <v>110384.26235999991</v>
      </c>
      <c r="G34" s="8">
        <v>283518.22410000011</v>
      </c>
      <c r="H34" s="8">
        <v>26506.134553844218</v>
      </c>
      <c r="I34" s="8">
        <v>6919.3909999999996</v>
      </c>
      <c r="J34" s="8">
        <v>263931.48054615583</v>
      </c>
      <c r="K34" s="8">
        <v>0</v>
      </c>
      <c r="L34" s="8">
        <v>0</v>
      </c>
      <c r="M34" s="8">
        <v>0</v>
      </c>
      <c r="N34" s="8">
        <v>51111.800907999997</v>
      </c>
      <c r="O34" s="8">
        <v>0</v>
      </c>
      <c r="P34" s="8">
        <v>323203.94199815567</v>
      </c>
      <c r="Q34" s="8">
        <v>-100303.90993756799</v>
      </c>
      <c r="R34" s="269">
        <v>222900.03206058769</v>
      </c>
    </row>
    <row r="35" spans="2:18" ht="15" customHeight="1" x14ac:dyDescent="0.35">
      <c r="B35" s="29" t="s">
        <v>30</v>
      </c>
      <c r="C35" s="8" cm="1">
        <f t="array" ref="C35:R35">'[1]APPENDIX 2'!$C35:$R35</f>
        <v>2940422.7856200002</v>
      </c>
      <c r="D35" s="8">
        <v>2575405.071900676</v>
      </c>
      <c r="E35" s="8">
        <v>113507.1162</v>
      </c>
      <c r="F35" s="8">
        <v>251510.5975193237</v>
      </c>
      <c r="G35" s="8">
        <v>901723.30700000003</v>
      </c>
      <c r="H35" s="8">
        <v>-82325.850999999995</v>
      </c>
      <c r="I35" s="8">
        <v>472.11500000000001</v>
      </c>
      <c r="J35" s="8">
        <v>984521.27300000004</v>
      </c>
      <c r="K35" s="8">
        <v>0</v>
      </c>
      <c r="L35" s="8">
        <v>0</v>
      </c>
      <c r="M35" s="8">
        <v>2.5259999999999998</v>
      </c>
      <c r="N35" s="8">
        <v>66377.709000000003</v>
      </c>
      <c r="O35" s="8">
        <v>0</v>
      </c>
      <c r="P35" s="8">
        <v>1169651.6355193241</v>
      </c>
      <c r="Q35" s="8">
        <v>618302</v>
      </c>
      <c r="R35" s="269">
        <v>1787953.6355193241</v>
      </c>
    </row>
    <row r="36" spans="2:18" s="31" customFormat="1" ht="15" customHeight="1" x14ac:dyDescent="0.35">
      <c r="B36" s="260" t="s">
        <v>26</v>
      </c>
      <c r="C36" s="268">
        <f>SUM(C33:C35)</f>
        <v>4178582.81898</v>
      </c>
      <c r="D36" s="268">
        <f t="shared" ref="D36:R36" si="1">SUM(D33:D35)</f>
        <v>3591730.247900676</v>
      </c>
      <c r="E36" s="268">
        <f t="shared" si="1"/>
        <v>235344.58720000001</v>
      </c>
      <c r="F36" s="268">
        <f t="shared" si="1"/>
        <v>351507.98387932358</v>
      </c>
      <c r="G36" s="268">
        <f t="shared" si="1"/>
        <v>1236403.0781</v>
      </c>
      <c r="H36" s="268">
        <f t="shared" si="1"/>
        <v>-49015.155446155775</v>
      </c>
      <c r="I36" s="268">
        <f t="shared" si="1"/>
        <v>7451.9089999999997</v>
      </c>
      <c r="J36" s="268">
        <f t="shared" si="1"/>
        <v>1292870.142546156</v>
      </c>
      <c r="K36" s="268">
        <f t="shared" si="1"/>
        <v>0</v>
      </c>
      <c r="L36" s="268">
        <f t="shared" si="1"/>
        <v>0</v>
      </c>
      <c r="M36" s="268">
        <f t="shared" si="1"/>
        <v>43342.353999999999</v>
      </c>
      <c r="N36" s="268">
        <f t="shared" si="1"/>
        <v>118034.77590800001</v>
      </c>
      <c r="O36" s="268">
        <f t="shared" si="1"/>
        <v>0</v>
      </c>
      <c r="P36" s="268">
        <f t="shared" si="1"/>
        <v>1483000.9965174799</v>
      </c>
      <c r="Q36" s="268">
        <f t="shared" si="1"/>
        <v>472471.75106243201</v>
      </c>
      <c r="R36" s="268">
        <f t="shared" si="1"/>
        <v>1955472.7475799117</v>
      </c>
    </row>
    <row r="37" spans="2:18" ht="15" customHeight="1" x14ac:dyDescent="0.35">
      <c r="B37" s="260" t="s">
        <v>31</v>
      </c>
      <c r="C37" s="270">
        <f t="shared" ref="C37:R37" si="2">C36+C31</f>
        <v>74270737.663050979</v>
      </c>
      <c r="D37" s="270">
        <f t="shared" si="2"/>
        <v>59806623.804921091</v>
      </c>
      <c r="E37" s="270">
        <f t="shared" si="2"/>
        <v>3945007.4589200071</v>
      </c>
      <c r="F37" s="270">
        <f t="shared" si="2"/>
        <v>10519106.399209917</v>
      </c>
      <c r="G37" s="270">
        <f t="shared" si="2"/>
        <v>113825966.87210134</v>
      </c>
      <c r="H37" s="270">
        <f t="shared" si="2"/>
        <v>77775375.54520224</v>
      </c>
      <c r="I37" s="270">
        <f t="shared" si="2"/>
        <v>340490.35908062477</v>
      </c>
      <c r="J37" s="270">
        <f t="shared" si="2"/>
        <v>17174334.940738391</v>
      </c>
      <c r="K37" s="270">
        <f t="shared" si="2"/>
        <v>455487.49835106911</v>
      </c>
      <c r="L37" s="270">
        <f t="shared" si="2"/>
        <v>4327243.4164723372</v>
      </c>
      <c r="M37" s="270">
        <f t="shared" si="2"/>
        <v>118336.66</v>
      </c>
      <c r="N37" s="270">
        <f t="shared" si="2"/>
        <v>10518311.91539027</v>
      </c>
      <c r="O37" s="270">
        <f t="shared" si="2"/>
        <v>189026.71419999999</v>
      </c>
      <c r="P37" s="270">
        <f t="shared" si="2"/>
        <v>22028550.393581435</v>
      </c>
      <c r="Q37" s="270">
        <f t="shared" si="2"/>
        <v>5935316.1640501693</v>
      </c>
      <c r="R37" s="270">
        <f t="shared" si="2"/>
        <v>17038177.731656134</v>
      </c>
    </row>
    <row r="38" spans="2:18" ht="13" customHeight="1" x14ac:dyDescent="0.35">
      <c r="B38" s="537" t="s">
        <v>32</v>
      </c>
      <c r="C38" s="514"/>
      <c r="D38" s="514"/>
      <c r="E38" s="514"/>
      <c r="F38" s="514"/>
      <c r="G38" s="514"/>
      <c r="H38" s="514"/>
      <c r="I38" s="514"/>
      <c r="J38" s="514"/>
      <c r="K38" s="514"/>
      <c r="L38" s="514"/>
      <c r="M38" s="514"/>
      <c r="N38" s="514"/>
      <c r="O38" s="514"/>
      <c r="P38" s="514"/>
      <c r="Q38" s="514"/>
      <c r="R38" s="514"/>
    </row>
    <row r="39" spans="2:18" x14ac:dyDescent="0.35">
      <c r="G39" s="325"/>
      <c r="H39" s="468"/>
    </row>
    <row r="40" spans="2:18" x14ac:dyDescent="0.35">
      <c r="G40" s="325"/>
      <c r="H40" s="468"/>
    </row>
    <row r="41" spans="2:18" x14ac:dyDescent="0.35">
      <c r="G41" s="325"/>
      <c r="H41" s="468"/>
    </row>
    <row r="42" spans="2:18" x14ac:dyDescent="0.35">
      <c r="G42" s="325"/>
      <c r="H42" s="468"/>
    </row>
    <row r="43" spans="2:18" x14ac:dyDescent="0.35">
      <c r="G43" s="325"/>
      <c r="H43" s="468"/>
    </row>
    <row r="44" spans="2:18" x14ac:dyDescent="0.35">
      <c r="G44" s="325"/>
      <c r="H44" s="468"/>
    </row>
    <row r="45" spans="2:18" x14ac:dyDescent="0.35">
      <c r="G45" s="325"/>
      <c r="H45" s="468"/>
    </row>
    <row r="46" spans="2:18" x14ac:dyDescent="0.35">
      <c r="G46" s="325"/>
      <c r="H46" s="468"/>
    </row>
    <row r="47" spans="2:18" x14ac:dyDescent="0.35">
      <c r="G47" s="325"/>
      <c r="H47" s="468"/>
    </row>
    <row r="48" spans="2:18" x14ac:dyDescent="0.35">
      <c r="G48" s="325"/>
      <c r="H48" s="468"/>
    </row>
    <row r="49" spans="7:8" x14ac:dyDescent="0.35">
      <c r="G49" s="325"/>
      <c r="H49" s="468"/>
    </row>
    <row r="50" spans="7:8" x14ac:dyDescent="0.35">
      <c r="G50" s="325"/>
      <c r="H50" s="468"/>
    </row>
    <row r="51" spans="7:8" x14ac:dyDescent="0.35">
      <c r="G51" s="325"/>
      <c r="H51" s="468"/>
    </row>
    <row r="52" spans="7:8" x14ac:dyDescent="0.35">
      <c r="G52" s="325"/>
      <c r="H52" s="468"/>
    </row>
    <row r="53" spans="7:8" x14ac:dyDescent="0.35">
      <c r="G53" s="325"/>
      <c r="H53" s="468"/>
    </row>
    <row r="54" spans="7:8" x14ac:dyDescent="0.35">
      <c r="G54" s="325"/>
      <c r="H54" s="468"/>
    </row>
    <row r="55" spans="7:8" x14ac:dyDescent="0.35">
      <c r="G55" s="325"/>
      <c r="H55" s="468"/>
    </row>
    <row r="56" spans="7:8" x14ac:dyDescent="0.35">
      <c r="G56" s="325"/>
      <c r="H56" s="468"/>
    </row>
    <row r="57" spans="7:8" x14ac:dyDescent="0.35">
      <c r="G57" s="325"/>
      <c r="H57" s="468"/>
    </row>
    <row r="58" spans="7:8" x14ac:dyDescent="0.35">
      <c r="G58" s="325"/>
      <c r="H58" s="468"/>
    </row>
    <row r="59" spans="7:8" x14ac:dyDescent="0.35">
      <c r="G59" s="325"/>
      <c r="H59" s="468"/>
    </row>
    <row r="60" spans="7:8" x14ac:dyDescent="0.35">
      <c r="G60" s="325"/>
      <c r="H60" s="468"/>
    </row>
    <row r="61" spans="7:8" x14ac:dyDescent="0.35">
      <c r="G61" s="325"/>
      <c r="H61" s="468"/>
    </row>
    <row r="62" spans="7:8" x14ac:dyDescent="0.35">
      <c r="G62" s="325"/>
      <c r="H62" s="468"/>
    </row>
    <row r="63" spans="7:8" x14ac:dyDescent="0.35">
      <c r="G63" s="325"/>
      <c r="H63" s="468"/>
    </row>
    <row r="64" spans="7:8" x14ac:dyDescent="0.35">
      <c r="G64" s="325"/>
      <c r="H64" s="468"/>
    </row>
    <row r="65" spans="7:8" x14ac:dyDescent="0.35">
      <c r="G65" s="325"/>
      <c r="H65" s="468"/>
    </row>
    <row r="66" spans="7:8" x14ac:dyDescent="0.35">
      <c r="G66" s="325"/>
      <c r="H66" s="468"/>
    </row>
    <row r="67" spans="7:8" x14ac:dyDescent="0.35">
      <c r="G67" s="325"/>
      <c r="H67" s="468"/>
    </row>
    <row r="68" spans="7:8" x14ac:dyDescent="0.35">
      <c r="G68" s="325"/>
      <c r="H68" s="468"/>
    </row>
    <row r="69" spans="7:8" x14ac:dyDescent="0.35">
      <c r="G69" s="325"/>
      <c r="H69" s="468"/>
    </row>
    <row r="70" spans="7:8" x14ac:dyDescent="0.35">
      <c r="G70" s="325"/>
      <c r="H70" s="468"/>
    </row>
    <row r="71" spans="7:8" x14ac:dyDescent="0.35">
      <c r="G71" s="325"/>
      <c r="H71" s="468"/>
    </row>
    <row r="72" spans="7:8" x14ac:dyDescent="0.35">
      <c r="G72" s="325"/>
      <c r="H72" s="468"/>
    </row>
    <row r="73" spans="7:8" x14ac:dyDescent="0.35">
      <c r="G73" s="325"/>
      <c r="H73" s="468"/>
    </row>
    <row r="74" spans="7:8" x14ac:dyDescent="0.35">
      <c r="G74" s="325"/>
      <c r="H74" s="468"/>
    </row>
    <row r="75" spans="7:8" x14ac:dyDescent="0.35">
      <c r="G75" s="325"/>
      <c r="H75" s="468"/>
    </row>
    <row r="76" spans="7:8" x14ac:dyDescent="0.35">
      <c r="G76" s="325"/>
      <c r="H76" s="468"/>
    </row>
    <row r="77" spans="7:8" x14ac:dyDescent="0.35">
      <c r="G77" s="325"/>
      <c r="H77" s="468"/>
    </row>
    <row r="78" spans="7:8" x14ac:dyDescent="0.35">
      <c r="G78" s="325"/>
      <c r="H78" s="468"/>
    </row>
    <row r="79" spans="7:8" x14ac:dyDescent="0.35">
      <c r="G79" s="325"/>
      <c r="H79" s="468"/>
    </row>
    <row r="80" spans="7:8" x14ac:dyDescent="0.35">
      <c r="G80" s="325"/>
      <c r="H80" s="468"/>
    </row>
    <row r="81" spans="7:8" x14ac:dyDescent="0.35">
      <c r="G81" s="325"/>
      <c r="H81" s="468"/>
    </row>
    <row r="82" spans="7:8" x14ac:dyDescent="0.35">
      <c r="G82" s="325"/>
      <c r="H82" s="468"/>
    </row>
    <row r="83" spans="7:8" x14ac:dyDescent="0.35">
      <c r="G83" s="325"/>
      <c r="H83" s="468"/>
    </row>
    <row r="84" spans="7:8" x14ac:dyDescent="0.35">
      <c r="G84" s="325"/>
      <c r="H84" s="468"/>
    </row>
    <row r="85" spans="7:8" x14ac:dyDescent="0.35">
      <c r="G85" s="325"/>
      <c r="H85" s="468"/>
    </row>
    <row r="86" spans="7:8" x14ac:dyDescent="0.35">
      <c r="G86" s="325"/>
      <c r="H86" s="468"/>
    </row>
    <row r="87" spans="7:8" x14ac:dyDescent="0.35">
      <c r="G87" s="325"/>
      <c r="H87" s="468"/>
    </row>
    <row r="88" spans="7:8" x14ac:dyDescent="0.35">
      <c r="G88" s="325"/>
      <c r="H88" s="468"/>
    </row>
    <row r="89" spans="7:8" x14ac:dyDescent="0.35">
      <c r="G89" s="325"/>
      <c r="H89" s="468"/>
    </row>
    <row r="90" spans="7:8" x14ac:dyDescent="0.35">
      <c r="G90" s="325"/>
      <c r="H90" s="468"/>
    </row>
    <row r="91" spans="7:8" x14ac:dyDescent="0.35">
      <c r="G91" s="325"/>
      <c r="H91" s="468"/>
    </row>
    <row r="92" spans="7:8" x14ac:dyDescent="0.35">
      <c r="G92" s="325"/>
      <c r="H92" s="468"/>
    </row>
    <row r="93" spans="7:8" x14ac:dyDescent="0.35">
      <c r="G93" s="325"/>
      <c r="H93" s="468"/>
    </row>
    <row r="94" spans="7:8" x14ac:dyDescent="0.35">
      <c r="G94" s="325"/>
      <c r="H94" s="468"/>
    </row>
    <row r="95" spans="7:8" x14ac:dyDescent="0.35">
      <c r="G95" s="325"/>
      <c r="H95" s="468"/>
    </row>
    <row r="96" spans="7:8" x14ac:dyDescent="0.35">
      <c r="G96" s="325"/>
      <c r="H96" s="468"/>
    </row>
    <row r="97" spans="7:8" x14ac:dyDescent="0.35">
      <c r="G97" s="325"/>
      <c r="H97" s="468"/>
    </row>
    <row r="98" spans="7:8" x14ac:dyDescent="0.35">
      <c r="G98" s="325"/>
      <c r="H98" s="468"/>
    </row>
    <row r="99" spans="7:8" x14ac:dyDescent="0.35">
      <c r="G99" s="325"/>
      <c r="H99" s="468"/>
    </row>
    <row r="100" spans="7:8" x14ac:dyDescent="0.35">
      <c r="G100" s="325"/>
      <c r="H100" s="468"/>
    </row>
    <row r="101" spans="7:8" x14ac:dyDescent="0.35">
      <c r="G101" s="325"/>
      <c r="H101" s="468"/>
    </row>
    <row r="102" spans="7:8" x14ac:dyDescent="0.35">
      <c r="G102" s="325"/>
      <c r="H102" s="468"/>
    </row>
    <row r="103" spans="7:8" x14ac:dyDescent="0.35">
      <c r="G103" s="325"/>
      <c r="H103" s="468"/>
    </row>
    <row r="104" spans="7:8" x14ac:dyDescent="0.35">
      <c r="G104" s="325"/>
      <c r="H104" s="468"/>
    </row>
    <row r="105" spans="7:8" x14ac:dyDescent="0.35">
      <c r="H105" s="468"/>
    </row>
    <row r="106" spans="7:8" x14ac:dyDescent="0.35">
      <c r="H106" s="468"/>
    </row>
    <row r="107" spans="7:8" x14ac:dyDescent="0.35">
      <c r="H107" s="468"/>
    </row>
    <row r="108" spans="7:8" x14ac:dyDescent="0.35">
      <c r="H108" s="468"/>
    </row>
    <row r="109" spans="7:8" x14ac:dyDescent="0.35">
      <c r="H109" s="468"/>
    </row>
    <row r="110" spans="7:8" x14ac:dyDescent="0.35">
      <c r="H110" s="468"/>
    </row>
    <row r="111" spans="7:8" x14ac:dyDescent="0.35">
      <c r="H111" s="468"/>
    </row>
  </sheetData>
  <sheetProtection algorithmName="SHA-512" hashValue="rkaEohgEzQu2rndwAoNqgMZqbxlMZmNbGWyoky5Shm1hxBdzUXsWiV3s07IVnkR723jx8Osj/4e9upC2eAXhjg==" saltValue="YI1vNhrMOMVWlACUp9ixPg==" spinCount="100000" sheet="1" objects="1" scenarios="1"/>
  <mergeCells count="4">
    <mergeCell ref="B38:R38"/>
    <mergeCell ref="B32:R32"/>
    <mergeCell ref="B5:R5"/>
    <mergeCell ref="B3:R3"/>
  </mergeCells>
  <pageMargins left="0.7" right="0.7" top="0.75" bottom="0.75" header="0.3" footer="0.3"/>
  <pageSetup scale="38" orientation="landscape" r:id="rId1"/>
  <headerFooter>
    <oddFooter>Page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5">
    <tabColor rgb="FFCC9900"/>
    <pageSetUpPr fitToPage="1"/>
  </sheetPr>
  <dimension ref="B1:R9"/>
  <sheetViews>
    <sheetView showGridLines="0" zoomScale="80" zoomScaleNormal="80" workbookViewId="0">
      <selection activeCell="B9" sqref="B9:R9"/>
    </sheetView>
  </sheetViews>
  <sheetFormatPr defaultColWidth="9.1796875" defaultRowHeight="15.5" x14ac:dyDescent="0.35"/>
  <cols>
    <col min="1" max="1" width="11.1796875" style="1" customWidth="1"/>
    <col min="2" max="2" width="46" style="1" customWidth="1"/>
    <col min="3" max="3" width="15.54296875" style="1" customWidth="1"/>
    <col min="4" max="5" width="15.08984375" style="1" bestFit="1" customWidth="1"/>
    <col min="6" max="6" width="15.1796875" style="1" customWidth="1"/>
    <col min="7" max="7" width="15.81640625" style="1" customWidth="1"/>
    <col min="8" max="8" width="15.08984375" style="1" bestFit="1" customWidth="1"/>
    <col min="9" max="9" width="13.54296875" style="1" customWidth="1"/>
    <col min="10" max="10" width="15.453125" style="1" customWidth="1"/>
    <col min="11" max="11" width="13" style="1" customWidth="1"/>
    <col min="12" max="12" width="19.54296875" style="1" bestFit="1" customWidth="1"/>
    <col min="13" max="13" width="16.1796875" style="1" customWidth="1"/>
    <col min="14" max="14" width="15.08984375" style="1" bestFit="1" customWidth="1"/>
    <col min="15" max="15" width="23.54296875" style="1" customWidth="1"/>
    <col min="16" max="16" width="16.453125" style="1" customWidth="1"/>
    <col min="17" max="17" width="15.08984375" style="1" bestFit="1" customWidth="1"/>
    <col min="18" max="18" width="17.453125" style="1" customWidth="1"/>
    <col min="19" max="95" width="9.1796875" style="1" customWidth="1"/>
    <col min="96" max="16384" width="9.1796875" style="1"/>
  </cols>
  <sheetData>
    <row r="1" spans="2:18" ht="29.5" customHeight="1" x14ac:dyDescent="0.35">
      <c r="B1" s="449"/>
    </row>
    <row r="3" spans="2:18" ht="23.25" customHeight="1" x14ac:dyDescent="0.35">
      <c r="B3" s="538" t="str">
        <f>_xlfn.CONCAT(Contents!E15,": ",UPPER(Contents!F15))</f>
        <v>APPENDIX 3: SUMMARY OF PROFIT &amp; LOSS ACCOUNTS MICROINSURANCE BUSINESS FOR THE YEAR ENDED 31.12.2024</v>
      </c>
      <c r="C3" s="535"/>
      <c r="D3" s="535"/>
      <c r="E3" s="535"/>
      <c r="F3" s="535"/>
      <c r="G3" s="535"/>
      <c r="H3" s="535"/>
      <c r="I3" s="535"/>
      <c r="J3" s="535"/>
      <c r="K3" s="535"/>
      <c r="L3" s="535"/>
      <c r="M3" s="535"/>
      <c r="N3" s="535"/>
      <c r="O3" s="535"/>
      <c r="P3" s="535"/>
      <c r="Q3" s="535"/>
      <c r="R3" s="536"/>
    </row>
    <row r="4" spans="2:18" ht="93" x14ac:dyDescent="0.35">
      <c r="B4" s="252" t="s">
        <v>0</v>
      </c>
      <c r="C4" s="253" t="s">
        <v>241</v>
      </c>
      <c r="D4" s="253" t="s">
        <v>242</v>
      </c>
      <c r="E4" s="253" t="s">
        <v>243</v>
      </c>
      <c r="F4" s="253" t="s">
        <v>244</v>
      </c>
      <c r="G4" s="254" t="s">
        <v>245</v>
      </c>
      <c r="H4" s="254" t="s">
        <v>246</v>
      </c>
      <c r="I4" s="254" t="s">
        <v>247</v>
      </c>
      <c r="J4" s="254" t="s">
        <v>248</v>
      </c>
      <c r="K4" s="255" t="s">
        <v>249</v>
      </c>
      <c r="L4" s="255" t="s">
        <v>2</v>
      </c>
      <c r="M4" s="255" t="s">
        <v>250</v>
      </c>
      <c r="N4" s="255" t="s">
        <v>251</v>
      </c>
      <c r="O4" s="255" t="s">
        <v>252</v>
      </c>
      <c r="P4" s="255" t="s">
        <v>253</v>
      </c>
      <c r="Q4" s="255" t="s">
        <v>254</v>
      </c>
      <c r="R4" s="255" t="s">
        <v>255</v>
      </c>
    </row>
    <row r="5" spans="2:18" ht="15" customHeight="1" x14ac:dyDescent="0.35">
      <c r="B5" s="534" t="s">
        <v>4</v>
      </c>
      <c r="C5" s="535"/>
      <c r="D5" s="535"/>
      <c r="E5" s="535"/>
      <c r="F5" s="535"/>
      <c r="G5" s="535"/>
      <c r="H5" s="535"/>
      <c r="I5" s="535"/>
      <c r="J5" s="535"/>
      <c r="K5" s="535"/>
      <c r="L5" s="535"/>
      <c r="M5" s="535"/>
      <c r="N5" s="535"/>
      <c r="O5" s="535"/>
      <c r="P5" s="535"/>
      <c r="Q5" s="535"/>
      <c r="R5" s="536"/>
    </row>
    <row r="6" spans="2:18" ht="15" customHeight="1" x14ac:dyDescent="0.35">
      <c r="B6" s="29" t="s">
        <v>296</v>
      </c>
      <c r="C6" s="8" cm="1">
        <f t="array" ref="C6:R6">'[1]APPENDIX 3'!$C6:$R6</f>
        <v>102415.21633</v>
      </c>
      <c r="D6" s="8">
        <v>80380.466030603377</v>
      </c>
      <c r="E6" s="8">
        <v>53285.464772247549</v>
      </c>
      <c r="F6" s="8">
        <v>-31250.714472850919</v>
      </c>
      <c r="G6" s="8">
        <v>0</v>
      </c>
      <c r="H6" s="8">
        <v>1045.102812306</v>
      </c>
      <c r="I6" s="8">
        <v>895.91833874219947</v>
      </c>
      <c r="J6" s="8">
        <v>-149.18447356380031</v>
      </c>
      <c r="K6" s="265">
        <v>0</v>
      </c>
      <c r="L6" s="265">
        <v>2423.5830000000001</v>
      </c>
      <c r="M6" s="265">
        <v>0</v>
      </c>
      <c r="N6" s="265">
        <v>252.84097237369701</v>
      </c>
      <c r="O6" s="265">
        <v>0</v>
      </c>
      <c r="P6" s="265">
        <v>-29229.15691878842</v>
      </c>
      <c r="Q6" s="265">
        <v>-8534.6161374481308</v>
      </c>
      <c r="R6" s="266">
        <v>-20694.540781340289</v>
      </c>
    </row>
    <row r="7" spans="2:18" ht="15" customHeight="1" x14ac:dyDescent="0.35">
      <c r="B7" s="29" t="s">
        <v>297</v>
      </c>
      <c r="C7" s="8" cm="1">
        <f t="array" ref="C7:R7">'[1]APPENDIX 3'!$C7:$R7</f>
        <v>112763.5851</v>
      </c>
      <c r="D7" s="8">
        <v>94865.576607573079</v>
      </c>
      <c r="E7" s="8">
        <v>13855.853880880461</v>
      </c>
      <c r="F7" s="8">
        <v>4042.1546115464848</v>
      </c>
      <c r="G7" s="8">
        <v>6535.1549999999997</v>
      </c>
      <c r="H7" s="8">
        <v>0</v>
      </c>
      <c r="I7" s="8">
        <v>0</v>
      </c>
      <c r="J7" s="8">
        <v>6535.1549999999997</v>
      </c>
      <c r="K7" s="265">
        <v>0</v>
      </c>
      <c r="L7" s="265">
        <v>0</v>
      </c>
      <c r="M7" s="265">
        <v>447.31200000000001</v>
      </c>
      <c r="N7" s="265">
        <v>5323.6570000000002</v>
      </c>
      <c r="O7" s="265">
        <v>0</v>
      </c>
      <c r="P7" s="265">
        <v>4806.340611546485</v>
      </c>
      <c r="Q7" s="265">
        <v>464.51430530199701</v>
      </c>
      <c r="R7" s="266">
        <v>4341.8263062444876</v>
      </c>
    </row>
    <row r="8" spans="2:18" s="31" customFormat="1" ht="15" customHeight="1" x14ac:dyDescent="0.35">
      <c r="B8" s="260" t="s">
        <v>26</v>
      </c>
      <c r="C8" s="268">
        <f>SUM(C6:C7)</f>
        <v>215178.80142999999</v>
      </c>
      <c r="D8" s="268">
        <f t="shared" ref="D8:R8" si="0">SUM(D6:D7)</f>
        <v>175246.04263817647</v>
      </c>
      <c r="E8" s="268">
        <f t="shared" si="0"/>
        <v>67141.318653128008</v>
      </c>
      <c r="F8" s="268">
        <f t="shared" si="0"/>
        <v>-27208.559861304435</v>
      </c>
      <c r="G8" s="268">
        <f t="shared" si="0"/>
        <v>6535.1549999999997</v>
      </c>
      <c r="H8" s="268">
        <f t="shared" si="0"/>
        <v>1045.102812306</v>
      </c>
      <c r="I8" s="268">
        <f t="shared" si="0"/>
        <v>895.91833874219947</v>
      </c>
      <c r="J8" s="268">
        <f t="shared" si="0"/>
        <v>6385.9705264361992</v>
      </c>
      <c r="K8" s="268">
        <f t="shared" si="0"/>
        <v>0</v>
      </c>
      <c r="L8" s="268">
        <f t="shared" si="0"/>
        <v>2423.5830000000001</v>
      </c>
      <c r="M8" s="268">
        <f t="shared" si="0"/>
        <v>447.31200000000001</v>
      </c>
      <c r="N8" s="268">
        <f t="shared" si="0"/>
        <v>5576.4979723736969</v>
      </c>
      <c r="O8" s="268">
        <f t="shared" si="0"/>
        <v>0</v>
      </c>
      <c r="P8" s="268">
        <f t="shared" si="0"/>
        <v>-24422.816307241934</v>
      </c>
      <c r="Q8" s="268">
        <f t="shared" si="0"/>
        <v>-8070.1018321461333</v>
      </c>
      <c r="R8" s="268">
        <f t="shared" si="0"/>
        <v>-16352.714475095801</v>
      </c>
    </row>
    <row r="9" spans="2:18" ht="13" customHeight="1" x14ac:dyDescent="0.35">
      <c r="B9" s="537" t="s">
        <v>32</v>
      </c>
      <c r="C9" s="514"/>
      <c r="D9" s="514"/>
      <c r="E9" s="514"/>
      <c r="F9" s="514"/>
      <c r="G9" s="514"/>
      <c r="H9" s="514"/>
      <c r="I9" s="514"/>
      <c r="J9" s="514"/>
      <c r="K9" s="514"/>
      <c r="L9" s="514"/>
      <c r="M9" s="514"/>
      <c r="N9" s="514"/>
      <c r="O9" s="514"/>
      <c r="P9" s="514"/>
      <c r="Q9" s="514"/>
      <c r="R9" s="514"/>
    </row>
  </sheetData>
  <sheetProtection algorithmName="SHA-512" hashValue="nrQEvom1eGgrcj1RZsHa8sv4Ai8opKrIy+YPbKerY+cyPJzCTgI1UcBjvmh2QOHy3aqhyrL8JZ1Bk43b9V45MQ==" saltValue="yzG2O6o2s528a3GlCtFqog==" spinCount="100000" sheet="1" objects="1" scenarios="1"/>
  <mergeCells count="3">
    <mergeCell ref="B5:R5"/>
    <mergeCell ref="B9:R9"/>
    <mergeCell ref="B3:R3"/>
  </mergeCells>
  <pageMargins left="0.7" right="0.7" top="0.75" bottom="0.75" header="0.3" footer="0.3"/>
  <pageSetup scale="38" orientation="landscape" r:id="rId1"/>
  <headerFooter>
    <oddFooter>Page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tabColor rgb="FFCC9900"/>
    <pageSetUpPr fitToPage="1"/>
  </sheetPr>
  <dimension ref="B1:H52"/>
  <sheetViews>
    <sheetView showGridLines="0" topLeftCell="C30" zoomScale="80" zoomScaleNormal="80" workbookViewId="0">
      <selection activeCell="F33" sqref="F33:H33"/>
    </sheetView>
  </sheetViews>
  <sheetFormatPr defaultRowHeight="15.5" x14ac:dyDescent="0.35"/>
  <cols>
    <col min="1" max="1" width="11.54296875" style="1" customWidth="1"/>
    <col min="2" max="2" width="50.6328125" style="1" bestFit="1" customWidth="1"/>
    <col min="3" max="3" width="16.1796875" style="1" bestFit="1" customWidth="1"/>
    <col min="4" max="4" width="27.26953125" style="1" bestFit="1" customWidth="1"/>
    <col min="5" max="5" width="24.81640625" style="1" customWidth="1"/>
    <col min="6" max="6" width="46.36328125" style="1" bestFit="1" customWidth="1"/>
    <col min="7" max="7" width="16.1796875" style="1" bestFit="1" customWidth="1"/>
    <col min="8" max="8" width="27.26953125" style="1" bestFit="1" customWidth="1"/>
    <col min="9" max="9" width="22" style="1" customWidth="1"/>
    <col min="10" max="10" width="38.1796875" style="1" bestFit="1" customWidth="1"/>
    <col min="11" max="11" width="12.81640625" style="1" bestFit="1" customWidth="1"/>
    <col min="12" max="12" width="13.6328125" style="1" bestFit="1" customWidth="1"/>
    <col min="13" max="16384" width="8.7265625" style="1"/>
  </cols>
  <sheetData>
    <row r="1" spans="2:8" ht="30.5" customHeight="1" x14ac:dyDescent="0.35">
      <c r="B1" s="449"/>
    </row>
    <row r="3" spans="2:8" ht="18.75" customHeight="1" x14ac:dyDescent="0.35">
      <c r="B3" s="540" t="str">
        <f>_xlfn.CONCAT(Contents!E16,": ",UPPER(Contents!F16))</f>
        <v>APPENDIX 4: SUMMARY OF NET COMMISSIONS AND MANAGEMENT EXPENSES FOR THE YEAR ENDED 31.12.2024</v>
      </c>
      <c r="C3" s="541"/>
      <c r="D3" s="541"/>
      <c r="E3" s="541"/>
      <c r="F3" s="541"/>
      <c r="G3" s="541"/>
      <c r="H3" s="541"/>
    </row>
    <row r="4" spans="2:8" ht="18.75" customHeight="1" x14ac:dyDescent="0.35">
      <c r="B4" s="278"/>
      <c r="C4" s="279"/>
      <c r="D4" s="279"/>
      <c r="E4" s="280"/>
      <c r="F4" s="279"/>
      <c r="G4" s="279"/>
      <c r="H4" s="281"/>
    </row>
    <row r="5" spans="2:8" ht="14.5" customHeight="1" x14ac:dyDescent="0.35">
      <c r="B5" s="542" t="s">
        <v>415</v>
      </c>
      <c r="C5" s="543"/>
      <c r="D5" s="544"/>
      <c r="E5" s="27"/>
      <c r="F5" s="542" t="s">
        <v>416</v>
      </c>
      <c r="G5" s="543"/>
      <c r="H5" s="544"/>
    </row>
    <row r="6" spans="2:8" ht="27" customHeight="1" x14ac:dyDescent="0.35">
      <c r="B6" s="271" t="s">
        <v>0</v>
      </c>
      <c r="C6" s="282" t="s">
        <v>300</v>
      </c>
      <c r="D6" s="283" t="s">
        <v>3</v>
      </c>
      <c r="E6" s="284"/>
      <c r="F6" s="285" t="s">
        <v>0</v>
      </c>
      <c r="G6" s="26" t="s">
        <v>300</v>
      </c>
      <c r="H6" s="28" t="s">
        <v>3</v>
      </c>
    </row>
    <row r="7" spans="2:8" ht="17.25" customHeight="1" x14ac:dyDescent="0.35">
      <c r="B7" s="272" t="s">
        <v>5</v>
      </c>
      <c r="C7" s="273" cm="1">
        <f t="array" ref="C7:D7">'[1]APPENDIX 4'!$C7:$D7</f>
        <v>661101.00760999974</v>
      </c>
      <c r="D7" s="273">
        <v>1473817.7075724229</v>
      </c>
      <c r="E7" s="286"/>
      <c r="F7" s="25" t="s">
        <v>273</v>
      </c>
      <c r="G7" s="273" cm="1">
        <f t="array" ref="G7:H7">'[1]APPENDIX 4'!$G7:$H7</f>
        <v>897210.75800000003</v>
      </c>
      <c r="H7" s="273">
        <v>1039424.325</v>
      </c>
    </row>
    <row r="8" spans="2:8" ht="17.25" customHeight="1" x14ac:dyDescent="0.35">
      <c r="B8" s="272" t="s">
        <v>6</v>
      </c>
      <c r="C8" s="273" cm="1">
        <f t="array" ref="C8:D8">'[1]APPENDIX 4'!$C8:$D8</f>
        <v>320263.18</v>
      </c>
      <c r="D8" s="273">
        <v>1040963.246468681</v>
      </c>
      <c r="E8" s="286"/>
      <c r="F8" s="25" t="s">
        <v>274</v>
      </c>
      <c r="G8" s="273" cm="1">
        <f t="array" ref="G8:H8">'[1]APPENDIX 4'!$G8:$H8</f>
        <v>541994.821</v>
      </c>
      <c r="H8" s="273">
        <v>477253.46554062108</v>
      </c>
    </row>
    <row r="9" spans="2:8" ht="17.25" customHeight="1" x14ac:dyDescent="0.35">
      <c r="B9" s="272" t="s">
        <v>256</v>
      </c>
      <c r="C9" s="273" cm="1">
        <f t="array" ref="C9:D9">'[1]APPENDIX 4'!$C9:$D9</f>
        <v>797500.82949965668</v>
      </c>
      <c r="D9" s="273">
        <v>2492443.4219240891</v>
      </c>
      <c r="E9" s="286"/>
      <c r="F9" s="25" t="s">
        <v>275</v>
      </c>
      <c r="G9" s="273" cm="1">
        <f t="array" ref="G9:H9">'[1]APPENDIX 4'!$G9:$H9</f>
        <v>1536509.6693500001</v>
      </c>
      <c r="H9" s="273">
        <v>4544020.7970000003</v>
      </c>
    </row>
    <row r="10" spans="2:8" ht="17.25" customHeight="1" x14ac:dyDescent="0.35">
      <c r="B10" s="272" t="s">
        <v>257</v>
      </c>
      <c r="C10" s="273" cm="1">
        <f t="array" ref="C10:D10">'[1]APPENDIX 4'!$C10:$D10</f>
        <v>384227.53123000008</v>
      </c>
      <c r="D10" s="273">
        <v>2795524.52086</v>
      </c>
      <c r="E10" s="286"/>
      <c r="F10" s="25" t="s">
        <v>276</v>
      </c>
      <c r="G10" s="273" cm="1">
        <f t="array" ref="G10:H10">'[1]APPENDIX 4'!$G10:$H10</f>
        <v>4490.4837126774846</v>
      </c>
      <c r="H10" s="273">
        <v>208425.296</v>
      </c>
    </row>
    <row r="11" spans="2:8" ht="17.25" customHeight="1" x14ac:dyDescent="0.35">
      <c r="B11" s="272" t="s">
        <v>258</v>
      </c>
      <c r="C11" s="273" cm="1">
        <f t="array" ref="C11:D11">'[1]APPENDIX 4'!$C11:$D11</f>
        <v>135453.66899999999</v>
      </c>
      <c r="D11" s="273">
        <v>567087.34088999988</v>
      </c>
      <c r="E11" s="286"/>
      <c r="F11" s="25" t="s">
        <v>277</v>
      </c>
      <c r="G11" s="273" cm="1">
        <f t="array" ref="G11:H11">'[1]APPENDIX 4'!$G11:$H11</f>
        <v>100616.9106907317</v>
      </c>
      <c r="H11" s="273">
        <v>402937.42599999998</v>
      </c>
    </row>
    <row r="12" spans="2:8" ht="17.25" customHeight="1" x14ac:dyDescent="0.35">
      <c r="B12" s="272" t="s">
        <v>7</v>
      </c>
      <c r="C12" s="273" cm="1">
        <f t="array" ref="C12:D12">'[1]APPENDIX 4'!$C12:$D12</f>
        <v>1307351.7795299999</v>
      </c>
      <c r="D12" s="273">
        <v>3086692.7860599998</v>
      </c>
      <c r="E12" s="286"/>
      <c r="F12" s="25" t="s">
        <v>278</v>
      </c>
      <c r="G12" s="273" cm="1">
        <f t="array" ref="G12:H12">'[1]APPENDIX 4'!$G12:$H12</f>
        <v>716042.15390000003</v>
      </c>
      <c r="H12" s="273">
        <v>1872117.0674300001</v>
      </c>
    </row>
    <row r="13" spans="2:8" ht="17.25" customHeight="1" x14ac:dyDescent="0.35">
      <c r="B13" s="272" t="s">
        <v>8</v>
      </c>
      <c r="C13" s="273" cm="1">
        <f t="array" ref="C13:D13">'[1]APPENDIX 4'!$C13:$D13</f>
        <v>-1326.550939999998</v>
      </c>
      <c r="D13" s="273">
        <v>191145.5182126181</v>
      </c>
      <c r="E13" s="286"/>
      <c r="F13" s="25" t="s">
        <v>8</v>
      </c>
      <c r="G13" s="273" cm="1">
        <f t="array" ref="G13:H13">'[1]APPENDIX 4'!$G13:$H13</f>
        <v>0</v>
      </c>
      <c r="H13" s="273">
        <v>12856.517096</v>
      </c>
    </row>
    <row r="14" spans="2:8" ht="17.25" customHeight="1" x14ac:dyDescent="0.35">
      <c r="B14" s="272" t="s">
        <v>9</v>
      </c>
      <c r="C14" s="273" cm="1">
        <f t="array" ref="C14:D14">'[1]APPENDIX 4'!$C14:$D14</f>
        <v>480946.95831522672</v>
      </c>
      <c r="D14" s="273">
        <v>911067.82352999784</v>
      </c>
      <c r="E14" s="286"/>
      <c r="F14" s="25" t="s">
        <v>279</v>
      </c>
      <c r="G14" s="273" cm="1">
        <f t="array" ref="G14:H14">'[1]APPENDIX 4'!$G14:$H14</f>
        <v>-11901.40295799999</v>
      </c>
      <c r="H14" s="273">
        <v>558982.43414000014</v>
      </c>
    </row>
    <row r="15" spans="2:8" ht="17.25" customHeight="1" x14ac:dyDescent="0.35">
      <c r="B15" s="272" t="s">
        <v>259</v>
      </c>
      <c r="C15" s="273" cm="1">
        <f t="array" ref="C15:D15">'[1]APPENDIX 4'!$C15:$D15</f>
        <v>0</v>
      </c>
      <c r="D15" s="273">
        <v>0</v>
      </c>
      <c r="E15" s="286"/>
      <c r="F15" s="25" t="s">
        <v>280</v>
      </c>
      <c r="G15" s="273" cm="1">
        <f t="array" ref="G15:H15">'[1]APPENDIX 4'!$G15:$H15</f>
        <v>42997.08436081832</v>
      </c>
      <c r="H15" s="273">
        <v>137387.00110585001</v>
      </c>
    </row>
    <row r="16" spans="2:8" ht="17.25" customHeight="1" x14ac:dyDescent="0.35">
      <c r="B16" s="272" t="s">
        <v>10</v>
      </c>
      <c r="C16" s="273" cm="1">
        <f t="array" ref="C16:D16">'[1]APPENDIX 4'!$C16:$D16</f>
        <v>212045.20300000001</v>
      </c>
      <c r="D16" s="273">
        <v>474144.96600000001</v>
      </c>
      <c r="E16" s="286"/>
      <c r="F16" s="25" t="s">
        <v>281</v>
      </c>
      <c r="G16" s="273" cm="1">
        <f t="array" ref="G16:H16">'[1]APPENDIX 4'!$G16:$H16</f>
        <v>182632.44860520601</v>
      </c>
      <c r="H16" s="273">
        <v>138469.04500000001</v>
      </c>
    </row>
    <row r="17" spans="2:8" ht="17.25" customHeight="1" x14ac:dyDescent="0.35">
      <c r="B17" s="272" t="s">
        <v>11</v>
      </c>
      <c r="C17" s="273" cm="1">
        <f t="array" ref="C17:D17">'[1]APPENDIX 4'!$C17:$D17</f>
        <v>174781.52273</v>
      </c>
      <c r="D17" s="273">
        <v>1257826.4578499999</v>
      </c>
      <c r="E17" s="286"/>
      <c r="F17" s="25" t="s">
        <v>282</v>
      </c>
      <c r="G17" s="273" cm="1">
        <f t="array" ref="G17:H17">'[1]APPENDIX 4'!$G17:$H17</f>
        <v>1568935.54678</v>
      </c>
      <c r="H17" s="273">
        <v>2317307.3510749</v>
      </c>
    </row>
    <row r="18" spans="2:8" ht="17.25" customHeight="1" x14ac:dyDescent="0.35">
      <c r="B18" s="272" t="s">
        <v>12</v>
      </c>
      <c r="C18" s="273" cm="1">
        <f t="array" ref="C18:D18">'[1]APPENDIX 4'!$C18:$D18</f>
        <v>-170541.09729000001</v>
      </c>
      <c r="D18" s="273">
        <v>1559422.9850000001</v>
      </c>
      <c r="E18" s="286"/>
      <c r="F18" s="25" t="s">
        <v>544</v>
      </c>
      <c r="G18" s="273" cm="1">
        <f t="array" ref="G18:H18">'[1]APPENDIX 4'!$G18:$H18</f>
        <v>1189191.5560000001</v>
      </c>
      <c r="H18" s="273">
        <v>1469750.4554627</v>
      </c>
    </row>
    <row r="19" spans="2:8" ht="17.25" customHeight="1" x14ac:dyDescent="0.35">
      <c r="B19" s="272" t="s">
        <v>13</v>
      </c>
      <c r="C19" s="273" cm="1">
        <f t="array" ref="C19:D19">'[1]APPENDIX 4'!$C19:$D19</f>
        <v>253457.12700000001</v>
      </c>
      <c r="D19" s="273">
        <v>1405014.825</v>
      </c>
      <c r="E19" s="286"/>
      <c r="F19" s="25" t="s">
        <v>284</v>
      </c>
      <c r="G19" s="273" cm="1">
        <f t="array" ref="G19:H19">'[1]APPENDIX 4'!$G19:$H19</f>
        <v>331233.16075999988</v>
      </c>
      <c r="H19" s="273">
        <v>877812.72</v>
      </c>
    </row>
    <row r="20" spans="2:8" ht="17.25" customHeight="1" x14ac:dyDescent="0.35">
      <c r="B20" s="272" t="s">
        <v>14</v>
      </c>
      <c r="C20" s="273" cm="1">
        <f t="array" ref="C20:D20">'[1]APPENDIX 4'!$C20:$D20</f>
        <v>304406.90399999998</v>
      </c>
      <c r="D20" s="273">
        <v>1595582.246</v>
      </c>
      <c r="E20" s="286"/>
      <c r="F20" s="25" t="s">
        <v>285</v>
      </c>
      <c r="G20" s="273" cm="1">
        <f t="array" ref="G20:H20">'[1]APPENDIX 4'!$G20:$H20</f>
        <v>48064.346319999997</v>
      </c>
      <c r="H20" s="273">
        <v>362304.75007013662</v>
      </c>
    </row>
    <row r="21" spans="2:8" ht="17.25" customHeight="1" x14ac:dyDescent="0.35">
      <c r="B21" s="272" t="s">
        <v>260</v>
      </c>
      <c r="C21" s="273" cm="1">
        <f t="array" ref="C21:D21">'[1]APPENDIX 4'!$C21:$D21</f>
        <v>182119.68599999999</v>
      </c>
      <c r="D21" s="273">
        <v>510997.49900000001</v>
      </c>
      <c r="E21" s="286"/>
      <c r="F21" s="25" t="s">
        <v>286</v>
      </c>
      <c r="G21" s="273" cm="1">
        <f t="array" ref="G21:H21">'[1]APPENDIX 4'!$G21:$H21</f>
        <v>6076.0569500000047</v>
      </c>
      <c r="H21" s="273">
        <v>144265.85084999999</v>
      </c>
    </row>
    <row r="22" spans="2:8" ht="17.25" customHeight="1" x14ac:dyDescent="0.35">
      <c r="B22" s="272" t="s">
        <v>15</v>
      </c>
      <c r="C22" s="273" cm="1">
        <f t="array" ref="C22:D22">'[1]APPENDIX 4'!$C22:$D22</f>
        <v>0</v>
      </c>
      <c r="D22" s="273">
        <v>0</v>
      </c>
      <c r="E22" s="286"/>
      <c r="F22" s="25" t="s">
        <v>287</v>
      </c>
      <c r="G22" s="273" cm="1">
        <f t="array" ref="G22:H22">'[1]APPENDIX 4'!$G22:$H22</f>
        <v>568067.18455000012</v>
      </c>
      <c r="H22" s="273">
        <v>1683687.23887</v>
      </c>
    </row>
    <row r="23" spans="2:8" ht="17.25" customHeight="1" x14ac:dyDescent="0.35">
      <c r="B23" s="272" t="s">
        <v>261</v>
      </c>
      <c r="C23" s="273" cm="1">
        <f t="array" ref="C23:D23">'[1]APPENDIX 4'!$C23:$D23</f>
        <v>133521.09899999999</v>
      </c>
      <c r="D23" s="273">
        <v>1088403.189</v>
      </c>
      <c r="E23" s="286"/>
      <c r="F23" s="25" t="s">
        <v>18</v>
      </c>
      <c r="G23" s="273" cm="1">
        <f t="array" ref="G23:H23">'[1]APPENDIX 4'!$G23:$H23</f>
        <v>332389</v>
      </c>
      <c r="H23" s="273">
        <v>1394849.9550000001</v>
      </c>
    </row>
    <row r="24" spans="2:8" ht="17.25" customHeight="1" x14ac:dyDescent="0.35">
      <c r="B24" s="272" t="s">
        <v>262</v>
      </c>
      <c r="C24" s="273" cm="1">
        <f t="array" ref="C24:D24">'[1]APPENDIX 4'!$C24:$D24</f>
        <v>1272244.658306889</v>
      </c>
      <c r="D24" s="273">
        <v>1871534.9449335351</v>
      </c>
      <c r="E24" s="286"/>
      <c r="F24" s="25" t="s">
        <v>288</v>
      </c>
      <c r="G24" s="273" cm="1">
        <f t="array" ref="G24:H24">'[1]APPENDIX 4'!$G24:$H24</f>
        <v>-6420.5783100000026</v>
      </c>
      <c r="H24" s="273">
        <v>313070.59457999992</v>
      </c>
    </row>
    <row r="25" spans="2:8" ht="17.25" customHeight="1" x14ac:dyDescent="0.35">
      <c r="B25" s="272" t="s">
        <v>16</v>
      </c>
      <c r="C25" s="273" cm="1">
        <f t="array" ref="C25:D25">'[1]APPENDIX 4'!$C25:$D25</f>
        <v>97098.387000000002</v>
      </c>
      <c r="D25" s="273">
        <v>630651.11699999997</v>
      </c>
      <c r="E25" s="286"/>
      <c r="F25" s="25" t="s">
        <v>289</v>
      </c>
      <c r="G25" s="273" cm="1">
        <f t="array" ref="G25:H25">'[1]APPENDIX 4'!$G25:$H25</f>
        <v>20763.986570000139</v>
      </c>
      <c r="H25" s="273">
        <v>1388283.6575499999</v>
      </c>
    </row>
    <row r="26" spans="2:8" ht="17.25" customHeight="1" x14ac:dyDescent="0.35">
      <c r="B26" s="272" t="s">
        <v>17</v>
      </c>
      <c r="C26" s="273" cm="1">
        <f t="array" ref="C26:D26">'[1]APPENDIX 4'!$C26:$D26</f>
        <v>121886.2705178341</v>
      </c>
      <c r="D26" s="273">
        <v>459903.98921200022</v>
      </c>
      <c r="E26" s="286"/>
      <c r="F26" s="25" t="s">
        <v>290</v>
      </c>
      <c r="G26" s="273" cm="1">
        <f t="array" ref="G26:H26">'[1]APPENDIX 4'!$G26:$H26</f>
        <v>421147.09640999988</v>
      </c>
      <c r="H26" s="273">
        <v>647983.32200000004</v>
      </c>
    </row>
    <row r="27" spans="2:8" ht="17.25" customHeight="1" x14ac:dyDescent="0.35">
      <c r="B27" s="272" t="s">
        <v>18</v>
      </c>
      <c r="C27" s="273" cm="1">
        <f t="array" ref="C27:D27">'[1]APPENDIX 4'!$C27:$D27</f>
        <v>479909.03748868068</v>
      </c>
      <c r="D27" s="273">
        <v>1608510.85454083</v>
      </c>
      <c r="E27" s="286"/>
      <c r="F27" s="25" t="s">
        <v>291</v>
      </c>
      <c r="G27" s="273" cm="1">
        <f t="array" ref="G27:H27">'[1]APPENDIX 4'!$G27:$H27</f>
        <v>133271.02137999999</v>
      </c>
      <c r="H27" s="273">
        <v>724640.81345999974</v>
      </c>
    </row>
    <row r="28" spans="2:8" ht="17.25" customHeight="1" x14ac:dyDescent="0.35">
      <c r="B28" s="272" t="s">
        <v>19</v>
      </c>
      <c r="C28" s="273" cm="1">
        <f t="array" ref="C28:D28">'[1]APPENDIX 4'!$C28:$D28</f>
        <v>107933.0000388796</v>
      </c>
      <c r="D28" s="273">
        <v>957373.24733008142</v>
      </c>
      <c r="E28" s="286"/>
      <c r="F28" s="25" t="s">
        <v>292</v>
      </c>
      <c r="G28" s="273" cm="1">
        <f t="array" ref="G28:H28">'[1]APPENDIX 4'!$G28:$H28</f>
        <v>467991.72311999992</v>
      </c>
      <c r="H28" s="273">
        <v>1310143.1165191771</v>
      </c>
    </row>
    <row r="29" spans="2:8" ht="17.25" customHeight="1" x14ac:dyDescent="0.35">
      <c r="B29" s="272" t="s">
        <v>263</v>
      </c>
      <c r="C29" s="273" cm="1">
        <f t="array" ref="C29:D29">'[1]APPENDIX 4'!$C29:$D29</f>
        <v>97709.121263699504</v>
      </c>
      <c r="D29" s="273">
        <v>307040.13699999999</v>
      </c>
      <c r="E29" s="286"/>
      <c r="F29" s="25" t="s">
        <v>293</v>
      </c>
      <c r="G29" s="273" cm="1">
        <f t="array" ref="G29:H29">'[1]APPENDIX 4'!$G29:$H29</f>
        <v>31664.893400000001</v>
      </c>
      <c r="H29" s="273">
        <v>82622.950313825117</v>
      </c>
    </row>
    <row r="30" spans="2:8" ht="17.25" customHeight="1" x14ac:dyDescent="0.35">
      <c r="B30" s="272" t="s">
        <v>264</v>
      </c>
      <c r="C30" s="273" cm="1">
        <f t="array" ref="C30:D30">'[1]APPENDIX 4'!$C30:$D30</f>
        <v>-433138.25288001721</v>
      </c>
      <c r="D30" s="273">
        <v>822209.1408099978</v>
      </c>
      <c r="E30" s="286"/>
      <c r="F30" s="25" t="s">
        <v>294</v>
      </c>
      <c r="G30" s="273" cm="1">
        <f t="array" ref="G30:H30">'[1]APPENDIX 4'!$G30:$H30</f>
        <v>34860.047807400013</v>
      </c>
      <c r="H30" s="273">
        <v>217356.597525983</v>
      </c>
    </row>
    <row r="31" spans="2:8" ht="17.25" customHeight="1" x14ac:dyDescent="0.35">
      <c r="B31" s="272" t="s">
        <v>20</v>
      </c>
      <c r="C31" s="273" cm="1">
        <f t="array" ref="C31:D31">'[1]APPENDIX 4'!$C31:$D31</f>
        <v>-347214.62235124997</v>
      </c>
      <c r="D31" s="273">
        <v>584137.61775199999</v>
      </c>
      <c r="E31" s="286"/>
      <c r="F31" s="25" t="s">
        <v>295</v>
      </c>
      <c r="G31" s="273" cm="1">
        <f t="array" ref="G31:H31">'[1]APPENDIX 4'!$G31:$H31</f>
        <v>-114.048</v>
      </c>
      <c r="H31" s="273">
        <v>23868.073</v>
      </c>
    </row>
    <row r="32" spans="2:8" ht="17.25" customHeight="1" x14ac:dyDescent="0.35">
      <c r="B32" s="272" t="s">
        <v>265</v>
      </c>
      <c r="C32" s="273" cm="1">
        <f t="array" ref="C32:D32">'[1]APPENDIX 4'!$C32:$D32</f>
        <v>1419041.7063966589</v>
      </c>
      <c r="D32" s="273">
        <v>3261554.12</v>
      </c>
      <c r="E32" s="286"/>
      <c r="F32" s="287" t="s">
        <v>26</v>
      </c>
      <c r="G32" s="288">
        <f>SUM(G7:G31)</f>
        <v>9157713.9203988332</v>
      </c>
      <c r="H32" s="288">
        <f>SUM(H7:H31)</f>
        <v>22349820.820589188</v>
      </c>
    </row>
    <row r="33" spans="2:8" ht="17.25" customHeight="1" x14ac:dyDescent="0.35">
      <c r="B33" s="272" t="s">
        <v>266</v>
      </c>
      <c r="C33" s="273" cm="1">
        <f t="array" ref="C33:D33">'[1]APPENDIX 4'!$C33:$D33</f>
        <v>252752.71</v>
      </c>
      <c r="D33" s="273">
        <v>729926.48319000006</v>
      </c>
      <c r="E33" s="286"/>
      <c r="F33" s="545" t="s">
        <v>27</v>
      </c>
      <c r="G33" s="535"/>
      <c r="H33" s="536"/>
    </row>
    <row r="34" spans="2:8" ht="17.25" customHeight="1" x14ac:dyDescent="0.35">
      <c r="B34" s="272" t="s">
        <v>267</v>
      </c>
      <c r="C34" s="273" cm="1">
        <f t="array" ref="C34:D34">'[1]APPENDIX 4'!$C34:$D34</f>
        <v>160751.92499999999</v>
      </c>
      <c r="D34" s="273">
        <v>457527.06400000001</v>
      </c>
      <c r="E34" s="286"/>
      <c r="F34" s="25" t="s">
        <v>28</v>
      </c>
      <c r="G34" s="274" cm="1">
        <f t="array" ref="G34:H34">'[1]APPENDIX 4'!$G34:$H34</f>
        <v>5479.8310000000001</v>
      </c>
      <c r="H34" s="274">
        <v>8610.0529999999999</v>
      </c>
    </row>
    <row r="35" spans="2:8" ht="17.25" customHeight="1" x14ac:dyDescent="0.35">
      <c r="B35" s="272" t="s">
        <v>268</v>
      </c>
      <c r="C35" s="273" cm="1">
        <f t="array" ref="C35:D35">'[1]APPENDIX 4'!$C35:$D35</f>
        <v>131623.40653173719</v>
      </c>
      <c r="D35" s="273">
        <v>744363.01464000018</v>
      </c>
      <c r="E35" s="286"/>
      <c r="F35" s="25" t="s">
        <v>29</v>
      </c>
      <c r="G35" s="274" cm="1">
        <f t="array" ref="G35:H35">'[1]APPENDIX 4'!$G35:$H35</f>
        <v>247715.05073959779</v>
      </c>
      <c r="H35" s="274">
        <v>198985.02804277261</v>
      </c>
    </row>
    <row r="36" spans="2:8" ht="17.25" customHeight="1" x14ac:dyDescent="0.35">
      <c r="B36" s="272" t="s">
        <v>269</v>
      </c>
      <c r="C36" s="273" cm="1">
        <f t="array" ref="C36:D36">'[1]APPENDIX 4'!$C36:$D36</f>
        <v>142371.64517</v>
      </c>
      <c r="D36" s="273">
        <v>284210.30138000002</v>
      </c>
      <c r="E36" s="286"/>
      <c r="F36" s="25" t="s">
        <v>30</v>
      </c>
      <c r="G36" s="274" cm="1">
        <f t="array" ref="G36:H36">'[1]APPENDIX 4'!$G36:$H36</f>
        <v>897686.25062999956</v>
      </c>
      <c r="H36" s="274">
        <v>66377.710000000006</v>
      </c>
    </row>
    <row r="37" spans="2:8" ht="17.25" customHeight="1" x14ac:dyDescent="0.35">
      <c r="B37" s="272" t="s">
        <v>21</v>
      </c>
      <c r="C37" s="273" cm="1">
        <f t="array" ref="C37:D37">'[1]APPENDIX 4'!$C37:$D37</f>
        <v>73193.048431287025</v>
      </c>
      <c r="D37" s="273">
        <v>420863.96256629092</v>
      </c>
      <c r="E37" s="286"/>
      <c r="F37" s="287" t="s">
        <v>26</v>
      </c>
      <c r="G37" s="288">
        <f>SUM(G34:G36)</f>
        <v>1150881.1323695974</v>
      </c>
      <c r="H37" s="288">
        <f>SUM(H34:H36)</f>
        <v>273972.79104277265</v>
      </c>
    </row>
    <row r="38" spans="2:8" ht="17.25" customHeight="1" x14ac:dyDescent="0.35">
      <c r="B38" s="272" t="s">
        <v>22</v>
      </c>
      <c r="C38" s="273" cm="1">
        <f t="array" ref="C38:D38">'[1]APPENDIX 4'!$C38:$D38</f>
        <v>132890.2899152592</v>
      </c>
      <c r="D38" s="273">
        <v>590081.0009626291</v>
      </c>
      <c r="E38" s="289"/>
      <c r="F38" s="290" t="s">
        <v>31</v>
      </c>
      <c r="G38" s="288">
        <f>G37+G32</f>
        <v>10308595.052768432</v>
      </c>
      <c r="H38" s="288">
        <f>H37+H32</f>
        <v>22623793.61163196</v>
      </c>
    </row>
    <row r="39" spans="2:8" ht="17.25" customHeight="1" x14ac:dyDescent="0.35">
      <c r="B39" s="272" t="s">
        <v>270</v>
      </c>
      <c r="C39" s="273" cm="1">
        <f t="array" ref="C39:D39">'[1]APPENDIX 4'!$C39:$D39</f>
        <v>205554.522</v>
      </c>
      <c r="D39" s="273">
        <v>1979483.1440000001</v>
      </c>
      <c r="E39" s="9"/>
      <c r="F39" s="539" t="s">
        <v>301</v>
      </c>
      <c r="G39" s="535"/>
      <c r="H39" s="536"/>
    </row>
    <row r="40" spans="2:8" ht="17.25" customHeight="1" x14ac:dyDescent="0.35">
      <c r="B40" s="272" t="s">
        <v>23</v>
      </c>
      <c r="C40" s="273" cm="1">
        <f t="array" ref="C40:D40">'[1]APPENDIX 4'!$C40:$D40</f>
        <v>59150.206650000007</v>
      </c>
      <c r="D40" s="273">
        <v>875603.46362634539</v>
      </c>
      <c r="E40" s="289"/>
      <c r="F40" s="291"/>
      <c r="G40" s="292"/>
      <c r="H40" s="293"/>
    </row>
    <row r="41" spans="2:8" ht="17.25" customHeight="1" x14ac:dyDescent="0.35">
      <c r="B41" s="272" t="s">
        <v>24</v>
      </c>
      <c r="C41" s="273" cm="1">
        <f t="array" ref="C41:D41">'[1]APPENDIX 4'!$C41:$D41</f>
        <v>107318.06227440891</v>
      </c>
      <c r="D41" s="273">
        <v>466187.24943774397</v>
      </c>
      <c r="E41" s="289"/>
    </row>
    <row r="42" spans="2:8" ht="17.25" customHeight="1" x14ac:dyDescent="0.35">
      <c r="B42" s="272" t="s">
        <v>25</v>
      </c>
      <c r="C42" s="273" cm="1">
        <f t="array" ref="C42:D42">'[1]APPENDIX 4'!$C42:$D42</f>
        <v>0</v>
      </c>
      <c r="D42" s="273">
        <v>0</v>
      </c>
      <c r="E42" s="289"/>
      <c r="F42" s="542" t="s">
        <v>545</v>
      </c>
      <c r="G42" s="543"/>
      <c r="H42" s="544"/>
    </row>
    <row r="43" spans="2:8" ht="17.25" customHeight="1" x14ac:dyDescent="0.35">
      <c r="B43" s="294" t="s">
        <v>26</v>
      </c>
      <c r="C43" s="295">
        <f>SUM(C7:C42)</f>
        <v>9256383.9704389535</v>
      </c>
      <c r="D43" s="295">
        <f>SUM(D7:D42)</f>
        <v>37501295.385749258</v>
      </c>
      <c r="E43" s="296"/>
      <c r="F43" s="267" t="s">
        <v>296</v>
      </c>
      <c r="G43" s="273" cm="1">
        <f t="array" ref="G43:H43">'[1]APPENDIX 4'!$G43:$H43</f>
        <v>-1740.974510328318</v>
      </c>
      <c r="H43" s="273">
        <v>61517.609974842562</v>
      </c>
    </row>
    <row r="44" spans="2:8" x14ac:dyDescent="0.35">
      <c r="B44" s="534" t="s">
        <v>27</v>
      </c>
      <c r="C44" s="535"/>
      <c r="D44" s="536"/>
      <c r="E44" s="297"/>
      <c r="F44" s="267" t="s">
        <v>297</v>
      </c>
      <c r="G44" s="273" cm="1">
        <f t="array" ref="G44:H44">'[1]APPENDIX 4'!$G44:$H44</f>
        <v>-14214.314</v>
      </c>
      <c r="H44" s="273">
        <v>58645.663</v>
      </c>
    </row>
    <row r="45" spans="2:8" x14ac:dyDescent="0.35">
      <c r="B45" s="267" t="s">
        <v>28</v>
      </c>
      <c r="C45" s="298" cm="1">
        <f t="array" ref="C45:D45">'[1]APPENDIX 4'!$C45:$D45</f>
        <v>1445374.9169999999</v>
      </c>
      <c r="D45" s="298">
        <v>628065.5640113604</v>
      </c>
      <c r="E45" s="299"/>
      <c r="F45" s="290" t="s">
        <v>26</v>
      </c>
      <c r="G45" s="288">
        <f>SUM(G43:G44)</f>
        <v>-15955.288510328319</v>
      </c>
      <c r="H45" s="288">
        <f>SUM(H43:H44)</f>
        <v>120163.27297484256</v>
      </c>
    </row>
    <row r="46" spans="2:8" x14ac:dyDescent="0.35">
      <c r="B46" s="267" t="s">
        <v>29</v>
      </c>
      <c r="C46" s="298" cm="1">
        <f t="array" ref="C46:D46">'[1]APPENDIX 4'!$C46:$D46</f>
        <v>977673.19644004246</v>
      </c>
      <c r="D46" s="298">
        <v>394586.47750898771</v>
      </c>
      <c r="E46" s="300"/>
      <c r="F46" s="539" t="s">
        <v>301</v>
      </c>
      <c r="G46" s="535"/>
      <c r="H46" s="536"/>
    </row>
    <row r="47" spans="2:8" x14ac:dyDescent="0.35">
      <c r="B47" s="267" t="s">
        <v>271</v>
      </c>
      <c r="C47" s="298" cm="1">
        <f t="array" ref="C47:D47">'[1]APPENDIX 4'!$C47:$D47</f>
        <v>1068087.1340000001</v>
      </c>
      <c r="D47" s="298">
        <v>176923.44923999999</v>
      </c>
      <c r="E47" s="300"/>
    </row>
    <row r="48" spans="2:8" x14ac:dyDescent="0.35">
      <c r="B48" s="267" t="s">
        <v>30</v>
      </c>
      <c r="C48" s="298" cm="1">
        <f t="array" ref="C48:D48">'[1]APPENDIX 4'!$C48:$D48</f>
        <v>4151588.7163099982</v>
      </c>
      <c r="D48" s="298">
        <v>1040377.3351111</v>
      </c>
    </row>
    <row r="49" spans="2:4" x14ac:dyDescent="0.35">
      <c r="B49" s="267" t="s">
        <v>272</v>
      </c>
      <c r="C49" s="298" cm="1">
        <f t="array" ref="C49:D49">'[1]APPENDIX 4'!$C49:$D49</f>
        <v>1355707.254389042</v>
      </c>
      <c r="D49" s="298">
        <v>411852.47542327357</v>
      </c>
    </row>
    <row r="50" spans="2:4" x14ac:dyDescent="0.35">
      <c r="B50" s="290" t="s">
        <v>26</v>
      </c>
      <c r="C50" s="301">
        <f>SUM(C45:C49)</f>
        <v>8998431.2181390822</v>
      </c>
      <c r="D50" s="301">
        <f>SUM(D45:D49)</f>
        <v>2651805.3012947217</v>
      </c>
    </row>
    <row r="51" spans="2:4" x14ac:dyDescent="0.35">
      <c r="B51" s="290" t="s">
        <v>31</v>
      </c>
      <c r="C51" s="301">
        <f>C50+C43</f>
        <v>18254815.188578036</v>
      </c>
      <c r="D51" s="301">
        <f>D50+D43</f>
        <v>40153100.68704398</v>
      </c>
    </row>
    <row r="52" spans="2:4" x14ac:dyDescent="0.35">
      <c r="B52" s="539" t="s">
        <v>301</v>
      </c>
      <c r="C52" s="535"/>
      <c r="D52" s="536"/>
    </row>
  </sheetData>
  <sheetProtection algorithmName="SHA-512" hashValue="fjzH2FpxJ+jSKD2lj4F1lTXjwBH+z3eLHUm3aqzdgFWNMb+2UfVu1DMvqL/OpV+uflFgo2imyCTaimot09Md6Q==" saltValue="xZ7nlx1dhf1UsmGLJ6+v8A==" spinCount="100000" sheet="1" objects="1" scenarios="1"/>
  <mergeCells count="9">
    <mergeCell ref="B52:D52"/>
    <mergeCell ref="B44:D44"/>
    <mergeCell ref="B3:H3"/>
    <mergeCell ref="F39:H39"/>
    <mergeCell ref="F46:H46"/>
    <mergeCell ref="B5:D5"/>
    <mergeCell ref="F42:H42"/>
    <mergeCell ref="F5:H5"/>
    <mergeCell ref="F33:H33"/>
  </mergeCells>
  <pageMargins left="0.7" right="0.7" top="0.75" bottom="0.75" header="0.3" footer="0.3"/>
  <pageSetup scale="55" orientation="landscape" r:id="rId1"/>
  <headerFooter>
    <oddFooter>Page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tabColor rgb="FFCC9900"/>
    <pageSetUpPr fitToPage="1"/>
  </sheetPr>
  <dimension ref="B1:M46"/>
  <sheetViews>
    <sheetView showGridLines="0" topLeftCell="F1" zoomScale="80" zoomScaleNormal="80" workbookViewId="0">
      <selection activeCell="K43" sqref="K43:L43"/>
    </sheetView>
  </sheetViews>
  <sheetFormatPr defaultRowHeight="15.5" x14ac:dyDescent="0.35"/>
  <cols>
    <col min="1" max="1" width="11" style="1" customWidth="1"/>
    <col min="2" max="2" width="35.36328125" style="1" bestFit="1" customWidth="1"/>
    <col min="3" max="3" width="19.6328125" style="1" customWidth="1"/>
    <col min="4" max="4" width="17.1796875" style="1" customWidth="1"/>
    <col min="5" max="5" width="18.81640625" style="1" customWidth="1"/>
    <col min="6" max="6" width="21.08984375" style="1" customWidth="1"/>
    <col min="7" max="7" width="18.1796875" style="1" customWidth="1"/>
    <col min="8" max="8" width="18.54296875" style="1" customWidth="1"/>
    <col min="9" max="9" width="20.81640625" style="1" customWidth="1"/>
    <col min="10" max="10" width="19.54296875" style="1" customWidth="1"/>
    <col min="11" max="11" width="19.26953125" style="1" customWidth="1"/>
    <col min="12" max="12" width="18.7265625" style="1" customWidth="1"/>
    <col min="14" max="16384" width="8.7265625" style="1"/>
  </cols>
  <sheetData>
    <row r="1" spans="2:12" ht="35" customHeight="1" x14ac:dyDescent="0.35">
      <c r="B1" s="449"/>
    </row>
    <row r="3" spans="2:12" ht="17.25" customHeight="1" x14ac:dyDescent="0.35">
      <c r="B3" s="546" t="str">
        <f>_xlfn.CONCAT(INDEX(_xlfn.TEXTSPLIT(Contents!E17," I"),1),": ",UPPER(Contents!F17))</f>
        <v>APPENDIX 5: SUMMARY OF LONG TERM INSURANCE BUSINESS BALANCE SHEETS AS AT 31.12.2024</v>
      </c>
      <c r="C3" s="547"/>
      <c r="D3" s="547"/>
      <c r="E3" s="547"/>
      <c r="F3" s="547"/>
      <c r="G3" s="547"/>
      <c r="H3" s="547"/>
      <c r="I3" s="547"/>
      <c r="J3" s="547"/>
      <c r="K3" s="547"/>
      <c r="L3" s="547"/>
    </row>
    <row r="4" spans="2:12" ht="57" customHeight="1" x14ac:dyDescent="0.35">
      <c r="B4" s="271" t="s">
        <v>0</v>
      </c>
      <c r="C4" s="302" t="s">
        <v>273</v>
      </c>
      <c r="D4" s="302" t="s">
        <v>274</v>
      </c>
      <c r="E4" s="302" t="s">
        <v>275</v>
      </c>
      <c r="F4" s="302" t="s">
        <v>276</v>
      </c>
      <c r="G4" s="302" t="s">
        <v>277</v>
      </c>
      <c r="H4" s="302" t="s">
        <v>278</v>
      </c>
      <c r="I4" s="302" t="s">
        <v>28</v>
      </c>
      <c r="J4" s="302" t="s">
        <v>8</v>
      </c>
      <c r="K4" s="302" t="s">
        <v>29</v>
      </c>
      <c r="L4" s="302" t="s">
        <v>279</v>
      </c>
    </row>
    <row r="5" spans="2:12" ht="20.5" customHeight="1" x14ac:dyDescent="0.35">
      <c r="B5" s="303" t="s">
        <v>303</v>
      </c>
      <c r="C5" s="304" cm="1">
        <f t="array" ref="C5:L5">'[1]APPENDIX 5 I'!$C5:$L5</f>
        <v>699000</v>
      </c>
      <c r="D5" s="304">
        <v>1100000</v>
      </c>
      <c r="E5" s="304">
        <v>1200000</v>
      </c>
      <c r="F5" s="304">
        <v>416725.76799999998</v>
      </c>
      <c r="G5" s="304">
        <v>400000</v>
      </c>
      <c r="H5" s="304">
        <v>800000</v>
      </c>
      <c r="I5" s="304">
        <v>500000</v>
      </c>
      <c r="J5" s="304">
        <v>200000</v>
      </c>
      <c r="K5" s="304">
        <v>500000</v>
      </c>
      <c r="L5" s="304">
        <v>420000</v>
      </c>
    </row>
    <row r="6" spans="2:12" ht="20.5" customHeight="1" x14ac:dyDescent="0.35">
      <c r="B6" s="303" t="s">
        <v>304</v>
      </c>
      <c r="C6" s="304" cm="1">
        <f t="array" ref="C6:L6">'[1]APPENDIX 5 I'!$C6:$L6</f>
        <v>0</v>
      </c>
      <c r="D6" s="304">
        <v>0</v>
      </c>
      <c r="E6" s="304">
        <v>0</v>
      </c>
      <c r="F6" s="304">
        <v>491067.64799999999</v>
      </c>
      <c r="G6" s="304">
        <v>0</v>
      </c>
      <c r="H6" s="304">
        <v>0</v>
      </c>
      <c r="I6" s="304">
        <v>0</v>
      </c>
      <c r="J6" s="304">
        <v>0</v>
      </c>
      <c r="K6" s="304">
        <v>0</v>
      </c>
      <c r="L6" s="304">
        <v>180000</v>
      </c>
    </row>
    <row r="7" spans="2:12" ht="20.5" customHeight="1" x14ac:dyDescent="0.35">
      <c r="B7" s="303" t="s">
        <v>305</v>
      </c>
      <c r="C7" s="304" cm="1">
        <f t="array" ref="C7:L7">'[1]APPENDIX 5 I'!$C7:$L7</f>
        <v>0</v>
      </c>
      <c r="D7" s="304">
        <v>0</v>
      </c>
      <c r="E7" s="304">
        <v>0</v>
      </c>
      <c r="F7" s="304">
        <v>2500</v>
      </c>
      <c r="G7" s="304">
        <v>2072.9090000000001</v>
      </c>
      <c r="H7" s="304">
        <v>0</v>
      </c>
      <c r="I7" s="304">
        <v>0</v>
      </c>
      <c r="J7" s="304">
        <v>-8100</v>
      </c>
      <c r="K7" s="304">
        <v>0</v>
      </c>
      <c r="L7" s="304">
        <v>0</v>
      </c>
    </row>
    <row r="8" spans="2:12" ht="20.5" customHeight="1" x14ac:dyDescent="0.35">
      <c r="B8" s="303" t="s">
        <v>306</v>
      </c>
      <c r="C8" s="304" cm="1">
        <f t="array" ref="C8:L8">'[1]APPENDIX 5 I'!$C8:$L8</f>
        <v>-40382.649029927787</v>
      </c>
      <c r="D8" s="304">
        <v>-113765.053</v>
      </c>
      <c r="E8" s="304">
        <v>14900506.870999999</v>
      </c>
      <c r="F8" s="304">
        <v>0</v>
      </c>
      <c r="G8" s="304">
        <v>0</v>
      </c>
      <c r="H8" s="304">
        <v>1566091.1040479471</v>
      </c>
      <c r="I8" s="304">
        <v>21056.733</v>
      </c>
      <c r="J8" s="304">
        <v>-334199.15700000001</v>
      </c>
      <c r="K8" s="304">
        <v>0</v>
      </c>
      <c r="L8" s="304">
        <v>0</v>
      </c>
    </row>
    <row r="9" spans="2:12" ht="20.5" customHeight="1" x14ac:dyDescent="0.35">
      <c r="B9" s="303" t="s">
        <v>307</v>
      </c>
      <c r="C9" s="304" cm="1">
        <f t="array" ref="C9:L9">'[1]APPENDIX 5 I'!$C9:$L9</f>
        <v>0</v>
      </c>
      <c r="D9" s="304">
        <v>0</v>
      </c>
      <c r="E9" s="304">
        <v>0</v>
      </c>
      <c r="F9" s="304">
        <v>399360.94065000012</v>
      </c>
      <c r="G9" s="304">
        <v>0</v>
      </c>
      <c r="H9" s="304">
        <v>-24517.332160000089</v>
      </c>
      <c r="I9" s="304">
        <v>-15.88</v>
      </c>
      <c r="J9" s="304">
        <v>0</v>
      </c>
      <c r="K9" s="304">
        <v>0</v>
      </c>
      <c r="L9" s="304">
        <v>0</v>
      </c>
    </row>
    <row r="10" spans="2:12" ht="20.5" customHeight="1" x14ac:dyDescent="0.35">
      <c r="B10" s="303" t="s">
        <v>308</v>
      </c>
      <c r="C10" s="304" cm="1">
        <f t="array" ref="C10:L10">'[1]APPENDIX 5 I'!$C10:$L10</f>
        <v>818602.86135496665</v>
      </c>
      <c r="D10" s="304">
        <v>244790.81017048869</v>
      </c>
      <c r="E10" s="304">
        <v>75000</v>
      </c>
      <c r="F10" s="304">
        <v>-1221978.805662699</v>
      </c>
      <c r="G10" s="304">
        <v>227574.3543894951</v>
      </c>
      <c r="H10" s="304">
        <v>812874.90116094402</v>
      </c>
      <c r="I10" s="304">
        <v>56739.325727638272</v>
      </c>
      <c r="J10" s="304">
        <v>-36787.177635970278</v>
      </c>
      <c r="K10" s="304">
        <v>1056274.110580588</v>
      </c>
      <c r="L10" s="304">
        <v>3762566.8492052159</v>
      </c>
    </row>
    <row r="11" spans="2:12" ht="20.5" customHeight="1" x14ac:dyDescent="0.35">
      <c r="B11" s="303" t="s">
        <v>309</v>
      </c>
      <c r="C11" s="304" cm="1">
        <f t="array" ref="C11:L11">'[1]APPENDIX 5 I'!$C11:$L11</f>
        <v>0</v>
      </c>
      <c r="D11" s="304">
        <v>0</v>
      </c>
      <c r="E11" s="304">
        <v>0</v>
      </c>
      <c r="F11" s="304">
        <v>518154.63468000002</v>
      </c>
      <c r="G11" s="304">
        <v>1120.164</v>
      </c>
      <c r="H11" s="304">
        <v>0</v>
      </c>
      <c r="I11" s="304">
        <v>0</v>
      </c>
      <c r="J11" s="304">
        <v>0</v>
      </c>
      <c r="K11" s="304">
        <v>0</v>
      </c>
      <c r="L11" s="304">
        <v>0</v>
      </c>
    </row>
    <row r="12" spans="2:12" s="77" customFormat="1" ht="20.5" customHeight="1" thickBot="1" x14ac:dyDescent="0.4">
      <c r="B12" s="305" t="s">
        <v>310</v>
      </c>
      <c r="C12" s="306">
        <v>1477220.2123250391</v>
      </c>
      <c r="D12" s="306">
        <v>1231025.7571704891</v>
      </c>
      <c r="E12" s="306">
        <v>16175506.870999999</v>
      </c>
      <c r="F12" s="306">
        <v>605830.18566730118</v>
      </c>
      <c r="G12" s="306">
        <v>630767.42738949519</v>
      </c>
      <c r="H12" s="306">
        <v>3154448.6730488911</v>
      </c>
      <c r="I12" s="306">
        <v>577780.17872763821</v>
      </c>
      <c r="J12" s="306">
        <v>-179086.3346359703</v>
      </c>
      <c r="K12" s="306">
        <v>1556274.110580588</v>
      </c>
      <c r="L12" s="306">
        <v>4362566.8492052164</v>
      </c>
    </row>
    <row r="13" spans="2:12" ht="20.5" customHeight="1" thickTop="1" x14ac:dyDescent="0.35">
      <c r="B13" s="303" t="s">
        <v>311</v>
      </c>
      <c r="C13" s="304" cm="1">
        <f t="array" ref="C13:L13">'[1]APPENDIX 5 I'!$C13:$L13</f>
        <v>0</v>
      </c>
      <c r="D13" s="304">
        <v>293063.43699999998</v>
      </c>
      <c r="E13" s="304">
        <v>0</v>
      </c>
      <c r="F13" s="304">
        <v>0</v>
      </c>
      <c r="G13" s="304">
        <v>13011.00662776752</v>
      </c>
      <c r="H13" s="304">
        <v>98924.319174361648</v>
      </c>
      <c r="I13" s="304">
        <v>0</v>
      </c>
      <c r="J13" s="304">
        <v>0</v>
      </c>
      <c r="K13" s="304">
        <v>0</v>
      </c>
      <c r="L13" s="304">
        <v>0</v>
      </c>
    </row>
    <row r="14" spans="2:12" ht="20.5" customHeight="1" x14ac:dyDescent="0.35">
      <c r="B14" s="307" t="s">
        <v>312</v>
      </c>
      <c r="C14" s="304" cm="1">
        <f t="array" ref="C14:L14">'[1]APPENDIX 5 I'!$C14:$L14</f>
        <v>12547614.185169401</v>
      </c>
      <c r="D14" s="304">
        <v>15164514.057</v>
      </c>
      <c r="E14" s="304">
        <v>144852484.62318</v>
      </c>
      <c r="F14" s="304">
        <v>751940.44288710633</v>
      </c>
      <c r="G14" s="304">
        <v>1502517.529827713</v>
      </c>
      <c r="H14" s="304">
        <v>27877089.166416019</v>
      </c>
      <c r="I14" s="304">
        <v>53212.264999999999</v>
      </c>
      <c r="J14" s="304">
        <v>795174.06977507391</v>
      </c>
      <c r="K14" s="304">
        <v>893928.65</v>
      </c>
      <c r="L14" s="304">
        <v>19894171.7129738</v>
      </c>
    </row>
    <row r="15" spans="2:12" ht="20.5" customHeight="1" x14ac:dyDescent="0.35">
      <c r="B15" s="307" t="s">
        <v>313</v>
      </c>
      <c r="C15" s="304" cm="1">
        <f t="array" ref="C15:L15">'[1]APPENDIX 5 I'!$C15:$L15</f>
        <v>0</v>
      </c>
      <c r="D15" s="304">
        <v>8063.7860868000007</v>
      </c>
      <c r="E15" s="304">
        <v>9761.9286665277996</v>
      </c>
      <c r="F15" s="304">
        <v>0</v>
      </c>
      <c r="G15" s="304">
        <v>74519.789999999994</v>
      </c>
      <c r="H15" s="304">
        <v>0</v>
      </c>
      <c r="I15" s="304">
        <v>7462.7889999999998</v>
      </c>
      <c r="J15" s="304">
        <v>0</v>
      </c>
      <c r="K15" s="304">
        <v>114117.806</v>
      </c>
      <c r="L15" s="304">
        <v>0</v>
      </c>
    </row>
    <row r="16" spans="2:12" ht="20.5" customHeight="1" x14ac:dyDescent="0.35">
      <c r="B16" s="307" t="s">
        <v>314</v>
      </c>
      <c r="C16" s="304" cm="1">
        <f t="array" ref="C16:L16">'[1]APPENDIX 5 I'!$C16:$L16</f>
        <v>223609.26786391</v>
      </c>
      <c r="D16" s="304">
        <v>104297.8242835175</v>
      </c>
      <c r="E16" s="304">
        <v>6385931.4129999997</v>
      </c>
      <c r="F16" s="304">
        <v>0</v>
      </c>
      <c r="G16" s="304">
        <v>0</v>
      </c>
      <c r="H16" s="304">
        <v>1014885.957742525</v>
      </c>
      <c r="I16" s="304">
        <v>70315.084000000003</v>
      </c>
      <c r="J16" s="304">
        <v>0</v>
      </c>
      <c r="K16" s="304">
        <v>452688.81800000003</v>
      </c>
      <c r="L16" s="304">
        <v>795587.95529999991</v>
      </c>
    </row>
    <row r="17" spans="2:12" ht="20.5" customHeight="1" x14ac:dyDescent="0.35">
      <c r="B17" s="307" t="s">
        <v>315</v>
      </c>
      <c r="C17" s="304" cm="1">
        <f t="array" ref="C17:L17">'[1]APPENDIX 5 I'!$C17:$L17</f>
        <v>130173.06607</v>
      </c>
      <c r="D17" s="304">
        <v>0</v>
      </c>
      <c r="E17" s="304">
        <v>960993.27245977789</v>
      </c>
      <c r="F17" s="304">
        <v>99625.865999999995</v>
      </c>
      <c r="G17" s="304">
        <v>52080.633000000002</v>
      </c>
      <c r="H17" s="304">
        <v>0</v>
      </c>
      <c r="I17" s="304">
        <v>25753.554</v>
      </c>
      <c r="J17" s="304">
        <v>128456.430056</v>
      </c>
      <c r="K17" s="304">
        <v>0</v>
      </c>
      <c r="L17" s="304">
        <v>72666.679489999995</v>
      </c>
    </row>
    <row r="18" spans="2:12" ht="20.5" customHeight="1" x14ac:dyDescent="0.35">
      <c r="B18" s="307" t="s">
        <v>316</v>
      </c>
      <c r="C18" s="304" cm="1">
        <f t="array" ref="C18:L18">'[1]APPENDIX 5 I'!$C18:$L18</f>
        <v>198194.85096999971</v>
      </c>
      <c r="D18" s="304">
        <v>172530.98204362299</v>
      </c>
      <c r="E18" s="304">
        <v>1056267.932000007</v>
      </c>
      <c r="F18" s="304">
        <v>236770.49335</v>
      </c>
      <c r="G18" s="304">
        <v>26155.14200000004</v>
      </c>
      <c r="H18" s="304">
        <v>710479.02102181106</v>
      </c>
      <c r="I18" s="304">
        <v>47784.762999999999</v>
      </c>
      <c r="J18" s="304">
        <v>22467.174999999959</v>
      </c>
      <c r="K18" s="304">
        <v>0</v>
      </c>
      <c r="L18" s="304">
        <v>671018.15882960602</v>
      </c>
    </row>
    <row r="19" spans="2:12" ht="20.5" customHeight="1" thickBot="1" x14ac:dyDescent="0.4">
      <c r="B19" s="308" t="s">
        <v>317</v>
      </c>
      <c r="C19" s="309">
        <v>14576811.582398349</v>
      </c>
      <c r="D19" s="309">
        <v>16973495.843584429</v>
      </c>
      <c r="E19" s="309">
        <v>169440946.0403063</v>
      </c>
      <c r="F19" s="309">
        <v>1694166.987904408</v>
      </c>
      <c r="G19" s="309">
        <v>2299051.5288449749</v>
      </c>
      <c r="H19" s="309">
        <v>32855827.137403611</v>
      </c>
      <c r="I19" s="309">
        <v>782308.63372763828</v>
      </c>
      <c r="J19" s="309">
        <v>767011.34019510366</v>
      </c>
      <c r="K19" s="309">
        <v>3017009.384580588</v>
      </c>
      <c r="L19" s="309">
        <v>25796011.355798621</v>
      </c>
    </row>
    <row r="20" spans="2:12" ht="20.5" customHeight="1" thickTop="1" x14ac:dyDescent="0.35">
      <c r="B20" s="307" t="s">
        <v>318</v>
      </c>
      <c r="C20" s="304" cm="1">
        <f t="array" ref="C20:L20">'[1]APPENDIX 5 I'!$C20:$L20</f>
        <v>46032.977720000003</v>
      </c>
      <c r="D20" s="304">
        <v>13448.22</v>
      </c>
      <c r="E20" s="304">
        <v>289887.761</v>
      </c>
      <c r="F20" s="304">
        <v>1210.935579999998</v>
      </c>
      <c r="G20" s="304">
        <v>8158.2820000000002</v>
      </c>
      <c r="H20" s="304">
        <v>56184.182849999997</v>
      </c>
      <c r="I20" s="304">
        <v>0</v>
      </c>
      <c r="J20" s="304">
        <v>633.33062000000007</v>
      </c>
      <c r="K20" s="304">
        <v>0.1</v>
      </c>
      <c r="L20" s="304">
        <v>215190.16534000001</v>
      </c>
    </row>
    <row r="21" spans="2:12" ht="20.5" customHeight="1" x14ac:dyDescent="0.35">
      <c r="B21" s="307" t="s">
        <v>319</v>
      </c>
      <c r="C21" s="304" cm="1">
        <f t="array" ref="C21:L21">'[1]APPENDIX 5 I'!$C21:$L21</f>
        <v>0</v>
      </c>
      <c r="D21" s="304">
        <v>0</v>
      </c>
      <c r="E21" s="304">
        <v>330481.99699999997</v>
      </c>
      <c r="F21" s="304">
        <v>92500</v>
      </c>
      <c r="G21" s="304">
        <v>0</v>
      </c>
      <c r="H21" s="304">
        <v>0</v>
      </c>
      <c r="I21" s="304">
        <v>0</v>
      </c>
      <c r="J21" s="304">
        <v>0</v>
      </c>
      <c r="K21" s="304">
        <v>0</v>
      </c>
      <c r="L21" s="304">
        <v>0</v>
      </c>
    </row>
    <row r="22" spans="2:12" ht="20.5" customHeight="1" x14ac:dyDescent="0.35">
      <c r="B22" s="307" t="s">
        <v>320</v>
      </c>
      <c r="C22" s="304" cm="1">
        <f t="array" ref="C22:L22">'[1]APPENDIX 5 I'!$C22:$L22</f>
        <v>0</v>
      </c>
      <c r="D22" s="304">
        <v>155000</v>
      </c>
      <c r="E22" s="304">
        <v>16341555.110538069</v>
      </c>
      <c r="F22" s="304">
        <v>944050</v>
      </c>
      <c r="G22" s="304">
        <v>540000</v>
      </c>
      <c r="H22" s="304">
        <v>2181875</v>
      </c>
      <c r="I22" s="304">
        <v>0</v>
      </c>
      <c r="J22" s="304">
        <v>713255.4</v>
      </c>
      <c r="K22" s="304">
        <v>0</v>
      </c>
      <c r="L22" s="304">
        <v>0</v>
      </c>
    </row>
    <row r="23" spans="2:12" ht="20.5" customHeight="1" x14ac:dyDescent="0.35">
      <c r="B23" s="307" t="s">
        <v>321</v>
      </c>
      <c r="C23" s="304" cm="1">
        <f t="array" ref="C23:L23">'[1]APPENDIX 5 I'!$C23:$L23</f>
        <v>22268.06</v>
      </c>
      <c r="D23" s="304">
        <v>9397.0961599162511</v>
      </c>
      <c r="E23" s="304">
        <v>98163.747000000003</v>
      </c>
      <c r="F23" s="304">
        <v>1759.169471237497</v>
      </c>
      <c r="G23" s="304">
        <v>12302.169</v>
      </c>
      <c r="H23" s="304">
        <v>56442.473034166622</v>
      </c>
      <c r="I23" s="304">
        <v>0</v>
      </c>
      <c r="J23" s="304">
        <v>619.08010000000013</v>
      </c>
      <c r="K23" s="304">
        <v>0</v>
      </c>
      <c r="L23" s="304">
        <v>6295.6520599999994</v>
      </c>
    </row>
    <row r="24" spans="2:12" ht="20.5" customHeight="1" x14ac:dyDescent="0.35">
      <c r="B24" s="307" t="s">
        <v>322</v>
      </c>
      <c r="C24" s="304" cm="1">
        <f t="array" ref="C24:L24">'[1]APPENDIX 5 I'!$C24:$L24</f>
        <v>12085697.118118981</v>
      </c>
      <c r="D24" s="304">
        <v>14610402.567191491</v>
      </c>
      <c r="E24" s="304">
        <v>125365610.20020001</v>
      </c>
      <c r="F24" s="304">
        <v>467855.40330396133</v>
      </c>
      <c r="G24" s="304">
        <v>260434.6536863253</v>
      </c>
      <c r="H24" s="304">
        <v>20568809.874609999</v>
      </c>
      <c r="I24" s="304">
        <v>649517.13199999998</v>
      </c>
      <c r="J24" s="304">
        <v>26758.399000000001</v>
      </c>
      <c r="K24" s="304">
        <v>1289032.303184432</v>
      </c>
      <c r="L24" s="304">
        <v>19729627.54873981</v>
      </c>
    </row>
    <row r="25" spans="2:12" ht="20.5" customHeight="1" x14ac:dyDescent="0.35">
      <c r="B25" s="307" t="s">
        <v>323</v>
      </c>
      <c r="C25" s="304" cm="1">
        <f t="array" ref="C25:L25">'[1]APPENDIX 5 I'!$C25:$L25</f>
        <v>0</v>
      </c>
      <c r="D25" s="304">
        <v>82660.269</v>
      </c>
      <c r="E25" s="304">
        <v>11177963.602</v>
      </c>
      <c r="F25" s="304">
        <v>0</v>
      </c>
      <c r="G25" s="304">
        <v>0</v>
      </c>
      <c r="H25" s="304">
        <v>334445.49051999999</v>
      </c>
      <c r="I25" s="304">
        <v>0</v>
      </c>
      <c r="J25" s="304">
        <v>0</v>
      </c>
      <c r="K25" s="304">
        <v>0</v>
      </c>
      <c r="L25" s="304">
        <v>0</v>
      </c>
    </row>
    <row r="26" spans="2:12" ht="20.5" customHeight="1" x14ac:dyDescent="0.35">
      <c r="B26" s="307" t="s">
        <v>324</v>
      </c>
      <c r="C26" s="304" cm="1">
        <f t="array" ref="C26:L26">'[1]APPENDIX 5 I'!$C26:$L26</f>
        <v>0</v>
      </c>
      <c r="D26" s="304">
        <v>0</v>
      </c>
      <c r="E26" s="304">
        <v>7610993.4210000001</v>
      </c>
      <c r="F26" s="304">
        <v>0</v>
      </c>
      <c r="G26" s="304">
        <v>0</v>
      </c>
      <c r="H26" s="304">
        <v>0</v>
      </c>
      <c r="I26" s="304">
        <v>0</v>
      </c>
      <c r="J26" s="304">
        <v>0</v>
      </c>
      <c r="K26" s="304">
        <v>0</v>
      </c>
      <c r="L26" s="304">
        <v>0</v>
      </c>
    </row>
    <row r="27" spans="2:12" ht="20.5" customHeight="1" x14ac:dyDescent="0.35">
      <c r="B27" s="307" t="s">
        <v>325</v>
      </c>
      <c r="C27" s="304" cm="1">
        <f t="array" ref="C27:L27">'[1]APPENDIX 5 I'!$C27:$L27</f>
        <v>0</v>
      </c>
      <c r="D27" s="304">
        <v>112326.88499999999</v>
      </c>
      <c r="E27" s="304">
        <v>4245.8901999999998</v>
      </c>
      <c r="F27" s="304">
        <v>0</v>
      </c>
      <c r="G27" s="304">
        <v>0</v>
      </c>
      <c r="H27" s="304">
        <v>64753.361729999997</v>
      </c>
      <c r="I27" s="304">
        <v>0</v>
      </c>
      <c r="J27" s="304">
        <v>0</v>
      </c>
      <c r="K27" s="304">
        <v>0</v>
      </c>
      <c r="L27" s="304">
        <v>51524.045653965797</v>
      </c>
    </row>
    <row r="28" spans="2:12" ht="20.5" customHeight="1" x14ac:dyDescent="0.35">
      <c r="B28" s="307" t="s">
        <v>326</v>
      </c>
      <c r="C28" s="304" cm="1">
        <f t="array" ref="C28:L28">'[1]APPENDIX 5 I'!$C28:$L28</f>
        <v>0</v>
      </c>
      <c r="D28" s="304">
        <v>75198.080000000002</v>
      </c>
      <c r="E28" s="304">
        <v>0</v>
      </c>
      <c r="F28" s="304">
        <v>0</v>
      </c>
      <c r="G28" s="304">
        <v>0</v>
      </c>
      <c r="H28" s="304">
        <v>0</v>
      </c>
      <c r="I28" s="304">
        <v>0</v>
      </c>
      <c r="J28" s="304">
        <v>0</v>
      </c>
      <c r="K28" s="304">
        <v>0</v>
      </c>
      <c r="L28" s="304">
        <v>0</v>
      </c>
    </row>
    <row r="29" spans="2:12" ht="20.5" customHeight="1" x14ac:dyDescent="0.35">
      <c r="B29" s="307" t="s">
        <v>327</v>
      </c>
      <c r="C29" s="304" cm="1">
        <f t="array" ref="C29:L29">'[1]APPENDIX 5 I'!$C29:$L29</f>
        <v>0</v>
      </c>
      <c r="D29" s="304">
        <v>0</v>
      </c>
      <c r="E29" s="304">
        <v>0</v>
      </c>
      <c r="F29" s="304">
        <v>0</v>
      </c>
      <c r="G29" s="304">
        <v>0</v>
      </c>
      <c r="H29" s="304">
        <v>0</v>
      </c>
      <c r="I29" s="304">
        <v>0</v>
      </c>
      <c r="J29" s="304">
        <v>0</v>
      </c>
      <c r="K29" s="304">
        <v>0</v>
      </c>
      <c r="L29" s="304">
        <v>0</v>
      </c>
    </row>
    <row r="30" spans="2:12" ht="20.5" customHeight="1" x14ac:dyDescent="0.35">
      <c r="B30" s="307" t="s">
        <v>328</v>
      </c>
      <c r="C30" s="304" cm="1">
        <f t="array" ref="C30:L30">'[1]APPENDIX 5 I'!$C30:$L30</f>
        <v>0</v>
      </c>
      <c r="D30" s="304">
        <v>274550.75055</v>
      </c>
      <c r="E30" s="304">
        <v>2023547.7120000001</v>
      </c>
      <c r="F30" s="304">
        <v>0</v>
      </c>
      <c r="G30" s="304">
        <v>1.56</v>
      </c>
      <c r="H30" s="304">
        <v>631691.07770999987</v>
      </c>
      <c r="I30" s="304">
        <v>0</v>
      </c>
      <c r="J30" s="304">
        <v>0</v>
      </c>
      <c r="K30" s="304">
        <v>9151.8786199999995</v>
      </c>
      <c r="L30" s="304">
        <v>1962590.8768</v>
      </c>
    </row>
    <row r="31" spans="2:12" ht="20.5" customHeight="1" x14ac:dyDescent="0.35">
      <c r="B31" s="307" t="s">
        <v>329</v>
      </c>
      <c r="C31" s="304" cm="1">
        <f t="array" ref="C31:L31">'[1]APPENDIX 5 I'!$C31:$L31</f>
        <v>0</v>
      </c>
      <c r="D31" s="304">
        <v>10119.47520642004</v>
      </c>
      <c r="E31" s="304">
        <v>847305.79360864207</v>
      </c>
      <c r="F31" s="304">
        <v>211.64</v>
      </c>
      <c r="G31" s="304">
        <v>0</v>
      </c>
      <c r="H31" s="304">
        <v>0</v>
      </c>
      <c r="I31" s="304">
        <v>0</v>
      </c>
      <c r="J31" s="304">
        <v>1770.231</v>
      </c>
      <c r="K31" s="304">
        <v>0</v>
      </c>
      <c r="L31" s="304">
        <v>0</v>
      </c>
    </row>
    <row r="32" spans="2:12" ht="20.5" customHeight="1" x14ac:dyDescent="0.35">
      <c r="B32" s="307" t="s">
        <v>330</v>
      </c>
      <c r="C32" s="304" cm="1">
        <f t="array" ref="C32:L32">'[1]APPENDIX 5 I'!$C32:$L32</f>
        <v>0</v>
      </c>
      <c r="D32" s="304">
        <v>0</v>
      </c>
      <c r="E32" s="304">
        <v>0</v>
      </c>
      <c r="F32" s="304">
        <v>0</v>
      </c>
      <c r="G32" s="304">
        <v>0</v>
      </c>
      <c r="H32" s="304">
        <v>0</v>
      </c>
      <c r="I32" s="304">
        <v>0</v>
      </c>
      <c r="J32" s="304">
        <v>0</v>
      </c>
      <c r="K32" s="304">
        <v>0</v>
      </c>
      <c r="L32" s="304">
        <v>0</v>
      </c>
    </row>
    <row r="33" spans="2:12" ht="20.5" customHeight="1" x14ac:dyDescent="0.35">
      <c r="B33" s="307" t="s">
        <v>331</v>
      </c>
      <c r="C33" s="304" cm="1">
        <f t="array" ref="C33:L33">'[1]APPENDIX 5 I'!$C33:$L33</f>
        <v>0</v>
      </c>
      <c r="D33" s="304">
        <v>0</v>
      </c>
      <c r="E33" s="304">
        <v>0</v>
      </c>
      <c r="F33" s="304">
        <v>0</v>
      </c>
      <c r="G33" s="304">
        <v>0</v>
      </c>
      <c r="H33" s="304">
        <v>0</v>
      </c>
      <c r="I33" s="304">
        <v>0</v>
      </c>
      <c r="J33" s="304">
        <v>0</v>
      </c>
      <c r="K33" s="304">
        <v>0</v>
      </c>
      <c r="L33" s="304">
        <v>0</v>
      </c>
    </row>
    <row r="34" spans="2:12" ht="20.5" customHeight="1" x14ac:dyDescent="0.35">
      <c r="B34" s="307" t="s">
        <v>332</v>
      </c>
      <c r="C34" s="304" cm="1">
        <f t="array" ref="C34:L34">'[1]APPENDIX 5 I'!$C34:$L34</f>
        <v>0</v>
      </c>
      <c r="D34" s="304">
        <v>56329.39256</v>
      </c>
      <c r="E34" s="304">
        <v>125140.41899999999</v>
      </c>
      <c r="F34" s="304">
        <v>0</v>
      </c>
      <c r="G34" s="304">
        <v>0</v>
      </c>
      <c r="H34" s="304">
        <v>38298.278769999997</v>
      </c>
      <c r="I34" s="304">
        <v>0</v>
      </c>
      <c r="J34" s="304">
        <v>7633.6083839660996</v>
      </c>
      <c r="K34" s="304">
        <v>0</v>
      </c>
      <c r="L34" s="304">
        <v>0</v>
      </c>
    </row>
    <row r="35" spans="2:12" ht="20.5" customHeight="1" x14ac:dyDescent="0.35">
      <c r="B35" s="307" t="s">
        <v>333</v>
      </c>
      <c r="C35" s="304" cm="1">
        <f t="array" ref="C35:L35">'[1]APPENDIX 5 I'!$C35:$L35</f>
        <v>0</v>
      </c>
      <c r="D35" s="304">
        <v>0</v>
      </c>
      <c r="E35" s="304">
        <v>957804.57299999986</v>
      </c>
      <c r="F35" s="304">
        <v>0</v>
      </c>
      <c r="G35" s="304">
        <v>0</v>
      </c>
      <c r="H35" s="304">
        <v>0</v>
      </c>
      <c r="I35" s="304">
        <v>0</v>
      </c>
      <c r="J35" s="304">
        <v>0</v>
      </c>
      <c r="K35" s="304">
        <v>0</v>
      </c>
      <c r="L35" s="304">
        <v>0</v>
      </c>
    </row>
    <row r="36" spans="2:12" ht="20.5" customHeight="1" x14ac:dyDescent="0.35">
      <c r="B36" s="307" t="s">
        <v>334</v>
      </c>
      <c r="C36" s="304" cm="1">
        <f t="array" ref="C36:L36">'[1]APPENDIX 5 I'!$C36:$L36</f>
        <v>675870.6129397637</v>
      </c>
      <c r="D36" s="304">
        <v>712299.46919178078</v>
      </c>
      <c r="E36" s="304">
        <v>22220.133750000001</v>
      </c>
      <c r="F36" s="304">
        <v>33494.148968219182</v>
      </c>
      <c r="G36" s="304">
        <v>424757.96786301368</v>
      </c>
      <c r="H36" s="304">
        <v>6674222.5879799994</v>
      </c>
      <c r="I36" s="304">
        <v>129087.427331584</v>
      </c>
      <c r="J36" s="304">
        <v>0</v>
      </c>
      <c r="K36" s="304">
        <v>1113012.2749999999</v>
      </c>
      <c r="L36" s="304">
        <v>273160.52552999998</v>
      </c>
    </row>
    <row r="37" spans="2:12" ht="20.5" customHeight="1" x14ac:dyDescent="0.35">
      <c r="B37" s="307" t="s">
        <v>335</v>
      </c>
      <c r="C37" s="304" cm="1">
        <f t="array" ref="C37:L37">'[1]APPENDIX 5 I'!$C37:$L37</f>
        <v>149685.68359999999</v>
      </c>
      <c r="D37" s="304">
        <v>50900.449399999998</v>
      </c>
      <c r="E37" s="304">
        <v>1349715.51251</v>
      </c>
      <c r="F37" s="304">
        <v>13323.432049999999</v>
      </c>
      <c r="G37" s="304">
        <v>85243.182000000001</v>
      </c>
      <c r="H37" s="304">
        <v>286124.91748</v>
      </c>
      <c r="I37" s="304">
        <v>48.554000000000002</v>
      </c>
      <c r="J37" s="304">
        <v>879.51585411003623</v>
      </c>
      <c r="K37" s="304">
        <v>106997.13</v>
      </c>
      <c r="L37" s="304">
        <v>1039915.069</v>
      </c>
    </row>
    <row r="38" spans="2:12" ht="20.5" customHeight="1" x14ac:dyDescent="0.35">
      <c r="B38" s="307" t="s">
        <v>336</v>
      </c>
      <c r="C38" s="304" cm="1">
        <f t="array" ref="C38:L38">'[1]APPENDIX 5 I'!$C38:$L38</f>
        <v>0</v>
      </c>
      <c r="D38" s="304">
        <v>0</v>
      </c>
      <c r="E38" s="304">
        <v>0</v>
      </c>
      <c r="F38" s="304">
        <v>0</v>
      </c>
      <c r="G38" s="304">
        <v>391477.353</v>
      </c>
      <c r="H38" s="304">
        <v>0</v>
      </c>
      <c r="I38" s="304">
        <v>0</v>
      </c>
      <c r="J38" s="304">
        <v>0</v>
      </c>
      <c r="K38" s="304">
        <v>203248.755</v>
      </c>
      <c r="L38" s="304">
        <v>0</v>
      </c>
    </row>
    <row r="39" spans="2:12" ht="20.5" customHeight="1" x14ac:dyDescent="0.35">
      <c r="B39" s="307" t="s">
        <v>337</v>
      </c>
      <c r="C39" s="304" cm="1">
        <f t="array" ref="C39:L39">'[1]APPENDIX 5 I'!$C39:$L39</f>
        <v>760884.21992771176</v>
      </c>
      <c r="D39" s="304">
        <v>774444.26681481721</v>
      </c>
      <c r="E39" s="304">
        <v>979775.66263634758</v>
      </c>
      <c r="F39" s="304">
        <v>79789.421800989367</v>
      </c>
      <c r="G39" s="304">
        <v>267593.07906620059</v>
      </c>
      <c r="H39" s="304">
        <v>1423558.272398131</v>
      </c>
      <c r="I39" s="304">
        <v>2799.308</v>
      </c>
      <c r="J39" s="304">
        <v>10349.898604425311</v>
      </c>
      <c r="K39" s="304">
        <v>215736.826</v>
      </c>
      <c r="L39" s="304">
        <v>1655089.3050048519</v>
      </c>
    </row>
    <row r="40" spans="2:12" ht="20.5" customHeight="1" x14ac:dyDescent="0.35">
      <c r="B40" s="307" t="s">
        <v>338</v>
      </c>
      <c r="C40" s="304" cm="1">
        <f t="array" ref="C40:L40">'[1]APPENDIX 5 I'!$C40:$L40</f>
        <v>903.55727999999999</v>
      </c>
      <c r="D40" s="304">
        <v>21479.587769999998</v>
      </c>
      <c r="E40" s="304">
        <v>1540729.2114834019</v>
      </c>
      <c r="F40" s="304">
        <v>0</v>
      </c>
      <c r="G40" s="304">
        <v>0</v>
      </c>
      <c r="H40" s="304">
        <v>409735.11305189802</v>
      </c>
      <c r="I40" s="304">
        <v>856.21299999999997</v>
      </c>
      <c r="J40" s="304">
        <v>5111.8766648803166</v>
      </c>
      <c r="K40" s="304">
        <v>79830.117110000007</v>
      </c>
      <c r="L40" s="304">
        <v>207631.97417</v>
      </c>
    </row>
    <row r="41" spans="2:12" ht="20.5" customHeight="1" x14ac:dyDescent="0.35">
      <c r="B41" s="307" t="s">
        <v>339</v>
      </c>
      <c r="C41" s="304" cm="1">
        <f t="array" ref="C41:L41">'[1]APPENDIX 5 I'!$C41:$L41</f>
        <v>835469.35287199903</v>
      </c>
      <c r="D41" s="304">
        <v>14939.3352</v>
      </c>
      <c r="E41" s="304">
        <v>375805.29300000001</v>
      </c>
      <c r="F41" s="304">
        <v>59972.836730000003</v>
      </c>
      <c r="G41" s="304">
        <v>309083.28200000001</v>
      </c>
      <c r="H41" s="304">
        <v>129686.5064766274</v>
      </c>
      <c r="I41" s="304">
        <v>0</v>
      </c>
      <c r="J41" s="304">
        <v>0</v>
      </c>
      <c r="K41" s="304">
        <v>0</v>
      </c>
      <c r="L41" s="304">
        <v>654986.19350000005</v>
      </c>
    </row>
    <row r="42" spans="2:12" ht="20.5" customHeight="1" thickBot="1" x14ac:dyDescent="0.4">
      <c r="B42" s="308" t="s">
        <v>340</v>
      </c>
      <c r="C42" s="309">
        <v>14576811.58245845</v>
      </c>
      <c r="D42" s="309">
        <v>16973495.844044428</v>
      </c>
      <c r="E42" s="309">
        <v>169440946.0399265</v>
      </c>
      <c r="F42" s="309">
        <v>1694166.987904408</v>
      </c>
      <c r="G42" s="309">
        <v>2299051.528615539</v>
      </c>
      <c r="H42" s="309">
        <v>32855827.136610821</v>
      </c>
      <c r="I42" s="309">
        <v>782308.63433158398</v>
      </c>
      <c r="J42" s="309">
        <v>767011.34022738168</v>
      </c>
      <c r="K42" s="309">
        <v>3017009.3849144322</v>
      </c>
      <c r="L42" s="309">
        <v>25796011.355798621</v>
      </c>
    </row>
    <row r="43" spans="2:12" ht="15" customHeight="1" thickTop="1" x14ac:dyDescent="0.35">
      <c r="B43" s="513" t="s">
        <v>341</v>
      </c>
      <c r="C43" s="514"/>
      <c r="D43" s="514"/>
      <c r="E43" s="514"/>
      <c r="F43" s="514"/>
      <c r="G43" s="514"/>
      <c r="H43" s="514"/>
      <c r="I43" s="514"/>
      <c r="J43" s="514"/>
      <c r="K43" s="548" t="s">
        <v>342</v>
      </c>
      <c r="L43" s="548"/>
    </row>
    <row r="44" spans="2:12" ht="15" customHeight="1" x14ac:dyDescent="0.35">
      <c r="B44" s="135"/>
      <c r="K44" s="310"/>
    </row>
    <row r="45" spans="2:12" x14ac:dyDescent="0.35">
      <c r="C45" s="311"/>
      <c r="D45" s="311"/>
      <c r="E45" s="311"/>
      <c r="F45" s="311"/>
      <c r="G45" s="311"/>
      <c r="H45" s="311"/>
      <c r="I45" s="311"/>
      <c r="J45" s="311"/>
      <c r="K45" s="311"/>
      <c r="L45" s="311"/>
    </row>
    <row r="46" spans="2:12" x14ac:dyDescent="0.35">
      <c r="C46" s="311"/>
      <c r="D46" s="311"/>
      <c r="E46" s="311"/>
      <c r="F46" s="311"/>
      <c r="G46" s="311"/>
      <c r="H46" s="311"/>
      <c r="I46" s="311"/>
      <c r="J46" s="311"/>
      <c r="K46" s="311"/>
      <c r="L46" s="311"/>
    </row>
  </sheetData>
  <sheetProtection algorithmName="SHA-512" hashValue="ccmEi1hzp3mrGFK8PnoukVuEITXltxHJu5NcPnTROFJNdjV1ACFICeQDMGz2a9M9aSELELIfEW72hzPDz0dnKg==" saltValue="FJ5hQ/+o/czYZb8RQTEERw==" spinCount="100000" sheet="1" objects="1" scenarios="1"/>
  <mergeCells count="3">
    <mergeCell ref="B43:J43"/>
    <mergeCell ref="B3:L3"/>
    <mergeCell ref="K43:L43"/>
  </mergeCells>
  <pageMargins left="0.7" right="0.7" top="0.75" bottom="0.75" header="0.3" footer="0.3"/>
  <pageSetup scale="51" orientation="landscape" r:id="rId1"/>
  <headerFooter>
    <oddFooter>Page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tabColor rgb="FFCC9900"/>
    <pageSetUpPr fitToPage="1"/>
  </sheetPr>
  <dimension ref="B1:N46"/>
  <sheetViews>
    <sheetView showGridLines="0" topLeftCell="G39" zoomScale="80" zoomScaleNormal="80" workbookViewId="0">
      <selection activeCell="B3" sqref="B3:L3"/>
    </sheetView>
  </sheetViews>
  <sheetFormatPr defaultRowHeight="15.5" x14ac:dyDescent="0.35"/>
  <cols>
    <col min="1" max="1" width="11.453125" style="1" customWidth="1"/>
    <col min="2" max="2" width="35.36328125" style="1" bestFit="1" customWidth="1"/>
    <col min="3" max="3" width="18.36328125" style="1" customWidth="1"/>
    <col min="4" max="4" width="19.54296875" style="1" customWidth="1"/>
    <col min="5" max="5" width="18.90625" style="1" customWidth="1"/>
    <col min="6" max="6" width="22.36328125" style="1" customWidth="1"/>
    <col min="7" max="7" width="18.26953125" style="1" customWidth="1"/>
    <col min="8" max="8" width="19.54296875" style="1" customWidth="1"/>
    <col min="9" max="9" width="19.1796875" style="1" customWidth="1"/>
    <col min="10" max="10" width="23.54296875" style="1" customWidth="1"/>
    <col min="11" max="11" width="21" style="1" customWidth="1"/>
    <col min="12" max="12" width="20.54296875" style="1" customWidth="1"/>
    <col min="15" max="16384" width="8.7265625" style="1"/>
  </cols>
  <sheetData>
    <row r="1" spans="2:12" ht="36" customHeight="1" x14ac:dyDescent="0.35">
      <c r="B1" s="449"/>
    </row>
    <row r="2" spans="2:12" x14ac:dyDescent="0.35">
      <c r="B2" s="454" t="s">
        <v>343</v>
      </c>
      <c r="D2" s="454"/>
      <c r="E2" s="277"/>
      <c r="F2" s="277"/>
      <c r="G2" s="277"/>
      <c r="H2" s="277"/>
      <c r="I2" s="277"/>
      <c r="J2" s="277"/>
      <c r="K2" s="277"/>
      <c r="L2" s="277"/>
    </row>
    <row r="3" spans="2:12" ht="23.25" customHeight="1" x14ac:dyDescent="0.35">
      <c r="B3" s="546" t="str">
        <f>_xlfn.CONCAT(INDEX(_xlfn.TEXTSPLIT(Contents!E18," II"),1),": ",UPPER(Contents!F18))</f>
        <v>APPENDIX 5: SUMMARY OF LONG TERM INSURANCE BUSINESS BALANCE SHEETS AS AT 31.12.2024</v>
      </c>
      <c r="C3" s="547"/>
      <c r="D3" s="547"/>
      <c r="E3" s="547"/>
      <c r="F3" s="547"/>
      <c r="G3" s="547"/>
      <c r="H3" s="547"/>
      <c r="I3" s="547"/>
      <c r="J3" s="547"/>
      <c r="K3" s="547"/>
      <c r="L3" s="547"/>
    </row>
    <row r="4" spans="2:12" ht="47.25" customHeight="1" x14ac:dyDescent="0.35">
      <c r="B4" s="271" t="s">
        <v>0</v>
      </c>
      <c r="C4" s="302" t="s">
        <v>280</v>
      </c>
      <c r="D4" s="302" t="s">
        <v>281</v>
      </c>
      <c r="E4" s="302" t="s">
        <v>282</v>
      </c>
      <c r="F4" s="302" t="s">
        <v>544</v>
      </c>
      <c r="G4" s="302" t="s">
        <v>284</v>
      </c>
      <c r="H4" s="302" t="s">
        <v>285</v>
      </c>
      <c r="I4" s="302" t="s">
        <v>30</v>
      </c>
      <c r="J4" s="302" t="s">
        <v>286</v>
      </c>
      <c r="K4" s="302" t="s">
        <v>287</v>
      </c>
      <c r="L4" s="302" t="s">
        <v>18</v>
      </c>
    </row>
    <row r="5" spans="2:12" ht="20.5" customHeight="1" x14ac:dyDescent="0.35">
      <c r="B5" s="303" t="s">
        <v>303</v>
      </c>
      <c r="C5" s="304" cm="1">
        <f t="array" ref="C5:L5">'[1]APPENDIX 5 II'!$C5:$L5</f>
        <v>400000</v>
      </c>
      <c r="D5" s="304">
        <v>458093.67894999997</v>
      </c>
      <c r="E5" s="304">
        <v>1125000</v>
      </c>
      <c r="F5" s="304">
        <v>500000</v>
      </c>
      <c r="G5" s="304">
        <v>400000</v>
      </c>
      <c r="H5" s="304">
        <v>313000</v>
      </c>
      <c r="I5" s="304">
        <v>500000</v>
      </c>
      <c r="J5" s="304">
        <v>400100</v>
      </c>
      <c r="K5" s="304">
        <v>742340</v>
      </c>
      <c r="L5" s="304">
        <v>450000</v>
      </c>
    </row>
    <row r="6" spans="2:12" ht="20.5" customHeight="1" x14ac:dyDescent="0.35">
      <c r="B6" s="303" t="s">
        <v>304</v>
      </c>
      <c r="C6" s="304" cm="1">
        <f t="array" ref="C6:L6">'[1]APPENDIX 5 II'!$C6:$L6</f>
        <v>0</v>
      </c>
      <c r="D6" s="304">
        <v>0</v>
      </c>
      <c r="E6" s="304">
        <v>1125000</v>
      </c>
      <c r="F6" s="304">
        <v>0</v>
      </c>
      <c r="G6" s="304">
        <v>0</v>
      </c>
      <c r="H6" s="304">
        <v>0</v>
      </c>
      <c r="I6" s="304">
        <v>0</v>
      </c>
      <c r="J6" s="304">
        <v>0</v>
      </c>
      <c r="K6" s="304">
        <v>0</v>
      </c>
      <c r="L6" s="304">
        <v>0</v>
      </c>
    </row>
    <row r="7" spans="2:12" ht="20.5" customHeight="1" x14ac:dyDescent="0.35">
      <c r="B7" s="303" t="s">
        <v>305</v>
      </c>
      <c r="C7" s="304" cm="1">
        <f t="array" ref="C7:L7">'[1]APPENDIX 5 II'!$C7:$L7</f>
        <v>0</v>
      </c>
      <c r="D7" s="304">
        <v>0</v>
      </c>
      <c r="E7" s="304">
        <v>0</v>
      </c>
      <c r="F7" s="304">
        <v>0</v>
      </c>
      <c r="G7" s="304">
        <v>-536.59</v>
      </c>
      <c r="H7" s="304">
        <v>0</v>
      </c>
      <c r="I7" s="304">
        <v>0</v>
      </c>
      <c r="J7" s="304">
        <v>0</v>
      </c>
      <c r="K7" s="304">
        <v>384946.36200000002</v>
      </c>
      <c r="L7" s="304">
        <v>19341.205000000002</v>
      </c>
    </row>
    <row r="8" spans="2:12" ht="20.5" customHeight="1" x14ac:dyDescent="0.35">
      <c r="B8" s="303" t="s">
        <v>306</v>
      </c>
      <c r="C8" s="304" cm="1">
        <f t="array" ref="C8:L8">'[1]APPENDIX 5 II'!$C8:$L8</f>
        <v>1802623.524</v>
      </c>
      <c r="D8" s="304">
        <v>316902.99955000001</v>
      </c>
      <c r="E8" s="304">
        <v>15133712.02559389</v>
      </c>
      <c r="F8" s="304">
        <v>3067746.1673923889</v>
      </c>
      <c r="G8" s="304">
        <v>1831973.628</v>
      </c>
      <c r="H8" s="304">
        <v>131877.465</v>
      </c>
      <c r="I8" s="304">
        <v>0</v>
      </c>
      <c r="J8" s="304">
        <v>0</v>
      </c>
      <c r="K8" s="304">
        <v>1965372.274767369</v>
      </c>
      <c r="L8" s="304">
        <v>-2834562.3050000002</v>
      </c>
    </row>
    <row r="9" spans="2:12" ht="20.5" customHeight="1" x14ac:dyDescent="0.35">
      <c r="B9" s="303" t="s">
        <v>307</v>
      </c>
      <c r="C9" s="304" cm="1">
        <f t="array" ref="C9:L9">'[1]APPENDIX 5 II'!$C9:$L9</f>
        <v>0</v>
      </c>
      <c r="D9" s="304">
        <v>0</v>
      </c>
      <c r="E9" s="304">
        <v>1050000</v>
      </c>
      <c r="F9" s="304">
        <v>0</v>
      </c>
      <c r="G9" s="304">
        <v>0</v>
      </c>
      <c r="H9" s="304">
        <v>0</v>
      </c>
      <c r="I9" s="304">
        <v>0</v>
      </c>
      <c r="J9" s="304">
        <v>0</v>
      </c>
      <c r="K9" s="304">
        <v>0</v>
      </c>
      <c r="L9" s="304">
        <v>1550000</v>
      </c>
    </row>
    <row r="10" spans="2:12" ht="20.5" customHeight="1" x14ac:dyDescent="0.35">
      <c r="B10" s="303" t="s">
        <v>308</v>
      </c>
      <c r="C10" s="304" cm="1">
        <f t="array" ref="C10:L10">'[1]APPENDIX 5 II'!$C10:$L10</f>
        <v>252089.01338000011</v>
      </c>
      <c r="D10" s="304">
        <v>122801.1365029903</v>
      </c>
      <c r="E10" s="304">
        <v>3766632.3298562132</v>
      </c>
      <c r="F10" s="304">
        <v>6116849.4998992514</v>
      </c>
      <c r="G10" s="304">
        <v>2176266.8369163941</v>
      </c>
      <c r="H10" s="304">
        <v>112660.9014135941</v>
      </c>
      <c r="I10" s="304">
        <v>10357518.998092519</v>
      </c>
      <c r="J10" s="304">
        <v>-13304.76824300177</v>
      </c>
      <c r="K10" s="304">
        <v>-304169.90000000002</v>
      </c>
      <c r="L10" s="304">
        <v>62000</v>
      </c>
    </row>
    <row r="11" spans="2:12" ht="20.5" customHeight="1" x14ac:dyDescent="0.35">
      <c r="B11" s="303" t="s">
        <v>309</v>
      </c>
      <c r="C11" s="304" cm="1">
        <f t="array" ref="C11:L11">'[1]APPENDIX 5 II'!$C11:$L11</f>
        <v>0</v>
      </c>
      <c r="D11" s="304">
        <v>0</v>
      </c>
      <c r="E11" s="304">
        <v>0</v>
      </c>
      <c r="F11" s="304">
        <v>0</v>
      </c>
      <c r="G11" s="304">
        <v>156085.9</v>
      </c>
      <c r="H11" s="304">
        <v>0</v>
      </c>
      <c r="I11" s="304">
        <v>0</v>
      </c>
      <c r="J11" s="304">
        <v>0</v>
      </c>
      <c r="K11" s="304">
        <v>0</v>
      </c>
      <c r="L11" s="304">
        <v>0</v>
      </c>
    </row>
    <row r="12" spans="2:12" ht="20.5" customHeight="1" thickBot="1" x14ac:dyDescent="0.4">
      <c r="B12" s="305" t="s">
        <v>310</v>
      </c>
      <c r="C12" s="306">
        <v>2454712.5373800001</v>
      </c>
      <c r="D12" s="306">
        <v>897797.81500299019</v>
      </c>
      <c r="E12" s="306">
        <v>22200344.355450101</v>
      </c>
      <c r="F12" s="306">
        <v>9684595.6672916412</v>
      </c>
      <c r="G12" s="306">
        <v>4563789.7749163946</v>
      </c>
      <c r="H12" s="306">
        <v>557538.36641359411</v>
      </c>
      <c r="I12" s="306">
        <v>10857518.998092519</v>
      </c>
      <c r="J12" s="306">
        <v>386795.23175699823</v>
      </c>
      <c r="K12" s="306">
        <v>2788488.7367673679</v>
      </c>
      <c r="L12" s="306">
        <v>-753221.1</v>
      </c>
    </row>
    <row r="13" spans="2:12" ht="20.5" customHeight="1" thickTop="1" x14ac:dyDescent="0.35">
      <c r="B13" s="303" t="s">
        <v>311</v>
      </c>
      <c r="C13" s="304" cm="1">
        <f t="array" ref="C13:L13">'[1]APPENDIX 5 II'!$C13:$L13</f>
        <v>40179526.143449999</v>
      </c>
      <c r="D13" s="304">
        <v>834143.48499999999</v>
      </c>
      <c r="E13" s="304">
        <v>0</v>
      </c>
      <c r="F13" s="304">
        <v>0</v>
      </c>
      <c r="G13" s="304">
        <v>0</v>
      </c>
      <c r="H13" s="304">
        <v>1748186.664628207</v>
      </c>
      <c r="I13" s="304">
        <v>0</v>
      </c>
      <c r="J13" s="304">
        <v>0</v>
      </c>
      <c r="K13" s="304">
        <v>11020491.439926799</v>
      </c>
      <c r="L13" s="304">
        <v>0</v>
      </c>
    </row>
    <row r="14" spans="2:12" ht="20.5" customHeight="1" x14ac:dyDescent="0.35">
      <c r="B14" s="307" t="s">
        <v>312</v>
      </c>
      <c r="C14" s="304" cm="1">
        <f t="array" ref="C14:L14">'[1]APPENDIX 5 II'!$C14:$L14</f>
        <v>23882.402915211969</v>
      </c>
      <c r="D14" s="304">
        <v>1678057.361831286</v>
      </c>
      <c r="E14" s="304">
        <v>153761872.83446911</v>
      </c>
      <c r="F14" s="304">
        <v>135850201.96464679</v>
      </c>
      <c r="G14" s="304">
        <v>86799113.933691829</v>
      </c>
      <c r="H14" s="304">
        <v>2557958.4022102142</v>
      </c>
      <c r="I14" s="304">
        <v>2889454.9219900039</v>
      </c>
      <c r="J14" s="304">
        <v>741095.06283562456</v>
      </c>
      <c r="K14" s="304">
        <v>12952000</v>
      </c>
      <c r="L14" s="304">
        <v>19282912.197999999</v>
      </c>
    </row>
    <row r="15" spans="2:12" ht="20.5" customHeight="1" x14ac:dyDescent="0.35">
      <c r="B15" s="307" t="s">
        <v>313</v>
      </c>
      <c r="C15" s="304" cm="1">
        <f t="array" ref="C15:L15">'[1]APPENDIX 5 II'!$C15:$L15</f>
        <v>0</v>
      </c>
      <c r="D15" s="304">
        <v>0</v>
      </c>
      <c r="E15" s="304">
        <v>0</v>
      </c>
      <c r="F15" s="304">
        <v>0</v>
      </c>
      <c r="G15" s="304">
        <v>31747.75506</v>
      </c>
      <c r="H15" s="304">
        <v>0</v>
      </c>
      <c r="I15" s="304">
        <v>0</v>
      </c>
      <c r="J15" s="304">
        <v>0</v>
      </c>
      <c r="K15" s="304">
        <v>0</v>
      </c>
      <c r="L15" s="304">
        <v>193322.00099999999</v>
      </c>
    </row>
    <row r="16" spans="2:12" ht="20.5" customHeight="1" x14ac:dyDescent="0.35">
      <c r="B16" s="307" t="s">
        <v>314</v>
      </c>
      <c r="C16" s="304" cm="1">
        <f t="array" ref="C16:L16">'[1]APPENDIX 5 II'!$C16:$L16</f>
        <v>0</v>
      </c>
      <c r="D16" s="304">
        <v>58439.677000000003</v>
      </c>
      <c r="E16" s="304">
        <v>3989542</v>
      </c>
      <c r="F16" s="304">
        <v>1378255.808305501</v>
      </c>
      <c r="G16" s="304">
        <v>785025.97100000002</v>
      </c>
      <c r="H16" s="304">
        <v>101328.52923565049</v>
      </c>
      <c r="I16" s="304">
        <v>0</v>
      </c>
      <c r="J16" s="304">
        <v>94639.013999999996</v>
      </c>
      <c r="K16" s="304">
        <v>1007274.39979054</v>
      </c>
      <c r="L16" s="304">
        <v>0</v>
      </c>
    </row>
    <row r="17" spans="2:12" ht="20.5" customHeight="1" x14ac:dyDescent="0.35">
      <c r="B17" s="307" t="s">
        <v>315</v>
      </c>
      <c r="C17" s="304" cm="1">
        <f t="array" ref="C17:L17">'[1]APPENDIX 5 II'!$C17:$L17</f>
        <v>65491.323179999992</v>
      </c>
      <c r="D17" s="304">
        <v>72102.83</v>
      </c>
      <c r="E17" s="304">
        <v>0</v>
      </c>
      <c r="F17" s="304">
        <v>1894389.3540000001</v>
      </c>
      <c r="G17" s="304">
        <v>405946.96100000001</v>
      </c>
      <c r="H17" s="304">
        <v>0</v>
      </c>
      <c r="I17" s="304">
        <v>0</v>
      </c>
      <c r="J17" s="304">
        <v>24939.42</v>
      </c>
      <c r="K17" s="304">
        <v>603572.79700000002</v>
      </c>
      <c r="L17" s="304">
        <v>173015.38399999999</v>
      </c>
    </row>
    <row r="18" spans="2:12" ht="20.5" customHeight="1" x14ac:dyDescent="0.35">
      <c r="B18" s="307" t="s">
        <v>316</v>
      </c>
      <c r="C18" s="304" cm="1">
        <f t="array" ref="C18:L18">'[1]APPENDIX 5 II'!$C18:$L18</f>
        <v>3669101.046529999</v>
      </c>
      <c r="D18" s="304">
        <v>21382.99999999976</v>
      </c>
      <c r="E18" s="304">
        <v>2132999.9399200128</v>
      </c>
      <c r="F18" s="304">
        <v>261621.49906275509</v>
      </c>
      <c r="G18" s="304">
        <v>61387.734999997607</v>
      </c>
      <c r="H18" s="304">
        <v>43458.492500417233</v>
      </c>
      <c r="I18" s="304">
        <v>0</v>
      </c>
      <c r="J18" s="304">
        <v>98252.604557096594</v>
      </c>
      <c r="K18" s="304">
        <v>307071.6737960148</v>
      </c>
      <c r="L18" s="304">
        <v>334605.576</v>
      </c>
    </row>
    <row r="19" spans="2:12" ht="20.5" customHeight="1" thickBot="1" x14ac:dyDescent="0.4">
      <c r="B19" s="308" t="s">
        <v>317</v>
      </c>
      <c r="C19" s="309">
        <v>46392713.45345521</v>
      </c>
      <c r="D19" s="309">
        <v>3561924.168834276</v>
      </c>
      <c r="E19" s="309">
        <v>182084759.12983921</v>
      </c>
      <c r="F19" s="309">
        <v>149069064.29330671</v>
      </c>
      <c r="G19" s="309">
        <v>92647012.130668223</v>
      </c>
      <c r="H19" s="309">
        <v>5008470.4549880829</v>
      </c>
      <c r="I19" s="309">
        <v>13746973.920082521</v>
      </c>
      <c r="J19" s="309">
        <v>1345721.33314972</v>
      </c>
      <c r="K19" s="309">
        <v>28678899.047280729</v>
      </c>
      <c r="L19" s="309">
        <v>19230634.059</v>
      </c>
    </row>
    <row r="20" spans="2:12" ht="20.5" customHeight="1" thickTop="1" x14ac:dyDescent="0.35">
      <c r="B20" s="307" t="s">
        <v>318</v>
      </c>
      <c r="C20" s="304" cm="1">
        <f t="array" ref="C20:L20">'[1]APPENDIX 5 II'!$C20:$L20</f>
        <v>15.272</v>
      </c>
      <c r="D20" s="304">
        <v>3861.87</v>
      </c>
      <c r="E20" s="304">
        <v>54763.280529999989</v>
      </c>
      <c r="F20" s="304">
        <v>22934.014490000009</v>
      </c>
      <c r="G20" s="304">
        <v>2276.6550000000002</v>
      </c>
      <c r="H20" s="304">
        <v>6649.8411999999989</v>
      </c>
      <c r="I20" s="304">
        <v>0</v>
      </c>
      <c r="J20" s="304">
        <v>17340.214599999999</v>
      </c>
      <c r="K20" s="304">
        <v>117174.1121</v>
      </c>
      <c r="L20" s="304">
        <v>42718.264999999999</v>
      </c>
    </row>
    <row r="21" spans="2:12" ht="20.5" customHeight="1" x14ac:dyDescent="0.35">
      <c r="B21" s="307" t="s">
        <v>319</v>
      </c>
      <c r="C21" s="304" cm="1">
        <f t="array" ref="C21:L21">'[1]APPENDIX 5 II'!$C21:$L21</f>
        <v>0</v>
      </c>
      <c r="D21" s="304">
        <v>0</v>
      </c>
      <c r="E21" s="304">
        <v>0</v>
      </c>
      <c r="F21" s="304">
        <v>0</v>
      </c>
      <c r="G21" s="304">
        <v>854038.77463829797</v>
      </c>
      <c r="H21" s="304">
        <v>0</v>
      </c>
      <c r="I21" s="304">
        <v>0</v>
      </c>
      <c r="J21" s="304">
        <v>0</v>
      </c>
      <c r="K21" s="304">
        <v>770786.86399999994</v>
      </c>
      <c r="L21" s="304">
        <v>263398.36099999998</v>
      </c>
    </row>
    <row r="22" spans="2:12" ht="20.5" customHeight="1" x14ac:dyDescent="0.35">
      <c r="B22" s="307" t="s">
        <v>320</v>
      </c>
      <c r="C22" s="304" cm="1">
        <f t="array" ref="C22:L22">'[1]APPENDIX 5 II'!$C22:$L22</f>
        <v>1443598.5249999999</v>
      </c>
      <c r="D22" s="304">
        <v>74000</v>
      </c>
      <c r="E22" s="304">
        <v>10287999.999</v>
      </c>
      <c r="F22" s="304">
        <v>3496391.8149999999</v>
      </c>
      <c r="G22" s="304">
        <v>2060400</v>
      </c>
      <c r="H22" s="304">
        <v>560000</v>
      </c>
      <c r="I22" s="304">
        <v>1889174.966</v>
      </c>
      <c r="J22" s="304">
        <v>0</v>
      </c>
      <c r="K22" s="304">
        <v>445213.136</v>
      </c>
      <c r="L22" s="304">
        <v>7091924.5389999999</v>
      </c>
    </row>
    <row r="23" spans="2:12" ht="20.5" customHeight="1" x14ac:dyDescent="0.35">
      <c r="B23" s="307" t="s">
        <v>321</v>
      </c>
      <c r="C23" s="304" cm="1">
        <f t="array" ref="C23:L23">'[1]APPENDIX 5 II'!$C23:$L23</f>
        <v>543.15347999999994</v>
      </c>
      <c r="D23" s="304">
        <v>13954.67831575343</v>
      </c>
      <c r="E23" s="304">
        <v>265013.75498000003</v>
      </c>
      <c r="F23" s="304">
        <v>171010.20389999999</v>
      </c>
      <c r="G23" s="304">
        <v>18772.043000000001</v>
      </c>
      <c r="H23" s="304">
        <v>2834.409821232879</v>
      </c>
      <c r="I23" s="304">
        <v>0</v>
      </c>
      <c r="J23" s="304">
        <v>81017.92746875</v>
      </c>
      <c r="K23" s="304">
        <v>78772.487829999998</v>
      </c>
      <c r="L23" s="304">
        <v>31032.050999999999</v>
      </c>
    </row>
    <row r="24" spans="2:12" ht="20.5" customHeight="1" x14ac:dyDescent="0.35">
      <c r="B24" s="307" t="s">
        <v>322</v>
      </c>
      <c r="C24" s="304" cm="1">
        <f t="array" ref="C24:L24">'[1]APPENDIX 5 II'!$C24:$L24</f>
        <v>44576014.113358378</v>
      </c>
      <c r="D24" s="304">
        <v>1561057.4767354771</v>
      </c>
      <c r="E24" s="304">
        <v>108160377.514</v>
      </c>
      <c r="F24" s="304">
        <v>125304068.8474388</v>
      </c>
      <c r="G24" s="304">
        <v>88294194.450550094</v>
      </c>
      <c r="H24" s="304">
        <v>3597237.1500499998</v>
      </c>
      <c r="I24" s="304">
        <v>6920992.0350000001</v>
      </c>
      <c r="J24" s="304">
        <v>0</v>
      </c>
      <c r="K24" s="304">
        <v>18562349.533512641</v>
      </c>
      <c r="L24" s="304">
        <v>4509444.99</v>
      </c>
    </row>
    <row r="25" spans="2:12" ht="20.5" customHeight="1" x14ac:dyDescent="0.35">
      <c r="B25" s="307" t="s">
        <v>323</v>
      </c>
      <c r="C25" s="304" cm="1">
        <f t="array" ref="C25:L25">'[1]APPENDIX 5 II'!$C25:$L25</f>
        <v>1548.433</v>
      </c>
      <c r="D25" s="304">
        <v>0</v>
      </c>
      <c r="E25" s="304">
        <v>1763212.55271</v>
      </c>
      <c r="F25" s="304">
        <v>0</v>
      </c>
      <c r="G25" s="304">
        <v>0</v>
      </c>
      <c r="H25" s="304">
        <v>127418.0930004004</v>
      </c>
      <c r="I25" s="304">
        <v>0</v>
      </c>
      <c r="J25" s="304">
        <v>0</v>
      </c>
      <c r="K25" s="304">
        <v>1003736.07409</v>
      </c>
      <c r="L25" s="304">
        <v>19388.02</v>
      </c>
    </row>
    <row r="26" spans="2:12" ht="20.5" customHeight="1" x14ac:dyDescent="0.35">
      <c r="B26" s="307" t="s">
        <v>324</v>
      </c>
      <c r="C26" s="304" cm="1">
        <f t="array" ref="C26:L26">'[1]APPENDIX 5 II'!$C26:$L26</f>
        <v>0</v>
      </c>
      <c r="D26" s="304">
        <v>0</v>
      </c>
      <c r="E26" s="304">
        <v>747113.95218000002</v>
      </c>
      <c r="F26" s="304">
        <v>2539945.3261007741</v>
      </c>
      <c r="G26" s="304">
        <v>0</v>
      </c>
      <c r="H26" s="304">
        <v>0</v>
      </c>
      <c r="I26" s="304">
        <v>0</v>
      </c>
      <c r="J26" s="304">
        <v>0</v>
      </c>
      <c r="K26" s="304">
        <v>0</v>
      </c>
      <c r="L26" s="304">
        <v>0</v>
      </c>
    </row>
    <row r="27" spans="2:12" ht="20.5" customHeight="1" x14ac:dyDescent="0.35">
      <c r="B27" s="307" t="s">
        <v>325</v>
      </c>
      <c r="C27" s="304" cm="1">
        <f t="array" ref="C27:L27">'[1]APPENDIX 5 II'!$C27:$L27</f>
        <v>0</v>
      </c>
      <c r="D27" s="304">
        <v>3250.49936700423</v>
      </c>
      <c r="E27" s="304">
        <v>224792.50453000001</v>
      </c>
      <c r="F27" s="304">
        <v>7099.451</v>
      </c>
      <c r="G27" s="304">
        <v>6616.6376</v>
      </c>
      <c r="H27" s="304">
        <v>123490.19164</v>
      </c>
      <c r="I27" s="304">
        <v>0</v>
      </c>
      <c r="J27" s="304">
        <v>0</v>
      </c>
      <c r="K27" s="304">
        <v>0</v>
      </c>
      <c r="L27" s="304">
        <v>0</v>
      </c>
    </row>
    <row r="28" spans="2:12" ht="20.5" customHeight="1" x14ac:dyDescent="0.35">
      <c r="B28" s="307" t="s">
        <v>326</v>
      </c>
      <c r="C28" s="304" cm="1">
        <f t="array" ref="C28:L28">'[1]APPENDIX 5 II'!$C28:$L28</f>
        <v>0</v>
      </c>
      <c r="D28" s="304">
        <v>0</v>
      </c>
      <c r="E28" s="304">
        <v>0</v>
      </c>
      <c r="F28" s="304">
        <v>0</v>
      </c>
      <c r="G28" s="304">
        <v>0</v>
      </c>
      <c r="H28" s="304">
        <v>0</v>
      </c>
      <c r="I28" s="304">
        <v>0</v>
      </c>
      <c r="J28" s="304">
        <v>0</v>
      </c>
      <c r="K28" s="304">
        <v>0</v>
      </c>
      <c r="L28" s="304">
        <v>0</v>
      </c>
    </row>
    <row r="29" spans="2:12" ht="20.5" customHeight="1" x14ac:dyDescent="0.35">
      <c r="B29" s="307" t="s">
        <v>327</v>
      </c>
      <c r="C29" s="304" cm="1">
        <f t="array" ref="C29:L29">'[1]APPENDIX 5 II'!$C29:$L29</f>
        <v>0</v>
      </c>
      <c r="D29" s="304">
        <v>0</v>
      </c>
      <c r="E29" s="304">
        <v>0</v>
      </c>
      <c r="F29" s="304">
        <v>0</v>
      </c>
      <c r="G29" s="304">
        <v>0</v>
      </c>
      <c r="H29" s="304">
        <v>0</v>
      </c>
      <c r="I29" s="304">
        <v>0</v>
      </c>
      <c r="J29" s="304">
        <v>0</v>
      </c>
      <c r="K29" s="304">
        <v>0</v>
      </c>
      <c r="L29" s="304">
        <v>0</v>
      </c>
    </row>
    <row r="30" spans="2:12" ht="20.5" customHeight="1" x14ac:dyDescent="0.35">
      <c r="B30" s="307" t="s">
        <v>328</v>
      </c>
      <c r="C30" s="304" cm="1">
        <f t="array" ref="C30:L30">'[1]APPENDIX 5 II'!$C30:$L30</f>
        <v>73739.630999999994</v>
      </c>
      <c r="D30" s="304">
        <v>34499.452431285477</v>
      </c>
      <c r="E30" s="304">
        <v>7639497.4249999998</v>
      </c>
      <c r="F30" s="304">
        <v>5042888.8761499999</v>
      </c>
      <c r="G30" s="304">
        <v>776729.85522999999</v>
      </c>
      <c r="H30" s="304">
        <v>0</v>
      </c>
      <c r="I30" s="304">
        <v>215732</v>
      </c>
      <c r="J30" s="304">
        <v>0</v>
      </c>
      <c r="K30" s="304">
        <v>1380941.30855</v>
      </c>
      <c r="L30" s="304">
        <v>122973.125</v>
      </c>
    </row>
    <row r="31" spans="2:12" ht="20.5" customHeight="1" x14ac:dyDescent="0.35">
      <c r="B31" s="307" t="s">
        <v>329</v>
      </c>
      <c r="C31" s="304" cm="1">
        <f t="array" ref="C31:L31">'[1]APPENDIX 5 II'!$C31:$L31</f>
        <v>0</v>
      </c>
      <c r="D31" s="304">
        <v>0</v>
      </c>
      <c r="E31" s="304">
        <v>15724.8</v>
      </c>
      <c r="F31" s="304">
        <v>5133019.6943378262</v>
      </c>
      <c r="G31" s="304">
        <v>31.898720000000001</v>
      </c>
      <c r="H31" s="304">
        <v>283929.8</v>
      </c>
      <c r="I31" s="304">
        <v>0</v>
      </c>
      <c r="J31" s="304">
        <v>0</v>
      </c>
      <c r="K31" s="304">
        <v>196597.8015022481</v>
      </c>
      <c r="L31" s="304">
        <v>2043847.446</v>
      </c>
    </row>
    <row r="32" spans="2:12" ht="20.5" customHeight="1" x14ac:dyDescent="0.35">
      <c r="B32" s="307" t="s">
        <v>330</v>
      </c>
      <c r="C32" s="304" cm="1">
        <f t="array" ref="C32:L32">'[1]APPENDIX 5 II'!$C32:$L32</f>
        <v>0</v>
      </c>
      <c r="D32" s="304">
        <v>0</v>
      </c>
      <c r="E32" s="304">
        <v>1001.176</v>
      </c>
      <c r="F32" s="304">
        <v>0</v>
      </c>
      <c r="G32" s="304">
        <v>0</v>
      </c>
      <c r="H32" s="304">
        <v>0</v>
      </c>
      <c r="I32" s="304">
        <v>0</v>
      </c>
      <c r="J32" s="304">
        <v>0</v>
      </c>
      <c r="K32" s="304">
        <v>0</v>
      </c>
      <c r="L32" s="304">
        <v>0</v>
      </c>
    </row>
    <row r="33" spans="2:12" ht="20.5" customHeight="1" x14ac:dyDescent="0.35">
      <c r="B33" s="307" t="s">
        <v>331</v>
      </c>
      <c r="C33" s="304" cm="1">
        <f t="array" ref="C33:L33">'[1]APPENDIX 5 II'!$C33:$L33</f>
        <v>0</v>
      </c>
      <c r="D33" s="304">
        <v>0</v>
      </c>
      <c r="E33" s="304">
        <v>0</v>
      </c>
      <c r="F33" s="304">
        <v>1083108.936502174</v>
      </c>
      <c r="G33" s="304">
        <v>0</v>
      </c>
      <c r="H33" s="304">
        <v>0</v>
      </c>
      <c r="I33" s="304">
        <v>0</v>
      </c>
      <c r="J33" s="304">
        <v>0</v>
      </c>
      <c r="K33" s="304">
        <v>0</v>
      </c>
      <c r="L33" s="304">
        <v>0</v>
      </c>
    </row>
    <row r="34" spans="2:12" ht="20.5" customHeight="1" x14ac:dyDescent="0.35">
      <c r="B34" s="307" t="s">
        <v>332</v>
      </c>
      <c r="C34" s="304" cm="1">
        <f t="array" ref="C34:L34">'[1]APPENDIX 5 II'!$C34:$L34</f>
        <v>2912.56</v>
      </c>
      <c r="D34" s="304">
        <v>15904.49460961188</v>
      </c>
      <c r="E34" s="304">
        <v>126924.6626</v>
      </c>
      <c r="F34" s="304">
        <v>35033.917808219179</v>
      </c>
      <c r="G34" s="304">
        <v>101563.399</v>
      </c>
      <c r="H34" s="304">
        <v>35428.408689999997</v>
      </c>
      <c r="I34" s="304">
        <v>0</v>
      </c>
      <c r="J34" s="304">
        <v>8920</v>
      </c>
      <c r="K34" s="304">
        <v>32631.519731714561</v>
      </c>
      <c r="L34" s="304">
        <v>1038346.134</v>
      </c>
    </row>
    <row r="35" spans="2:12" ht="20.5" customHeight="1" x14ac:dyDescent="0.35">
      <c r="B35" s="307" t="s">
        <v>333</v>
      </c>
      <c r="C35" s="304" cm="1">
        <f t="array" ref="C35:L35">'[1]APPENDIX 5 II'!$C35:$L35</f>
        <v>0</v>
      </c>
      <c r="D35" s="304">
        <v>0</v>
      </c>
      <c r="E35" s="304">
        <v>581173.03973000008</v>
      </c>
      <c r="F35" s="304">
        <v>0</v>
      </c>
      <c r="G35" s="304">
        <v>0</v>
      </c>
      <c r="H35" s="304">
        <v>0</v>
      </c>
      <c r="I35" s="304">
        <v>0</v>
      </c>
      <c r="J35" s="304">
        <v>0</v>
      </c>
      <c r="K35" s="304">
        <v>369604.43259828538</v>
      </c>
      <c r="L35" s="304">
        <v>120142.342</v>
      </c>
    </row>
    <row r="36" spans="2:12" ht="20.5" customHeight="1" x14ac:dyDescent="0.35">
      <c r="B36" s="307" t="s">
        <v>334</v>
      </c>
      <c r="C36" s="304" cm="1">
        <f t="array" ref="C36:L36">'[1]APPENDIX 5 II'!$C36:$L36</f>
        <v>221141.10800000001</v>
      </c>
      <c r="D36" s="304">
        <v>532558.41652874777</v>
      </c>
      <c r="E36" s="304">
        <v>50588381.196480013</v>
      </c>
      <c r="F36" s="304">
        <v>2769140.107237373</v>
      </c>
      <c r="G36" s="304">
        <v>186978.82941000001</v>
      </c>
      <c r="H36" s="304">
        <v>205891.07258000009</v>
      </c>
      <c r="I36" s="304">
        <v>4650290</v>
      </c>
      <c r="J36" s="304">
        <v>41738.106</v>
      </c>
      <c r="K36" s="304">
        <v>4202357.9876000006</v>
      </c>
      <c r="L36" s="304">
        <v>1769651.7390000001</v>
      </c>
    </row>
    <row r="37" spans="2:12" ht="20.5" customHeight="1" x14ac:dyDescent="0.35">
      <c r="B37" s="307" t="s">
        <v>335</v>
      </c>
      <c r="C37" s="304" cm="1">
        <f t="array" ref="C37:L37">'[1]APPENDIX 5 II'!$C37:$L37</f>
        <v>19734.013999999999</v>
      </c>
      <c r="D37" s="304">
        <v>115717.174058305</v>
      </c>
      <c r="E37" s="304">
        <v>50893.351220000011</v>
      </c>
      <c r="F37" s="304">
        <v>993508.31040664075</v>
      </c>
      <c r="G37" s="304">
        <v>232681.50700000001</v>
      </c>
      <c r="H37" s="304">
        <v>2381.461180000113</v>
      </c>
      <c r="I37" s="304">
        <v>32.9</v>
      </c>
      <c r="J37" s="304">
        <v>56881.288</v>
      </c>
      <c r="K37" s="304">
        <v>929120.84872999997</v>
      </c>
      <c r="L37" s="304">
        <v>139754.34099999999</v>
      </c>
    </row>
    <row r="38" spans="2:12" ht="20.5" customHeight="1" x14ac:dyDescent="0.35">
      <c r="B38" s="307" t="s">
        <v>336</v>
      </c>
      <c r="C38" s="304" cm="1">
        <f t="array" ref="C38:L38">'[1]APPENDIX 5 II'!$C38:$L38</f>
        <v>0</v>
      </c>
      <c r="D38" s="304">
        <v>2733.3529877915562</v>
      </c>
      <c r="E38" s="304">
        <v>0</v>
      </c>
      <c r="F38" s="304">
        <v>0</v>
      </c>
      <c r="G38" s="304">
        <v>0</v>
      </c>
      <c r="H38" s="304">
        <v>0</v>
      </c>
      <c r="I38" s="304">
        <v>0</v>
      </c>
      <c r="J38" s="304">
        <v>274.03117239154977</v>
      </c>
      <c r="K38" s="304">
        <v>0</v>
      </c>
      <c r="L38" s="304">
        <v>66319.001000000004</v>
      </c>
    </row>
    <row r="39" spans="2:12" ht="20.5" customHeight="1" x14ac:dyDescent="0.35">
      <c r="B39" s="307" t="s">
        <v>337</v>
      </c>
      <c r="C39" s="304" cm="1">
        <f t="array" ref="C39:L39">'[1]APPENDIX 5 II'!$C39:$L39</f>
        <v>22525.042020000001</v>
      </c>
      <c r="D39" s="304">
        <v>539867.25348914939</v>
      </c>
      <c r="E39" s="304">
        <v>155120.10282790731</v>
      </c>
      <c r="F39" s="304">
        <v>794439.92635099613</v>
      </c>
      <c r="G39" s="304">
        <v>52733.898069655494</v>
      </c>
      <c r="H39" s="304">
        <v>46724.512999999999</v>
      </c>
      <c r="I39" s="304">
        <v>121877.07399999999</v>
      </c>
      <c r="J39" s="304">
        <v>77992.053919999598</v>
      </c>
      <c r="K39" s="304">
        <v>244999.9997826305</v>
      </c>
      <c r="L39" s="304">
        <v>487856.00300000003</v>
      </c>
    </row>
    <row r="40" spans="2:12" ht="20.5" customHeight="1" x14ac:dyDescent="0.35">
      <c r="B40" s="307" t="s">
        <v>338</v>
      </c>
      <c r="C40" s="304" cm="1">
        <f t="array" ref="C40:L40">'[1]APPENDIX 5 II'!$C40:$L40</f>
        <v>0</v>
      </c>
      <c r="D40" s="304">
        <v>217003.97304758089</v>
      </c>
      <c r="E40" s="304">
        <v>95789.147199999992</v>
      </c>
      <c r="F40" s="304">
        <v>775138.42125552299</v>
      </c>
      <c r="G40" s="304">
        <v>41698.135999999999</v>
      </c>
      <c r="H40" s="304">
        <v>0</v>
      </c>
      <c r="I40" s="304">
        <v>0</v>
      </c>
      <c r="J40" s="304">
        <v>636289.63879999996</v>
      </c>
      <c r="K40" s="304">
        <v>141282.10261833901</v>
      </c>
      <c r="L40" s="304">
        <v>93058.15</v>
      </c>
    </row>
    <row r="41" spans="2:12" ht="20.5" customHeight="1" x14ac:dyDescent="0.35">
      <c r="B41" s="307" t="s">
        <v>339</v>
      </c>
      <c r="C41" s="304" cm="1">
        <f t="array" ref="C41:L41">'[1]APPENDIX 5 II'!$C41:$L41</f>
        <v>30941.601142204829</v>
      </c>
      <c r="D41" s="304">
        <v>447515.52726356918</v>
      </c>
      <c r="E41" s="304">
        <v>1326980.671012077</v>
      </c>
      <c r="F41" s="304">
        <v>901336.44539999997</v>
      </c>
      <c r="G41" s="304">
        <v>18296.046999999999</v>
      </c>
      <c r="H41" s="304">
        <v>16485.513822353201</v>
      </c>
      <c r="I41" s="304">
        <v>-51125.055</v>
      </c>
      <c r="J41" s="304">
        <v>425268.07318857842</v>
      </c>
      <c r="K41" s="304">
        <v>203330.8384438135</v>
      </c>
      <c r="L41" s="304">
        <v>1390779.5490000001</v>
      </c>
    </row>
    <row r="42" spans="2:12" ht="20.5" customHeight="1" thickBot="1" x14ac:dyDescent="0.4">
      <c r="B42" s="308" t="s">
        <v>340</v>
      </c>
      <c r="C42" s="309">
        <v>46392713.453000583</v>
      </c>
      <c r="D42" s="309">
        <v>3561924.168834276</v>
      </c>
      <c r="E42" s="309">
        <v>182084759.13</v>
      </c>
      <c r="F42" s="309">
        <v>149069064.29337841</v>
      </c>
      <c r="G42" s="309">
        <v>92647012.131218046</v>
      </c>
      <c r="H42" s="309">
        <v>5008470.4549839869</v>
      </c>
      <c r="I42" s="309">
        <v>13746973.92</v>
      </c>
      <c r="J42" s="309">
        <v>1345721.33314972</v>
      </c>
      <c r="K42" s="309">
        <v>28678899.04708967</v>
      </c>
      <c r="L42" s="309">
        <v>19230634.056000002</v>
      </c>
    </row>
    <row r="43" spans="2:12" ht="15" customHeight="1" thickTop="1" x14ac:dyDescent="0.35">
      <c r="B43" s="135" t="s">
        <v>344</v>
      </c>
      <c r="C43" s="453"/>
      <c r="D43" s="135"/>
      <c r="L43" s="452" t="s">
        <v>342</v>
      </c>
    </row>
    <row r="45" spans="2:12" x14ac:dyDescent="0.35">
      <c r="C45" s="311"/>
      <c r="D45" s="311"/>
      <c r="E45" s="311"/>
      <c r="F45" s="311"/>
      <c r="G45" s="311"/>
      <c r="H45" s="311"/>
      <c r="I45" s="311"/>
      <c r="J45" s="311"/>
      <c r="K45" s="311"/>
      <c r="L45" s="311"/>
    </row>
    <row r="46" spans="2:12" x14ac:dyDescent="0.35">
      <c r="C46" s="311"/>
      <c r="D46" s="311"/>
    </row>
  </sheetData>
  <sheetProtection algorithmName="SHA-512" hashValue="SY9WELhXcISvkVYheheXHIZOTHmNQqItiBpAJTfxQoObudG8FGx2Y+XNWM0bDSA4ykwTG/bPIsbj7N17SQ/P/w==" saltValue="hHNeZErV3rFx6IWWWiyitQ==" spinCount="100000" sheet="1" objects="1" scenarios="1"/>
  <mergeCells count="1">
    <mergeCell ref="B3:L3"/>
  </mergeCells>
  <pageMargins left="0.7" right="0.7" top="0.75" bottom="0.75" header="0.3" footer="0.3"/>
  <pageSetup scale="49" orientation="landscape" r:id="rId1"/>
  <headerFooter>
    <oddFooter>Page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tabColor rgb="FFCC9900"/>
    <pageSetUpPr fitToPage="1"/>
  </sheetPr>
  <dimension ref="B1:R47"/>
  <sheetViews>
    <sheetView showGridLines="0" topLeftCell="B31" zoomScale="80" zoomScaleNormal="80" workbookViewId="0">
      <selection activeCell="B3" sqref="B3:K3"/>
    </sheetView>
  </sheetViews>
  <sheetFormatPr defaultColWidth="9.1796875" defaultRowHeight="15.5" x14ac:dyDescent="0.35"/>
  <cols>
    <col min="1" max="1" width="9.1796875" style="1" customWidth="1"/>
    <col min="2" max="2" width="35.36328125" style="1" bestFit="1" customWidth="1"/>
    <col min="3" max="3" width="23" style="1" customWidth="1"/>
    <col min="4" max="4" width="21.7265625" style="1" customWidth="1"/>
    <col min="5" max="5" width="22.6328125" style="1" customWidth="1"/>
    <col min="6" max="6" width="18.81640625" style="1" customWidth="1"/>
    <col min="7" max="7" width="19.08984375" style="1" customWidth="1"/>
    <col min="8" max="8" width="20" style="1" customWidth="1"/>
    <col min="9" max="9" width="21.26953125" style="1" customWidth="1"/>
    <col min="10" max="10" width="19.453125" style="1" customWidth="1"/>
    <col min="11" max="11" width="17.1796875" style="1" bestFit="1" customWidth="1"/>
    <col min="12" max="12" width="16.453125" style="1" customWidth="1"/>
    <col min="13" max="13" width="35.36328125" style="1" hidden="1" customWidth="1"/>
    <col min="14" max="14" width="17.453125" style="1" hidden="1" customWidth="1"/>
    <col min="15" max="15" width="16" style="1" hidden="1" customWidth="1"/>
    <col min="16" max="16" width="19.6328125" style="1" hidden="1" customWidth="1"/>
    <col min="17" max="17" width="16.08984375" style="1" hidden="1" customWidth="1"/>
    <col min="18" max="18" width="18.81640625" style="1" hidden="1" customWidth="1"/>
    <col min="19" max="94" width="9.1796875" style="1" customWidth="1"/>
    <col min="95" max="16384" width="9.1796875" style="1"/>
  </cols>
  <sheetData>
    <row r="1" spans="2:18" ht="37" customHeight="1" x14ac:dyDescent="0.35">
      <c r="B1" s="449"/>
    </row>
    <row r="2" spans="2:18" ht="15" customHeight="1" x14ac:dyDescent="0.35">
      <c r="B2" s="454" t="s">
        <v>343</v>
      </c>
      <c r="C2" s="277"/>
      <c r="D2" s="277"/>
      <c r="E2" s="277"/>
      <c r="F2" s="277"/>
      <c r="G2" s="277"/>
      <c r="H2" s="277"/>
      <c r="I2" s="277"/>
      <c r="J2" s="277"/>
      <c r="K2" s="277"/>
    </row>
    <row r="3" spans="2:18" ht="23.25" customHeight="1" x14ac:dyDescent="0.35">
      <c r="B3" s="546" t="str">
        <f>_xlfn.CONCAT(INDEX(_xlfn.TEXTSPLIT(Contents!E19," III"),1),": ",UPPER(Contents!F19))</f>
        <v>APPENDIX 5: SUMMARY OF LONG TERM INSURANCE BUSINESS BALANCE SHEETS AS AT 31.12.2024</v>
      </c>
      <c r="C3" s="547"/>
      <c r="D3" s="547"/>
      <c r="E3" s="547"/>
      <c r="F3" s="547"/>
      <c r="G3" s="547"/>
      <c r="H3" s="547"/>
      <c r="I3" s="547"/>
      <c r="J3" s="547"/>
      <c r="K3" s="549"/>
      <c r="N3" s="1" t="s">
        <v>406</v>
      </c>
      <c r="P3" s="1" t="s">
        <v>550</v>
      </c>
    </row>
    <row r="4" spans="2:18" ht="46.5" x14ac:dyDescent="0.35">
      <c r="B4" s="271" t="s">
        <v>0</v>
      </c>
      <c r="C4" s="302" t="s">
        <v>288</v>
      </c>
      <c r="D4" s="302" t="s">
        <v>289</v>
      </c>
      <c r="E4" s="302" t="s">
        <v>290</v>
      </c>
      <c r="F4" s="30" t="s">
        <v>291</v>
      </c>
      <c r="G4" s="30" t="s">
        <v>292</v>
      </c>
      <c r="H4" s="30" t="s">
        <v>293</v>
      </c>
      <c r="I4" s="30" t="s">
        <v>294</v>
      </c>
      <c r="J4" s="30" t="s">
        <v>295</v>
      </c>
      <c r="K4" s="28" t="s">
        <v>26</v>
      </c>
      <c r="L4" s="312"/>
      <c r="M4" s="312"/>
      <c r="N4" s="31" t="s">
        <v>345</v>
      </c>
      <c r="O4" s="31" t="s">
        <v>346</v>
      </c>
      <c r="P4" s="31" t="s">
        <v>345</v>
      </c>
      <c r="Q4" s="31" t="s">
        <v>346</v>
      </c>
      <c r="R4" s="1" t="s">
        <v>550</v>
      </c>
    </row>
    <row r="5" spans="2:18" ht="20.5" customHeight="1" x14ac:dyDescent="0.35">
      <c r="B5" s="303" t="s">
        <v>303</v>
      </c>
      <c r="C5" s="304" cm="1">
        <f t="array" ref="C5:J5">'[1]APPENDIX 5 III'!$C5:$J5</f>
        <v>2174870.523</v>
      </c>
      <c r="D5" s="304">
        <v>2946667.388980655</v>
      </c>
      <c r="E5" s="304">
        <v>400000</v>
      </c>
      <c r="F5" s="304">
        <v>425698.08</v>
      </c>
      <c r="G5" s="304">
        <v>843138.54299999995</v>
      </c>
      <c r="H5" s="304">
        <v>400000</v>
      </c>
      <c r="I5" s="304">
        <v>500000</v>
      </c>
      <c r="J5" s="304">
        <v>154975.83499999999</v>
      </c>
      <c r="K5" s="304">
        <f>SUM(_xlfn.ANCHORARRAY($C5),_xlfn.ANCHORARRAY('APPENDIX 5 II'!$C5),_xlfn.ANCHORARRAY('APPENDIX 5 I'!$C5))</f>
        <v>19369609.816930652</v>
      </c>
      <c r="L5" s="313"/>
      <c r="M5" s="314" t="str">
        <f t="shared" ref="M5:M42" si="0">B5</f>
        <v>Share Capital</v>
      </c>
      <c r="N5" s="315">
        <f>K5-O5</f>
        <v>17869609.816930652</v>
      </c>
      <c r="O5" s="315">
        <f>'APPENDIX 5 I'!I5+'APPENDIX 5 I'!K5+'APPENDIX 5 II'!I5</f>
        <v>1500000</v>
      </c>
      <c r="P5" s="318">
        <f>$N5+'APPENDIX 6 IV'!$P5+'APPENDIX 7'!$E5</f>
        <v>50910474.746930651</v>
      </c>
      <c r="Q5" s="318">
        <f>$O5+'APPENDIX 6 IV'!$Q5</f>
        <v>19101531.359999999</v>
      </c>
      <c r="R5" s="318">
        <f t="shared" ref="R5:R42" si="1">SUM(P5:Q5)</f>
        <v>70012006.106930643</v>
      </c>
    </row>
    <row r="6" spans="2:18" ht="20.5" customHeight="1" x14ac:dyDescent="0.35">
      <c r="B6" s="303" t="s">
        <v>304</v>
      </c>
      <c r="C6" s="304" cm="1">
        <f t="array" ref="C6:J6">'[1]APPENDIX 5 III'!$C6:$J6</f>
        <v>1884956.8370000001</v>
      </c>
      <c r="D6" s="304">
        <v>1160475.7094793441</v>
      </c>
      <c r="E6" s="304">
        <v>0</v>
      </c>
      <c r="F6" s="304">
        <v>3768621.5819999999</v>
      </c>
      <c r="G6" s="304">
        <v>30260</v>
      </c>
      <c r="H6" s="304">
        <v>0</v>
      </c>
      <c r="I6" s="304">
        <v>0</v>
      </c>
      <c r="J6" s="304">
        <v>0</v>
      </c>
      <c r="K6" s="304">
        <f>SUM(_xlfn.ANCHORARRAY($C6),_xlfn.ANCHORARRAY('APPENDIX 5 II'!$C6),_xlfn.ANCHORARRAY('APPENDIX 5 I'!$C6))</f>
        <v>8640381.7764793448</v>
      </c>
      <c r="L6" s="313"/>
      <c r="M6" s="314" t="str">
        <f t="shared" si="0"/>
        <v xml:space="preserve">Share Premium_x000D_
</v>
      </c>
      <c r="N6" s="315">
        <f t="shared" ref="N6:N42" si="2">K6-O6</f>
        <v>8640381.7764793448</v>
      </c>
      <c r="O6" s="315">
        <f>'APPENDIX 5 I'!I6+'APPENDIX 5 I'!K6+'APPENDIX 5 II'!I6</f>
        <v>0</v>
      </c>
      <c r="P6" s="318">
        <f>$N6+'APPENDIX 6 IV'!$P6+'APPENDIX 7'!$E6</f>
        <v>11949731.286479345</v>
      </c>
      <c r="Q6" s="318">
        <f>$O6+'APPENDIX 6 IV'!$Q6</f>
        <v>10871.242</v>
      </c>
      <c r="R6" s="318">
        <f t="shared" si="1"/>
        <v>11960602.528479345</v>
      </c>
    </row>
    <row r="7" spans="2:18" ht="20.5" customHeight="1" x14ac:dyDescent="0.35">
      <c r="B7" s="303" t="s">
        <v>305</v>
      </c>
      <c r="C7" s="304" cm="1">
        <f t="array" ref="C7:J7">'[1]APPENDIX 5 III'!$C7:$J7</f>
        <v>0</v>
      </c>
      <c r="D7" s="304">
        <v>0</v>
      </c>
      <c r="E7" s="304">
        <v>0</v>
      </c>
      <c r="F7" s="304">
        <v>0</v>
      </c>
      <c r="G7" s="304">
        <v>0</v>
      </c>
      <c r="H7" s="304">
        <v>0</v>
      </c>
      <c r="I7" s="304">
        <v>0</v>
      </c>
      <c r="J7" s="304">
        <v>0</v>
      </c>
      <c r="K7" s="304">
        <f>SUM(_xlfn.ANCHORARRAY($C7),_xlfn.ANCHORARRAY('APPENDIX 5 II'!$C7),_xlfn.ANCHORARRAY('APPENDIX 5 I'!$C7))</f>
        <v>400223.886</v>
      </c>
      <c r="L7" s="313"/>
      <c r="M7" s="314" t="str">
        <f t="shared" si="0"/>
        <v>Revaluation Reserves</v>
      </c>
      <c r="N7" s="315">
        <f t="shared" si="2"/>
        <v>400223.886</v>
      </c>
      <c r="O7" s="315">
        <f>'APPENDIX 5 I'!I7+'APPENDIX 5 I'!K7+'APPENDIX 5 II'!I7</f>
        <v>0</v>
      </c>
      <c r="P7" s="318">
        <f>$N7+'APPENDIX 6 IV'!$P7+'APPENDIX 7'!$E7</f>
        <v>2866332.9209193261</v>
      </c>
      <c r="Q7" s="318">
        <f>$O7+'APPENDIX 6 IV'!$Q7</f>
        <v>258456.29787000001</v>
      </c>
      <c r="R7" s="318">
        <f t="shared" si="1"/>
        <v>3124789.218789326</v>
      </c>
    </row>
    <row r="8" spans="2:18" ht="20.5" customHeight="1" x14ac:dyDescent="0.35">
      <c r="B8" s="303" t="s">
        <v>306</v>
      </c>
      <c r="C8" s="304" cm="1">
        <f t="array" ref="C8:J8">'[1]APPENDIX 5 III'!$C8:$J8</f>
        <v>0</v>
      </c>
      <c r="D8" s="304">
        <v>-243794.69572523411</v>
      </c>
      <c r="E8" s="304">
        <v>232406.32800000001</v>
      </c>
      <c r="F8" s="304">
        <v>0</v>
      </c>
      <c r="G8" s="304">
        <v>3371580.5159999998</v>
      </c>
      <c r="H8" s="304">
        <v>0</v>
      </c>
      <c r="I8" s="304">
        <v>-142526.82699999999</v>
      </c>
      <c r="J8" s="304">
        <v>49787.343000000001</v>
      </c>
      <c r="K8" s="304">
        <f>SUM(_xlfn.ANCHORARRAY($C8),_xlfn.ANCHORARRAY('APPENDIX 5 II'!$C8),_xlfn.ANCHORARRAY('APPENDIX 5 I'!$C8))</f>
        <v>40682406.292596437</v>
      </c>
      <c r="L8" s="313"/>
      <c r="M8" s="314" t="str">
        <f t="shared" si="0"/>
        <v>Statutory Reserves</v>
      </c>
      <c r="N8" s="315">
        <f t="shared" si="2"/>
        <v>40661349.559596434</v>
      </c>
      <c r="O8" s="315">
        <f>'APPENDIX 5 I'!I8+'APPENDIX 5 I'!K8+'APPENDIX 5 II'!I8</f>
        <v>21056.733</v>
      </c>
      <c r="P8" s="318">
        <f>$N8</f>
        <v>40661349.559596434</v>
      </c>
      <c r="Q8" s="318">
        <f>$O8</f>
        <v>21056.733</v>
      </c>
      <c r="R8" s="318">
        <f t="shared" si="1"/>
        <v>40682406.292596437</v>
      </c>
    </row>
    <row r="9" spans="2:18" ht="20.5" customHeight="1" x14ac:dyDescent="0.35">
      <c r="B9" s="303" t="s">
        <v>307</v>
      </c>
      <c r="C9" s="304" cm="1">
        <f t="array" ref="C9:J9">'[1]APPENDIX 5 III'!$C9:$J9</f>
        <v>0</v>
      </c>
      <c r="D9" s="304">
        <v>0</v>
      </c>
      <c r="E9" s="304">
        <v>35000</v>
      </c>
      <c r="F9" s="304">
        <v>0</v>
      </c>
      <c r="G9" s="304">
        <v>0</v>
      </c>
      <c r="H9" s="304">
        <v>0</v>
      </c>
      <c r="I9" s="304">
        <v>0</v>
      </c>
      <c r="J9" s="304">
        <v>0</v>
      </c>
      <c r="K9" s="304">
        <f>SUM(_xlfn.ANCHORARRAY($C9),_xlfn.ANCHORARRAY('APPENDIX 5 II'!$C9),_xlfn.ANCHORARRAY('APPENDIX 5 I'!$C9))</f>
        <v>3009827.7284900001</v>
      </c>
      <c r="L9" s="313"/>
      <c r="M9" s="314" t="str">
        <f t="shared" si="0"/>
        <v>Other Equity</v>
      </c>
      <c r="N9" s="315">
        <f t="shared" si="2"/>
        <v>3009843.60849</v>
      </c>
      <c r="O9" s="315">
        <f>'APPENDIX 5 I'!I9+'APPENDIX 5 I'!K9+'APPENDIX 5 II'!I9</f>
        <v>-15.88</v>
      </c>
      <c r="P9" s="318">
        <f>$N9+'APPENDIX 6 IV'!$P8+'APPENDIX 7'!$E8</f>
        <v>6729810.1790699996</v>
      </c>
      <c r="Q9" s="318">
        <f>$O9+'APPENDIX 6 IV'!$Q8</f>
        <v>-108854.046</v>
      </c>
      <c r="R9" s="318">
        <f t="shared" si="1"/>
        <v>6620956.1330699995</v>
      </c>
    </row>
    <row r="10" spans="2:18" ht="20.5" customHeight="1" x14ac:dyDescent="0.35">
      <c r="B10" s="303" t="s">
        <v>308</v>
      </c>
      <c r="C10" s="304" cm="1">
        <f t="array" ref="C10:J10">'[1]APPENDIX 5 III'!$C10:$J10</f>
        <v>-1932091.158317626</v>
      </c>
      <c r="D10" s="304">
        <v>-648605.14264143747</v>
      </c>
      <c r="E10" s="304">
        <v>248225.19996081389</v>
      </c>
      <c r="F10" s="304">
        <v>-2970308.3962459508</v>
      </c>
      <c r="G10" s="304">
        <v>23593.19365475059</v>
      </c>
      <c r="H10" s="304">
        <v>256186.03205825141</v>
      </c>
      <c r="I10" s="304">
        <v>41677.368626824988</v>
      </c>
      <c r="J10" s="304">
        <v>-63841.241000000002</v>
      </c>
      <c r="K10" s="304">
        <f>SUM(_xlfn.ANCHORARRAY($C10),_xlfn.ANCHORARRAY('APPENDIX 5 II'!$C10),_xlfn.ANCHORARRAY('APPENDIX 5 I'!$C10))</f>
        <v>23399837.133204259</v>
      </c>
      <c r="L10" s="313"/>
      <c r="M10" s="314" t="str">
        <f t="shared" si="0"/>
        <v>Retained Earnings</v>
      </c>
      <c r="N10" s="315">
        <f t="shared" si="2"/>
        <v>11929304.698803514</v>
      </c>
      <c r="O10" s="315">
        <f>'APPENDIX 5 I'!I10+'APPENDIX 5 I'!K10+'APPENDIX 5 II'!I10</f>
        <v>11470532.434400745</v>
      </c>
      <c r="P10" s="318">
        <f>$N10+'APPENDIX 6 IV'!$P9+'APPENDIX 7'!$E9</f>
        <v>48904329.236085571</v>
      </c>
      <c r="Q10" s="318">
        <f>$O10+'APPENDIX 6 IV'!$Q9</f>
        <v>43397975.896168053</v>
      </c>
      <c r="R10" s="318">
        <f>SUM(P10:Q10)</f>
        <v>92302305.132253617</v>
      </c>
    </row>
    <row r="11" spans="2:18" ht="20.5" customHeight="1" x14ac:dyDescent="0.35">
      <c r="B11" s="303" t="s">
        <v>309</v>
      </c>
      <c r="C11" s="304" cm="1">
        <f t="array" ref="C11:J11">'[1]APPENDIX 5 III'!$C11:$J11</f>
        <v>0</v>
      </c>
      <c r="D11" s="304">
        <v>27533.633999999998</v>
      </c>
      <c r="E11" s="304">
        <v>0</v>
      </c>
      <c r="F11" s="304">
        <v>0</v>
      </c>
      <c r="G11" s="304">
        <v>0</v>
      </c>
      <c r="H11" s="304">
        <v>0</v>
      </c>
      <c r="I11" s="304">
        <v>0</v>
      </c>
      <c r="J11" s="304">
        <v>1113.588</v>
      </c>
      <c r="K11" s="304">
        <f>SUM(_xlfn.ANCHORARRAY($C11),_xlfn.ANCHORARRAY('APPENDIX 5 II'!$C11),_xlfn.ANCHORARRAY('APPENDIX 5 I'!$C11))</f>
        <v>704007.92067999998</v>
      </c>
      <c r="L11" s="313"/>
      <c r="M11" s="314" t="str">
        <f t="shared" si="0"/>
        <v>Other Reserves</v>
      </c>
      <c r="N11" s="315">
        <f t="shared" si="2"/>
        <v>704007.92067999998</v>
      </c>
      <c r="O11" s="315">
        <f>'APPENDIX 5 I'!I11+'APPENDIX 5 I'!K11+'APPENDIX 5 II'!I11</f>
        <v>0</v>
      </c>
      <c r="P11" s="318">
        <f>$N11+'APPENDIX 6 IV'!$P10+'APPENDIX 7'!$E10</f>
        <v>6029057.5425437707</v>
      </c>
      <c r="Q11" s="318">
        <f>O11+'APPENDIX 6 IV'!Q10</f>
        <v>1447472.6680000001</v>
      </c>
      <c r="R11" s="318">
        <f t="shared" si="1"/>
        <v>7476530.2105437703</v>
      </c>
    </row>
    <row r="12" spans="2:18" ht="20.5" customHeight="1" thickBot="1" x14ac:dyDescent="0.4">
      <c r="B12" s="305" t="s">
        <v>310</v>
      </c>
      <c r="C12" s="306">
        <f t="shared" ref="C12:I12" si="3">SUM(C5:C11)</f>
        <v>2127736.2016823743</v>
      </c>
      <c r="D12" s="306">
        <f t="shared" si="3"/>
        <v>3242276.8940933277</v>
      </c>
      <c r="E12" s="306">
        <f t="shared" si="3"/>
        <v>915631.52796081384</v>
      </c>
      <c r="F12" s="306">
        <f t="shared" si="3"/>
        <v>1224011.2657540487</v>
      </c>
      <c r="G12" s="306">
        <f t="shared" si="3"/>
        <v>4268572.2526547499</v>
      </c>
      <c r="H12" s="306">
        <f t="shared" si="3"/>
        <v>656186.03205825144</v>
      </c>
      <c r="I12" s="306">
        <f t="shared" si="3"/>
        <v>399150.541626825</v>
      </c>
      <c r="J12" s="306">
        <f>SUM(J5:J11)</f>
        <v>142035.52499999997</v>
      </c>
      <c r="K12" s="306">
        <f>SUM(K5:K11)</f>
        <v>96206294.5543807</v>
      </c>
      <c r="L12" s="316"/>
      <c r="M12" s="314" t="str">
        <f t="shared" si="0"/>
        <v xml:space="preserve">Total Equity_x000D_
</v>
      </c>
      <c r="N12" s="315">
        <f t="shared" si="2"/>
        <v>83214721.266979963</v>
      </c>
      <c r="O12" s="315">
        <f>'APPENDIX 5 I'!I12+'APPENDIX 5 I'!K12+'APPENDIX 5 II'!I12</f>
        <v>12991573.287400745</v>
      </c>
      <c r="P12" s="318">
        <f>$N12+'APPENDIX 6 IV'!$P11+'APPENDIX 7'!$E11</f>
        <v>168051084.93162513</v>
      </c>
      <c r="Q12" s="318">
        <f>O12+'APPENDIX 6 IV'!Q11</f>
        <v>64128510.151038058</v>
      </c>
      <c r="R12" s="318">
        <f t="shared" si="1"/>
        <v>232179595.08266318</v>
      </c>
    </row>
    <row r="13" spans="2:18" ht="20.5" customHeight="1" thickTop="1" x14ac:dyDescent="0.35">
      <c r="B13" s="303" t="s">
        <v>311</v>
      </c>
      <c r="C13" s="304" cm="1">
        <f t="array" ref="C13:J13">'[1]APPENDIX 5 III'!$C13:$J13</f>
        <v>896243.722995952</v>
      </c>
      <c r="D13" s="304">
        <v>36798.964930000002</v>
      </c>
      <c r="E13" s="304">
        <v>142326.43582298499</v>
      </c>
      <c r="F13" s="304">
        <v>0</v>
      </c>
      <c r="G13" s="304">
        <v>0</v>
      </c>
      <c r="H13" s="304">
        <v>0</v>
      </c>
      <c r="I13" s="304">
        <v>4495886.733</v>
      </c>
      <c r="J13" s="304">
        <v>0</v>
      </c>
      <c r="K13" s="304">
        <f>SUM(_xlfn.ANCHORARRAY($C13),_xlfn.ANCHORARRAY('APPENDIX 5 II'!$C13),_xlfn.ANCHORARRAY('APPENDIX 5 I'!$C13))</f>
        <v>59758602.352556072</v>
      </c>
      <c r="L13" s="313"/>
      <c r="M13" s="314" t="str">
        <f t="shared" si="0"/>
        <v>Investment Contract Liabilites</v>
      </c>
      <c r="N13" s="315">
        <f t="shared" si="2"/>
        <v>59758602.352556072</v>
      </c>
      <c r="O13" s="315">
        <f>'APPENDIX 5 I'!I13+'APPENDIX 5 I'!K13+'APPENDIX 5 II'!I13</f>
        <v>0</v>
      </c>
      <c r="P13" s="318">
        <f>$N13</f>
        <v>59758602.352556072</v>
      </c>
      <c r="Q13" s="318">
        <f>O13</f>
        <v>0</v>
      </c>
      <c r="R13" s="318">
        <f t="shared" si="1"/>
        <v>59758602.352556072</v>
      </c>
    </row>
    <row r="14" spans="2:18" ht="20.5" customHeight="1" x14ac:dyDescent="0.35">
      <c r="B14" s="307" t="s">
        <v>312</v>
      </c>
      <c r="C14" s="304" cm="1">
        <f t="array" ref="C14:J14">'[1]APPENDIX 5 III'!$C14:$J14</f>
        <v>9060933.4839999992</v>
      </c>
      <c r="D14" s="304">
        <v>13221608.0857</v>
      </c>
      <c r="E14" s="304">
        <v>11097932.77017702</v>
      </c>
      <c r="F14" s="304">
        <v>4299273.5074107777</v>
      </c>
      <c r="G14" s="304">
        <v>27535254.289678939</v>
      </c>
      <c r="H14" s="304">
        <v>9080.7994825045789</v>
      </c>
      <c r="I14" s="304">
        <v>1022318.55626747</v>
      </c>
      <c r="J14" s="304">
        <v>1185811.5900000001</v>
      </c>
      <c r="K14" s="304">
        <f>SUM(_xlfn.ANCHORARRAY($C14),_xlfn.ANCHORARRAY('APPENDIX 5 II'!$C14),_xlfn.ANCHORARRAY('APPENDIX 5 I'!$C14))</f>
        <v>708301408.86753595</v>
      </c>
      <c r="L14" s="313"/>
      <c r="M14" s="314" t="str">
        <f t="shared" si="0"/>
        <v>Insurance Contract Liabilites</v>
      </c>
      <c r="N14" s="315">
        <f t="shared" si="2"/>
        <v>704464813.03054595</v>
      </c>
      <c r="O14" s="315">
        <f>'APPENDIX 5 I'!I14+'APPENDIX 5 I'!K14+'APPENDIX 5 II'!I14</f>
        <v>3836595.8369900039</v>
      </c>
      <c r="P14" s="318">
        <f>$N14+'APPENDIX 6 IV'!$P12+'APPENDIX 7'!$E12</f>
        <v>865056249.96810484</v>
      </c>
      <c r="Q14" s="318">
        <f>O14+'APPENDIX 6 IV'!Q12</f>
        <v>24568656.990856275</v>
      </c>
      <c r="R14" s="318">
        <f t="shared" si="1"/>
        <v>889624906.95896113</v>
      </c>
    </row>
    <row r="15" spans="2:18" ht="20.5" customHeight="1" x14ac:dyDescent="0.35">
      <c r="B15" s="307" t="s">
        <v>313</v>
      </c>
      <c r="C15" s="304" cm="1">
        <f t="array" ref="C15:J15">'[1]APPENDIX 5 III'!$C15:$J15</f>
        <v>0</v>
      </c>
      <c r="D15" s="304">
        <v>0</v>
      </c>
      <c r="E15" s="304">
        <v>0</v>
      </c>
      <c r="F15" s="304">
        <v>0</v>
      </c>
      <c r="G15" s="304">
        <v>0</v>
      </c>
      <c r="H15" s="304">
        <v>0</v>
      </c>
      <c r="I15" s="304">
        <v>0</v>
      </c>
      <c r="J15" s="304">
        <v>0</v>
      </c>
      <c r="K15" s="304">
        <f>SUM(_xlfn.ANCHORARRAY($C15),_xlfn.ANCHORARRAY('APPENDIX 5 II'!$C15),_xlfn.ANCHORARRAY('APPENDIX 5 I'!$C15))</f>
        <v>438995.85581332777</v>
      </c>
      <c r="L15" s="313"/>
      <c r="M15" s="314" t="str">
        <f t="shared" si="0"/>
        <v>Reinsurance Contract Liabilites</v>
      </c>
      <c r="N15" s="315">
        <f t="shared" si="2"/>
        <v>317415.26081332774</v>
      </c>
      <c r="O15" s="315">
        <f>'APPENDIX 5 I'!I15+'APPENDIX 5 I'!K15+'APPENDIX 5 II'!I15</f>
        <v>121580.595</v>
      </c>
      <c r="P15" s="318">
        <f>$N15+'APPENDIX 6 IV'!$P13+'APPENDIX 7'!$E13</f>
        <v>3761954.8714284636</v>
      </c>
      <c r="Q15" s="318">
        <f>O15+'APPENDIX 6 IV'!Q13</f>
        <v>2022365.3174246333</v>
      </c>
      <c r="R15" s="318">
        <f t="shared" si="1"/>
        <v>5784320.1888530971</v>
      </c>
    </row>
    <row r="16" spans="2:18" ht="20.5" customHeight="1" x14ac:dyDescent="0.35">
      <c r="B16" s="307" t="s">
        <v>314</v>
      </c>
      <c r="C16" s="304" cm="1">
        <f t="array" ref="C16:J16">'[1]APPENDIX 5 III'!$C16:$J16</f>
        <v>0</v>
      </c>
      <c r="D16" s="304">
        <v>0</v>
      </c>
      <c r="E16" s="304">
        <v>0</v>
      </c>
      <c r="F16" s="304">
        <v>0</v>
      </c>
      <c r="G16" s="304">
        <v>1445374.928947669</v>
      </c>
      <c r="H16" s="304">
        <v>0</v>
      </c>
      <c r="I16" s="304">
        <v>0</v>
      </c>
      <c r="J16" s="304">
        <v>14935.602999999999</v>
      </c>
      <c r="K16" s="304">
        <f>SUM(_xlfn.ANCHORARRAY($C16),_xlfn.ANCHORARRAY('APPENDIX 5 II'!$C16),_xlfn.ANCHORARRAY('APPENDIX 5 I'!$C16))</f>
        <v>17922132.251469314</v>
      </c>
      <c r="L16" s="313"/>
      <c r="M16" s="314" t="str">
        <f t="shared" si="0"/>
        <v>Long-Term Liabilites</v>
      </c>
      <c r="N16" s="315">
        <f t="shared" si="2"/>
        <v>17399128.349469315</v>
      </c>
      <c r="O16" s="315">
        <f>'APPENDIX 5 I'!I16+'APPENDIX 5 I'!K16+'APPENDIX 5 II'!I16</f>
        <v>523003.902</v>
      </c>
      <c r="P16" s="318">
        <f>$N16+'APPENDIX 6 IV'!$P14+'APPENDIX 7'!$E14</f>
        <v>19408180.223442759</v>
      </c>
      <c r="Q16" s="318">
        <f>O16+'APPENDIX 6 IV'!Q14</f>
        <v>2002249.9240000001</v>
      </c>
      <c r="R16" s="318">
        <f t="shared" si="1"/>
        <v>21410430.147442758</v>
      </c>
    </row>
    <row r="17" spans="2:18" ht="20.5" customHeight="1" x14ac:dyDescent="0.35">
      <c r="B17" s="307" t="s">
        <v>315</v>
      </c>
      <c r="C17" s="304" cm="1">
        <f t="array" ref="C17:J17">'[1]APPENDIX 5 III'!$C17:$J17</f>
        <v>438130.5362121397</v>
      </c>
      <c r="D17" s="304">
        <v>616169.59057595674</v>
      </c>
      <c r="E17" s="304">
        <v>534660.44200000004</v>
      </c>
      <c r="F17" s="304">
        <v>56113.337590000003</v>
      </c>
      <c r="G17" s="304">
        <v>782949.45916999876</v>
      </c>
      <c r="H17" s="304">
        <v>34225.682000000001</v>
      </c>
      <c r="I17" s="304">
        <v>32668.975999999999</v>
      </c>
      <c r="J17" s="304">
        <v>2831.9479999999999</v>
      </c>
      <c r="K17" s="304">
        <f>SUM(_xlfn.ANCHORARRAY($C17),_xlfn.ANCHORARRAY('APPENDIX 5 II'!$C17),_xlfn.ANCHORARRAY('APPENDIX 5 I'!$C17))</f>
        <v>7206957.5418038731</v>
      </c>
      <c r="L17" s="313"/>
      <c r="M17" s="314" t="str">
        <f t="shared" si="0"/>
        <v>Short-Term Liabilites</v>
      </c>
      <c r="N17" s="315">
        <f t="shared" si="2"/>
        <v>7181203.9878038736</v>
      </c>
      <c r="O17" s="315">
        <f>'APPENDIX 5 I'!I17+'APPENDIX 5 I'!K17+'APPENDIX 5 II'!I17</f>
        <v>25753.554</v>
      </c>
      <c r="P17" s="318">
        <f>$N17+'APPENDIX 6 IV'!$P15+'APPENDIX 7'!$E15</f>
        <v>22546342.075809814</v>
      </c>
      <c r="Q17" s="318">
        <f>O17+'APPENDIX 6 IV'!Q15</f>
        <v>1004352.49116</v>
      </c>
      <c r="R17" s="318">
        <f t="shared" si="1"/>
        <v>23550694.566969816</v>
      </c>
    </row>
    <row r="18" spans="2:18" ht="20.5" customHeight="1" x14ac:dyDescent="0.35">
      <c r="B18" s="307" t="s">
        <v>316</v>
      </c>
      <c r="C18" s="304" cm="1">
        <f t="array" ref="C18:J18">'[1]APPENDIX 5 III'!$C18:$J18</f>
        <v>398997.00923770148</v>
      </c>
      <c r="D18" s="304">
        <v>215921.81671000089</v>
      </c>
      <c r="E18" s="304">
        <v>229662.9829999996</v>
      </c>
      <c r="F18" s="304">
        <v>333145.94018157781</v>
      </c>
      <c r="G18" s="304">
        <v>158306.7096314248</v>
      </c>
      <c r="H18" s="304">
        <v>9631.5210000000006</v>
      </c>
      <c r="I18" s="304">
        <v>0</v>
      </c>
      <c r="J18" s="304">
        <v>20990.284</v>
      </c>
      <c r="K18" s="304">
        <f>SUM(_xlfn.ANCHORARRAY($C18),_xlfn.ANCHORARRAY('APPENDIX 5 II'!$C18),_xlfn.ANCHORARRAY('APPENDIX 5 I'!$C18))</f>
        <v>11438206.349342044</v>
      </c>
      <c r="L18" s="313"/>
      <c r="M18" s="314" t="str">
        <f t="shared" si="0"/>
        <v>Other Liabilites</v>
      </c>
      <c r="N18" s="315">
        <f t="shared" si="2"/>
        <v>11390421.586342044</v>
      </c>
      <c r="O18" s="315">
        <f>'APPENDIX 5 I'!I18+'APPENDIX 5 I'!K18+'APPENDIX 5 II'!I18</f>
        <v>47784.762999999999</v>
      </c>
      <c r="P18" s="318">
        <f>$N18+'APPENDIX 6 IV'!$P16+'APPENDIX 7'!$E16</f>
        <v>19017857.715654779</v>
      </c>
      <c r="Q18" s="318">
        <f>O18+'APPENDIX 6 IV'!Q16</f>
        <v>1068957.8904244765</v>
      </c>
      <c r="R18" s="318">
        <f t="shared" si="1"/>
        <v>20086815.606079254</v>
      </c>
    </row>
    <row r="19" spans="2:18" ht="20.5" customHeight="1" thickBot="1" x14ac:dyDescent="0.4">
      <c r="B19" s="308" t="s">
        <v>317</v>
      </c>
      <c r="C19" s="309">
        <f t="shared" ref="C19:I19" si="4">SUM(C12:C18)</f>
        <v>12922040.954128167</v>
      </c>
      <c r="D19" s="309">
        <f t="shared" si="4"/>
        <v>17332775.352009285</v>
      </c>
      <c r="E19" s="309">
        <f t="shared" si="4"/>
        <v>12920214.158960817</v>
      </c>
      <c r="F19" s="309">
        <f t="shared" si="4"/>
        <v>5912544.0509364037</v>
      </c>
      <c r="G19" s="309">
        <f t="shared" si="4"/>
        <v>34190457.640082784</v>
      </c>
      <c r="H19" s="309">
        <f t="shared" si="4"/>
        <v>709124.03454075602</v>
      </c>
      <c r="I19" s="309">
        <f t="shared" si="4"/>
        <v>5950024.8068942949</v>
      </c>
      <c r="J19" s="309">
        <f>SUM(J12:J18)</f>
        <v>1366604.95</v>
      </c>
      <c r="K19" s="309">
        <f>SUM(K12:K18)</f>
        <v>901272597.77290118</v>
      </c>
      <c r="L19" s="317"/>
      <c r="M19" s="314" t="str">
        <f t="shared" si="0"/>
        <v>Total Equity And Liabilities</v>
      </c>
      <c r="N19" s="462">
        <f t="shared" si="2"/>
        <v>883726305.83451045</v>
      </c>
      <c r="O19" s="462">
        <f>'APPENDIX 5 I'!I19+'APPENDIX 5 I'!K19+'APPENDIX 5 II'!I19</f>
        <v>17546291.938390747</v>
      </c>
      <c r="P19" s="463">
        <f>$N19+'APPENDIX 6 IV'!$P17+'APPENDIX 7'!$E17</f>
        <v>1157600272.6786218</v>
      </c>
      <c r="Q19" s="463">
        <f>O19+'APPENDIX 6 IV'!Q17</f>
        <v>94795092.764903441</v>
      </c>
      <c r="R19" s="318">
        <f t="shared" si="1"/>
        <v>1252395365.4435253</v>
      </c>
    </row>
    <row r="20" spans="2:18" ht="20.5" customHeight="1" thickTop="1" x14ac:dyDescent="0.35">
      <c r="B20" s="307" t="s">
        <v>318</v>
      </c>
      <c r="C20" s="304" cm="1">
        <f t="array" ref="C20:J20">'[1]APPENDIX 5 III'!$C20:$J20</f>
        <v>8251.1735299999709</v>
      </c>
      <c r="D20" s="304">
        <v>12825.774960000001</v>
      </c>
      <c r="E20" s="304">
        <v>7696.6009999999997</v>
      </c>
      <c r="F20" s="304">
        <v>17106.703559999991</v>
      </c>
      <c r="G20" s="304">
        <v>0</v>
      </c>
      <c r="H20" s="304">
        <v>6861.7290000000003</v>
      </c>
      <c r="I20" s="304">
        <v>0</v>
      </c>
      <c r="J20" s="304">
        <v>133.63220999999999</v>
      </c>
      <c r="K20" s="304">
        <f>SUM(_xlfn.ANCHORARRAY($C20),_xlfn.ANCHORARRAY('APPENDIX 5 II'!$C20),_xlfn.ANCHORARRAY('APPENDIX 5 I'!$C20))</f>
        <v>951355.09428999992</v>
      </c>
      <c r="L20" s="313"/>
      <c r="M20" s="314" t="str">
        <f t="shared" si="0"/>
        <v>Intangible Assets</v>
      </c>
      <c r="N20" s="315">
        <f t="shared" si="2"/>
        <v>951354.99428999994</v>
      </c>
      <c r="O20" s="315">
        <f>'APPENDIX 5 I'!I20+'APPENDIX 5 I'!K20+'APPENDIX 5 II'!I20</f>
        <v>0.1</v>
      </c>
      <c r="P20" s="318">
        <f>$N20+'APPENDIX 6 IV'!$P18+'APPENDIX 7'!$E18</f>
        <v>2308503.4937163661</v>
      </c>
      <c r="Q20" s="318">
        <f>O20+'APPENDIX 6 IV'!Q18</f>
        <v>49119.66697875</v>
      </c>
      <c r="R20" s="318">
        <f t="shared" si="1"/>
        <v>2357623.160695116</v>
      </c>
    </row>
    <row r="21" spans="2:18" ht="20.5" customHeight="1" x14ac:dyDescent="0.35">
      <c r="B21" s="307" t="s">
        <v>319</v>
      </c>
      <c r="C21" s="304" cm="1">
        <f t="array" ref="C21:J21">'[1]APPENDIX 5 III'!$C21:$J21</f>
        <v>0</v>
      </c>
      <c r="D21" s="304">
        <v>0</v>
      </c>
      <c r="E21" s="304">
        <v>0</v>
      </c>
      <c r="F21" s="304">
        <v>0</v>
      </c>
      <c r="G21" s="304">
        <v>0</v>
      </c>
      <c r="H21" s="304">
        <v>0</v>
      </c>
      <c r="I21" s="304">
        <v>0</v>
      </c>
      <c r="J21" s="304">
        <v>0</v>
      </c>
      <c r="K21" s="304">
        <f>SUM(_xlfn.ANCHORARRAY($C21),_xlfn.ANCHORARRAY('APPENDIX 5 II'!$C21),_xlfn.ANCHORARRAY('APPENDIX 5 I'!$C21))</f>
        <v>2311205.996638298</v>
      </c>
      <c r="L21" s="313"/>
      <c r="M21" s="314" t="str">
        <f t="shared" si="0"/>
        <v>Land and Buildings</v>
      </c>
      <c r="N21" s="315">
        <f t="shared" si="2"/>
        <v>2311205.996638298</v>
      </c>
      <c r="O21" s="315">
        <f>'APPENDIX 5 I'!I21+'APPENDIX 5 I'!K21+'APPENDIX 5 II'!I21</f>
        <v>0</v>
      </c>
      <c r="P21" s="318">
        <f>$N21+'APPENDIX 6 IV'!$P19+'APPENDIX 7'!$E19</f>
        <v>7539079.108298297</v>
      </c>
      <c r="Q21" s="318">
        <f>O21+'APPENDIX 6 IV'!Q19</f>
        <v>415753.619786</v>
      </c>
      <c r="R21" s="318">
        <f t="shared" si="1"/>
        <v>7954832.7280842969</v>
      </c>
    </row>
    <row r="22" spans="2:18" ht="20.5" customHeight="1" x14ac:dyDescent="0.35">
      <c r="B22" s="307" t="s">
        <v>320</v>
      </c>
      <c r="C22" s="304" cm="1">
        <f t="array" ref="C22:J22">'[1]APPENDIX 5 III'!$C22:$J22</f>
        <v>2344000</v>
      </c>
      <c r="D22" s="304">
        <v>0</v>
      </c>
      <c r="E22" s="304">
        <v>1706200</v>
      </c>
      <c r="F22" s="304">
        <v>0</v>
      </c>
      <c r="G22" s="304">
        <v>2799000</v>
      </c>
      <c r="H22" s="304">
        <v>0</v>
      </c>
      <c r="I22" s="304">
        <v>3184650</v>
      </c>
      <c r="J22" s="304">
        <v>317720.522</v>
      </c>
      <c r="K22" s="304">
        <f>SUM(_xlfn.ANCHORARRAY($C22),_xlfn.ANCHORARRAY('APPENDIX 5 II'!$C22),_xlfn.ANCHORARRAY('APPENDIX 5 I'!$C22))</f>
        <v>58576009.012538068</v>
      </c>
      <c r="L22" s="313"/>
      <c r="M22" s="314" t="str">
        <f t="shared" si="0"/>
        <v>Investment Property</v>
      </c>
      <c r="N22" s="315">
        <f t="shared" si="2"/>
        <v>56686834.04653807</v>
      </c>
      <c r="O22" s="315">
        <f>'APPENDIX 5 I'!I22+'APPENDIX 5 I'!K22+'APPENDIX 5 II'!I22</f>
        <v>1889174.966</v>
      </c>
      <c r="P22" s="318">
        <f>$N22+'APPENDIX 6 IV'!$P20+'APPENDIX 7'!$E20</f>
        <v>80725495.959908068</v>
      </c>
      <c r="Q22" s="318">
        <f>O22+'APPENDIX 6 IV'!Q20</f>
        <v>13795799.997</v>
      </c>
      <c r="R22" s="318">
        <f t="shared" si="1"/>
        <v>94521295.956908062</v>
      </c>
    </row>
    <row r="23" spans="2:18" ht="20.5" customHeight="1" x14ac:dyDescent="0.35">
      <c r="B23" s="307" t="s">
        <v>321</v>
      </c>
      <c r="C23" s="304" cm="1">
        <f t="array" ref="C23:J23">'[1]APPENDIX 5 III'!$C23:$J23</f>
        <v>2534.4375099999879</v>
      </c>
      <c r="D23" s="304">
        <v>104755.5324</v>
      </c>
      <c r="E23" s="304">
        <v>29483.626507833342</v>
      </c>
      <c r="F23" s="304">
        <v>21898.610530000002</v>
      </c>
      <c r="G23" s="304">
        <v>93270.667829999962</v>
      </c>
      <c r="H23" s="304">
        <v>2820.1315112500001</v>
      </c>
      <c r="I23" s="304">
        <v>7658.424</v>
      </c>
      <c r="J23" s="304">
        <v>10478.76051</v>
      </c>
      <c r="K23" s="304">
        <f>SUM(_xlfn.ANCHORARRAY($C23),_xlfn.ANCHORARRAY('APPENDIX 5 II'!$C23),_xlfn.ANCHORARRAY('APPENDIX 5 I'!$C23))</f>
        <v>1143098.3474201402</v>
      </c>
      <c r="L23" s="313"/>
      <c r="M23" s="314" t="str">
        <f t="shared" si="0"/>
        <v>Fixed Assets</v>
      </c>
      <c r="N23" s="315">
        <f t="shared" si="2"/>
        <v>1143098.3474201402</v>
      </c>
      <c r="O23" s="315">
        <f>'APPENDIX 5 I'!I23+'APPENDIX 5 I'!K23+'APPENDIX 5 II'!I23</f>
        <v>0</v>
      </c>
      <c r="P23" s="318">
        <f>$N23+'APPENDIX 6 IV'!$P21+'APPENDIX 7'!$E21</f>
        <v>2921353.5280238967</v>
      </c>
      <c r="Q23" s="318">
        <f>O23+'APPENDIX 6 IV'!Q21</f>
        <v>143396.76384959734</v>
      </c>
      <c r="R23" s="318">
        <f t="shared" si="1"/>
        <v>3064750.2918734942</v>
      </c>
    </row>
    <row r="24" spans="2:18" ht="20.5" customHeight="1" x14ac:dyDescent="0.35">
      <c r="B24" s="307" t="s">
        <v>322</v>
      </c>
      <c r="C24" s="304" cm="1">
        <f t="array" ref="C24:J24">'[1]APPENDIX 5 III'!$C24:$J24</f>
        <v>7058900.5952899996</v>
      </c>
      <c r="D24" s="304">
        <v>10406006.20121708</v>
      </c>
      <c r="E24" s="304">
        <v>5470237.0670000017</v>
      </c>
      <c r="F24" s="304">
        <v>4355048.7900666641</v>
      </c>
      <c r="G24" s="304">
        <v>28864568.15786219</v>
      </c>
      <c r="H24" s="304">
        <v>21920.863000000001</v>
      </c>
      <c r="I24" s="304">
        <v>614604.15099999995</v>
      </c>
      <c r="J24" s="304">
        <v>56044.24395604396</v>
      </c>
      <c r="K24" s="304">
        <f>SUM(_xlfn.ANCHORARRAY($C24),_xlfn.ANCHORARRAY('APPENDIX 5 II'!$C24),_xlfn.ANCHORARRAY('APPENDIX 5 I'!$C24))</f>
        <v>653386811.38007224</v>
      </c>
      <c r="L24" s="313"/>
      <c r="M24" s="314" t="str">
        <f t="shared" si="0"/>
        <v>Government Securites</v>
      </c>
      <c r="N24" s="315">
        <f t="shared" si="2"/>
        <v>644527269.90988779</v>
      </c>
      <c r="O24" s="315">
        <f>'APPENDIX 5 I'!I24+'APPENDIX 5 I'!K24+'APPENDIX 5 II'!I24</f>
        <v>8859541.4701844323</v>
      </c>
      <c r="P24" s="318">
        <f>$N24+'APPENDIX 6 IV'!$P22+'APPENDIX 7'!$E22</f>
        <v>744155490.34355712</v>
      </c>
      <c r="Q24" s="318">
        <f>O24+'APPENDIX 6 IV'!Q22</f>
        <v>35552321.835854925</v>
      </c>
      <c r="R24" s="318">
        <f t="shared" si="1"/>
        <v>779707812.17941201</v>
      </c>
    </row>
    <row r="25" spans="2:18" ht="20.5" customHeight="1" x14ac:dyDescent="0.35">
      <c r="B25" s="307" t="s">
        <v>323</v>
      </c>
      <c r="C25" s="304" cm="1">
        <f t="array" ref="C25:J25">'[1]APPENDIX 5 III'!$C25:$J25</f>
        <v>9984.7447699999993</v>
      </c>
      <c r="D25" s="304">
        <v>206014.34172</v>
      </c>
      <c r="E25" s="304">
        <v>0</v>
      </c>
      <c r="F25" s="304">
        <v>0</v>
      </c>
      <c r="G25" s="304">
        <v>0</v>
      </c>
      <c r="H25" s="304">
        <v>0</v>
      </c>
      <c r="I25" s="304">
        <v>0</v>
      </c>
      <c r="J25" s="304">
        <v>0</v>
      </c>
      <c r="K25" s="304">
        <f>SUM(_xlfn.ANCHORARRAY($C25),_xlfn.ANCHORARRAY('APPENDIX 5 II'!$C25),_xlfn.ANCHORARRAY('APPENDIX 5 I'!$C25))</f>
        <v>14726371.620810401</v>
      </c>
      <c r="L25" s="313"/>
      <c r="M25" s="314" t="str">
        <f t="shared" si="0"/>
        <v>Other Securites</v>
      </c>
      <c r="N25" s="315">
        <f t="shared" si="2"/>
        <v>14726371.620810401</v>
      </c>
      <c r="O25" s="315">
        <f>'APPENDIX 5 I'!I25+'APPENDIX 5 I'!K25+'APPENDIX 5 II'!I25</f>
        <v>0</v>
      </c>
      <c r="P25" s="318">
        <f>$N25+'APPENDIX 6 IV'!$P23+'APPENDIX 7'!$E23</f>
        <v>15319787.703006517</v>
      </c>
      <c r="Q25" s="318">
        <f>O25+'APPENDIX 6 IV'!Q23</f>
        <v>702854.01682000002</v>
      </c>
      <c r="R25" s="318">
        <f t="shared" si="1"/>
        <v>16022641.719826518</v>
      </c>
    </row>
    <row r="26" spans="2:18" ht="20.5" customHeight="1" x14ac:dyDescent="0.35">
      <c r="B26" s="307" t="s">
        <v>324</v>
      </c>
      <c r="C26" s="304" cm="1">
        <f t="array" ref="C26:J26">'[1]APPENDIX 5 III'!$C26:$J26</f>
        <v>0</v>
      </c>
      <c r="D26" s="304">
        <v>2127736.1627799999</v>
      </c>
      <c r="E26" s="304">
        <v>0</v>
      </c>
      <c r="F26" s="304">
        <v>0</v>
      </c>
      <c r="G26" s="304">
        <v>0</v>
      </c>
      <c r="H26" s="304">
        <v>0</v>
      </c>
      <c r="I26" s="304">
        <v>0</v>
      </c>
      <c r="J26" s="304">
        <v>0</v>
      </c>
      <c r="K26" s="304">
        <f>SUM(_xlfn.ANCHORARRAY($C26),_xlfn.ANCHORARRAY('APPENDIX 5 II'!$C26),_xlfn.ANCHORARRAY('APPENDIX 5 I'!$C26))</f>
        <v>13025788.862060774</v>
      </c>
      <c r="L26" s="313"/>
      <c r="M26" s="314" t="str">
        <f t="shared" si="0"/>
        <v>Investment in Related Parties</v>
      </c>
      <c r="N26" s="315">
        <f t="shared" si="2"/>
        <v>13025788.862060774</v>
      </c>
      <c r="O26" s="315">
        <f>'APPENDIX 5 I'!I26+'APPENDIX 5 I'!K26+'APPENDIX 5 II'!I26</f>
        <v>0</v>
      </c>
      <c r="P26" s="318">
        <f>$N26+'APPENDIX 6 IV'!$P24+'APPENDIX 7'!$E24</f>
        <v>19651026.887640774</v>
      </c>
      <c r="Q26" s="318">
        <f>O26+'APPENDIX 6 IV'!Q24</f>
        <v>12567784.074760001</v>
      </c>
      <c r="R26" s="318">
        <f t="shared" si="1"/>
        <v>32218810.962400775</v>
      </c>
    </row>
    <row r="27" spans="2:18" ht="20.5" customHeight="1" x14ac:dyDescent="0.35">
      <c r="B27" s="307" t="s">
        <v>325</v>
      </c>
      <c r="C27" s="304" cm="1">
        <f t="array" ref="C27:J27">'[1]APPENDIX 5 III'!$C27:$J27</f>
        <v>0</v>
      </c>
      <c r="D27" s="304">
        <v>51144.022470000004</v>
      </c>
      <c r="E27" s="304">
        <v>0</v>
      </c>
      <c r="F27" s="304">
        <v>0</v>
      </c>
      <c r="G27" s="304">
        <v>0</v>
      </c>
      <c r="H27" s="304">
        <v>0</v>
      </c>
      <c r="I27" s="304">
        <v>0</v>
      </c>
      <c r="J27" s="304">
        <v>0</v>
      </c>
      <c r="K27" s="304">
        <f>SUM(_xlfn.ANCHORARRAY($C27),_xlfn.ANCHORARRAY('APPENDIX 5 II'!$C27),_xlfn.ANCHORARRAY('APPENDIX 5 I'!$C27))</f>
        <v>649243.48919097008</v>
      </c>
      <c r="L27" s="313"/>
      <c r="M27" s="314" t="str">
        <f t="shared" si="0"/>
        <v>Corporate Bonds</v>
      </c>
      <c r="N27" s="315">
        <f t="shared" si="2"/>
        <v>649243.48919097008</v>
      </c>
      <c r="O27" s="315">
        <f>'APPENDIX 5 I'!I27+'APPENDIX 5 I'!K27+'APPENDIX 5 II'!I27</f>
        <v>0</v>
      </c>
      <c r="P27" s="318">
        <f>$N27+'APPENDIX 6 IV'!$P25+'APPENDIX 7'!$E25</f>
        <v>818104.67658927036</v>
      </c>
      <c r="Q27" s="318">
        <f>O27+'APPENDIX 6 IV'!Q25</f>
        <v>44819.627</v>
      </c>
      <c r="R27" s="318">
        <f t="shared" si="1"/>
        <v>862924.30358927033</v>
      </c>
    </row>
    <row r="28" spans="2:18" ht="20.5" customHeight="1" x14ac:dyDescent="0.35">
      <c r="B28" s="307" t="s">
        <v>326</v>
      </c>
      <c r="C28" s="304" cm="1">
        <f t="array" ref="C28:J28">'[1]APPENDIX 5 III'!$C28:$J28</f>
        <v>0</v>
      </c>
      <c r="D28" s="304">
        <v>0</v>
      </c>
      <c r="E28" s="304">
        <v>0</v>
      </c>
      <c r="F28" s="304">
        <v>0</v>
      </c>
      <c r="G28" s="304">
        <v>0</v>
      </c>
      <c r="H28" s="304">
        <v>0</v>
      </c>
      <c r="I28" s="304">
        <v>0</v>
      </c>
      <c r="J28" s="304">
        <v>0</v>
      </c>
      <c r="K28" s="304">
        <f>SUM(_xlfn.ANCHORARRAY($C28),_xlfn.ANCHORARRAY('APPENDIX 5 II'!$C28),_xlfn.ANCHORARRAY('APPENDIX 5 I'!$C28))</f>
        <v>75198.080000000002</v>
      </c>
      <c r="L28" s="313"/>
      <c r="M28" s="314" t="str">
        <f t="shared" si="0"/>
        <v>Commercial Papers</v>
      </c>
      <c r="N28" s="315">
        <f t="shared" si="2"/>
        <v>75198.080000000002</v>
      </c>
      <c r="O28" s="315">
        <f>'APPENDIX 5 I'!I28+'APPENDIX 5 I'!K28+'APPENDIX 5 II'!I28</f>
        <v>0</v>
      </c>
      <c r="P28" s="318">
        <f>$N28+'APPENDIX 6 IV'!$P26+'APPENDIX 7'!$E26</f>
        <v>83313.778999999995</v>
      </c>
      <c r="Q28" s="318">
        <f>O28+'APPENDIX 6 IV'!Q26</f>
        <v>0</v>
      </c>
      <c r="R28" s="318">
        <f t="shared" si="1"/>
        <v>83313.778999999995</v>
      </c>
    </row>
    <row r="29" spans="2:18" ht="20.5" customHeight="1" x14ac:dyDescent="0.35">
      <c r="B29" s="307" t="s">
        <v>327</v>
      </c>
      <c r="C29" s="304" cm="1">
        <f t="array" ref="C29:J29">'[1]APPENDIX 5 III'!$C29:$J29</f>
        <v>0</v>
      </c>
      <c r="D29" s="304">
        <v>0</v>
      </c>
      <c r="E29" s="304">
        <v>0</v>
      </c>
      <c r="F29" s="304">
        <v>0</v>
      </c>
      <c r="G29" s="304">
        <v>0</v>
      </c>
      <c r="H29" s="304">
        <v>0</v>
      </c>
      <c r="I29" s="304">
        <v>0</v>
      </c>
      <c r="J29" s="304">
        <v>0</v>
      </c>
      <c r="K29" s="304">
        <f>SUM(_xlfn.ANCHORARRAY($C29),_xlfn.ANCHORARRAY('APPENDIX 5 II'!$C29),_xlfn.ANCHORARRAY('APPENDIX 5 I'!$C29))</f>
        <v>0</v>
      </c>
      <c r="L29" s="313"/>
      <c r="M29" s="314" t="str">
        <f t="shared" si="0"/>
        <v>Debentures</v>
      </c>
      <c r="N29" s="315">
        <f t="shared" si="2"/>
        <v>0</v>
      </c>
      <c r="O29" s="315">
        <f>'APPENDIX 5 I'!I29+'APPENDIX 5 I'!K29+'APPENDIX 5 II'!I29</f>
        <v>0</v>
      </c>
      <c r="P29" s="318">
        <f>$N29+'APPENDIX 6 IV'!$P27+'APPENDIX 7'!$E27</f>
        <v>357021.46899999998</v>
      </c>
      <c r="Q29" s="318">
        <f>O29+'APPENDIX 6 IV'!Q27</f>
        <v>0</v>
      </c>
      <c r="R29" s="318">
        <f t="shared" si="1"/>
        <v>357021.46899999998</v>
      </c>
    </row>
    <row r="30" spans="2:18" ht="20.5" customHeight="1" x14ac:dyDescent="0.35">
      <c r="B30" s="307" t="s">
        <v>328</v>
      </c>
      <c r="C30" s="304" cm="1">
        <f t="array" ref="C30:J30">'[1]APPENDIX 5 III'!$C30:$J30</f>
        <v>440862.47059999988</v>
      </c>
      <c r="D30" s="304">
        <v>232589.82874999999</v>
      </c>
      <c r="E30" s="304">
        <v>744186.39063951315</v>
      </c>
      <c r="F30" s="304">
        <v>0</v>
      </c>
      <c r="G30" s="304">
        <v>0</v>
      </c>
      <c r="H30" s="304">
        <v>0</v>
      </c>
      <c r="I30" s="304">
        <v>0</v>
      </c>
      <c r="J30" s="304">
        <v>0</v>
      </c>
      <c r="K30" s="304">
        <f>SUM(_xlfn.ANCHORARRAY($C30),_xlfn.ANCHORARRAY('APPENDIX 5 II'!$C30),_xlfn.ANCHORARRAY('APPENDIX 5 I'!$C30))</f>
        <v>21606174.219030794</v>
      </c>
      <c r="L30" s="313"/>
      <c r="M30" s="314" t="str">
        <f t="shared" si="0"/>
        <v>Ordinary Shares Quoted</v>
      </c>
      <c r="N30" s="315">
        <f t="shared" si="2"/>
        <v>21381290.340410795</v>
      </c>
      <c r="O30" s="315">
        <f>'APPENDIX 5 I'!I30+'APPENDIX 5 I'!K30+'APPENDIX 5 II'!I30</f>
        <v>224883.87862</v>
      </c>
      <c r="P30" s="318">
        <f>$N30+'APPENDIX 6 IV'!$P28+'APPENDIX 7'!$E28</f>
        <v>24584631.094054628</v>
      </c>
      <c r="Q30" s="318">
        <f>O30+'APPENDIX 6 IV'!Q28</f>
        <v>1437374.9232987501</v>
      </c>
      <c r="R30" s="318">
        <f t="shared" si="1"/>
        <v>26022006.017353378</v>
      </c>
    </row>
    <row r="31" spans="2:18" ht="20.5" customHeight="1" x14ac:dyDescent="0.35">
      <c r="B31" s="307" t="s">
        <v>329</v>
      </c>
      <c r="C31" s="304" cm="1">
        <f t="array" ref="C31:J31">'[1]APPENDIX 5 III'!$C31:$J31</f>
        <v>442611.08572999999</v>
      </c>
      <c r="D31" s="304">
        <v>113721.323424687</v>
      </c>
      <c r="E31" s="304">
        <v>0</v>
      </c>
      <c r="F31" s="304">
        <v>0</v>
      </c>
      <c r="G31" s="304">
        <v>0</v>
      </c>
      <c r="H31" s="304">
        <v>0</v>
      </c>
      <c r="I31" s="304">
        <v>0</v>
      </c>
      <c r="J31" s="304">
        <v>0</v>
      </c>
      <c r="K31" s="304">
        <f>SUM(_xlfn.ANCHORARRAY($C31),_xlfn.ANCHORARRAY('APPENDIX 5 II'!$C31),_xlfn.ANCHORARRAY('APPENDIX 5 I'!$C31))</f>
        <v>9088890.9895298239</v>
      </c>
      <c r="L31" s="313"/>
      <c r="M31" s="314" t="str">
        <f t="shared" si="0"/>
        <v>Ordinary Shares Unquoted</v>
      </c>
      <c r="N31" s="315">
        <f t="shared" si="2"/>
        <v>9088890.9895298239</v>
      </c>
      <c r="O31" s="315">
        <f>'APPENDIX 5 I'!I31+'APPENDIX 5 I'!K31+'APPENDIX 5 II'!I31</f>
        <v>0</v>
      </c>
      <c r="P31" s="318">
        <f>$N31+'APPENDIX 6 IV'!$P29+'APPENDIX 7'!$E29</f>
        <v>13509211.620512411</v>
      </c>
      <c r="Q31" s="318">
        <f>O31+'APPENDIX 6 IV'!Q29</f>
        <v>603113.14922333299</v>
      </c>
      <c r="R31" s="318">
        <f t="shared" si="1"/>
        <v>14112324.769735744</v>
      </c>
    </row>
    <row r="32" spans="2:18" ht="20.5" customHeight="1" x14ac:dyDescent="0.35">
      <c r="B32" s="307" t="s">
        <v>330</v>
      </c>
      <c r="C32" s="304" cm="1">
        <f t="array" ref="C32:J32">'[1]APPENDIX 5 III'!$C32:$J32</f>
        <v>0</v>
      </c>
      <c r="D32" s="304">
        <v>0</v>
      </c>
      <c r="E32" s="304">
        <v>0</v>
      </c>
      <c r="F32" s="304">
        <v>0</v>
      </c>
      <c r="G32" s="304">
        <v>0</v>
      </c>
      <c r="H32" s="304">
        <v>0</v>
      </c>
      <c r="I32" s="304">
        <v>0</v>
      </c>
      <c r="J32" s="304">
        <v>0</v>
      </c>
      <c r="K32" s="304">
        <f>SUM(_xlfn.ANCHORARRAY($C32),_xlfn.ANCHORARRAY('APPENDIX 5 II'!$C32),_xlfn.ANCHORARRAY('APPENDIX 5 I'!$C32))</f>
        <v>1001.176</v>
      </c>
      <c r="L32" s="313"/>
      <c r="M32" s="314" t="str">
        <f t="shared" si="0"/>
        <v>Preference Shares Quoted</v>
      </c>
      <c r="N32" s="315">
        <f t="shared" si="2"/>
        <v>1001.176</v>
      </c>
      <c r="O32" s="315">
        <f>'APPENDIX 5 I'!I32+'APPENDIX 5 I'!K32+'APPENDIX 5 II'!I32</f>
        <v>0</v>
      </c>
      <c r="P32" s="318">
        <f>$N32+'APPENDIX 6 IV'!$P30+'APPENDIX 7'!$E30</f>
        <v>1403.2760000000001</v>
      </c>
      <c r="Q32" s="318">
        <f>O32+'APPENDIX 6 IV'!Q30</f>
        <v>64.623999999999995</v>
      </c>
      <c r="R32" s="318">
        <f t="shared" si="1"/>
        <v>1467.9</v>
      </c>
    </row>
    <row r="33" spans="2:18" ht="20.5" customHeight="1" x14ac:dyDescent="0.35">
      <c r="B33" s="307" t="s">
        <v>331</v>
      </c>
      <c r="C33" s="304" cm="1">
        <f t="array" ref="C33:J33">'[1]APPENDIX 5 III'!$C33:$J33</f>
        <v>0</v>
      </c>
      <c r="D33" s="304">
        <v>0</v>
      </c>
      <c r="E33" s="304">
        <v>200000</v>
      </c>
      <c r="F33" s="304">
        <v>0</v>
      </c>
      <c r="G33" s="304">
        <v>0</v>
      </c>
      <c r="H33" s="304">
        <v>0</v>
      </c>
      <c r="I33" s="304">
        <v>0</v>
      </c>
      <c r="J33" s="304">
        <v>0</v>
      </c>
      <c r="K33" s="304">
        <f>SUM(_xlfn.ANCHORARRAY($C33),_xlfn.ANCHORARRAY('APPENDIX 5 II'!$C33),_xlfn.ANCHORARRAY('APPENDIX 5 I'!$C33))</f>
        <v>1283108.936502174</v>
      </c>
      <c r="L33" s="313"/>
      <c r="M33" s="314" t="str">
        <f t="shared" si="0"/>
        <v>Preference Shares Unquoted</v>
      </c>
      <c r="N33" s="315">
        <f t="shared" si="2"/>
        <v>1283108.936502174</v>
      </c>
      <c r="O33" s="315">
        <f>'APPENDIX 5 I'!I33+'APPENDIX 5 I'!K33+'APPENDIX 5 II'!I33</f>
        <v>0</v>
      </c>
      <c r="P33" s="318">
        <f>$N33+'APPENDIX 6 IV'!$P31+'APPENDIX 7'!$E31</f>
        <v>1283167.936502174</v>
      </c>
      <c r="Q33" s="318">
        <f>O33+'APPENDIX 6 IV'!Q31</f>
        <v>0</v>
      </c>
      <c r="R33" s="318">
        <f t="shared" si="1"/>
        <v>1283167.936502174</v>
      </c>
    </row>
    <row r="34" spans="2:18" ht="20.5" customHeight="1" x14ac:dyDescent="0.35">
      <c r="B34" s="307" t="s">
        <v>332</v>
      </c>
      <c r="C34" s="304" cm="1">
        <f t="array" ref="C34:J34">'[1]APPENDIX 5 III'!$C34:$J34</f>
        <v>0</v>
      </c>
      <c r="D34" s="304">
        <v>77894.506989999994</v>
      </c>
      <c r="E34" s="304">
        <v>351331.97200000001</v>
      </c>
      <c r="F34" s="304">
        <v>2099.3724999999999</v>
      </c>
      <c r="G34" s="304">
        <v>0</v>
      </c>
      <c r="H34" s="304">
        <v>0</v>
      </c>
      <c r="I34" s="304">
        <v>1192707.4099999999</v>
      </c>
      <c r="J34" s="304">
        <v>0</v>
      </c>
      <c r="K34" s="304">
        <f>SUM(_xlfn.ANCHORARRAY($C34),_xlfn.ANCHORARRAY('APPENDIX 5 II'!$C34),_xlfn.ANCHORARRAY('APPENDIX 5 I'!$C34))</f>
        <v>3249100.0566435121</v>
      </c>
      <c r="L34" s="313"/>
      <c r="M34" s="314" t="str">
        <f t="shared" si="0"/>
        <v>Loans Secured and Unsecured</v>
      </c>
      <c r="N34" s="315">
        <f t="shared" si="2"/>
        <v>3249100.0566435121</v>
      </c>
      <c r="O34" s="315">
        <f>'APPENDIX 5 I'!I34+'APPENDIX 5 I'!K34+'APPENDIX 5 II'!I34</f>
        <v>0</v>
      </c>
      <c r="P34" s="318">
        <f>$N34+'APPENDIX 6 IV'!$P32+'APPENDIX 7'!$E32</f>
        <v>6100974.4048659466</v>
      </c>
      <c r="Q34" s="318">
        <f>O34+'APPENDIX 6 IV'!Q32</f>
        <v>30822.165303333331</v>
      </c>
      <c r="R34" s="318">
        <f t="shared" si="1"/>
        <v>6131796.5701692803</v>
      </c>
    </row>
    <row r="35" spans="2:18" ht="20.5" customHeight="1" x14ac:dyDescent="0.35">
      <c r="B35" s="307" t="s">
        <v>333</v>
      </c>
      <c r="C35" s="304" cm="1">
        <f t="array" ref="C35:J35">'[1]APPENDIX 5 III'!$C35:$J35</f>
        <v>0</v>
      </c>
      <c r="D35" s="304">
        <v>0</v>
      </c>
      <c r="E35" s="304">
        <v>0</v>
      </c>
      <c r="F35" s="304">
        <v>0</v>
      </c>
      <c r="G35" s="304">
        <v>57168.639213424467</v>
      </c>
      <c r="H35" s="304">
        <v>0</v>
      </c>
      <c r="I35" s="304">
        <v>0</v>
      </c>
      <c r="J35" s="304">
        <v>0</v>
      </c>
      <c r="K35" s="304">
        <f>SUM(_xlfn.ANCHORARRAY($C35),_xlfn.ANCHORARRAY('APPENDIX 5 II'!$C35),_xlfn.ANCHORARRAY('APPENDIX 5 I'!$C35))</f>
        <v>2085893.0265417097</v>
      </c>
      <c r="L35" s="313"/>
      <c r="M35" s="314" t="str">
        <f t="shared" si="0"/>
        <v>Mortgages</v>
      </c>
      <c r="N35" s="315">
        <f t="shared" si="2"/>
        <v>2085893.0265417097</v>
      </c>
      <c r="O35" s="315">
        <f>'APPENDIX 5 I'!I35+'APPENDIX 5 I'!K35+'APPENDIX 5 II'!I35</f>
        <v>0</v>
      </c>
      <c r="P35" s="318">
        <f>$N35+'APPENDIX 6 IV'!$P33+'APPENDIX 7'!$E33</f>
        <v>2433838.5744293369</v>
      </c>
      <c r="Q35" s="318">
        <f>O35+'APPENDIX 6 IV'!Q33</f>
        <v>931782.76792000001</v>
      </c>
      <c r="R35" s="318">
        <f t="shared" si="1"/>
        <v>3365621.3423493369</v>
      </c>
    </row>
    <row r="36" spans="2:18" ht="20.5" customHeight="1" x14ac:dyDescent="0.35">
      <c r="B36" s="307" t="s">
        <v>334</v>
      </c>
      <c r="C36" s="304" cm="1">
        <f t="array" ref="C36:J36">'[1]APPENDIX 5 III'!$C36:$J36</f>
        <v>2015707.0697943771</v>
      </c>
      <c r="D36" s="304">
        <v>1665285.634077518</v>
      </c>
      <c r="E36" s="304">
        <v>815126.33851000003</v>
      </c>
      <c r="F36" s="304">
        <v>759936.44311932928</v>
      </c>
      <c r="G36" s="304">
        <v>1259155.8244899539</v>
      </c>
      <c r="H36" s="304">
        <v>0</v>
      </c>
      <c r="I36" s="304">
        <v>598268.505</v>
      </c>
      <c r="J36" s="304">
        <v>0</v>
      </c>
      <c r="K36" s="304">
        <f>SUM(_xlfn.ANCHORARRAY($C36),_xlfn.ANCHORARRAY('APPENDIX 5 II'!$C36),_xlfn.ANCHORARRAY('APPENDIX 5 I'!$C36))</f>
        <v>82339733.526381671</v>
      </c>
      <c r="L36" s="313"/>
      <c r="M36" s="314" t="str">
        <f t="shared" si="0"/>
        <v>Term Deposits</v>
      </c>
      <c r="N36" s="315">
        <f t="shared" si="2"/>
        <v>76447343.824050084</v>
      </c>
      <c r="O36" s="315">
        <f>'APPENDIX 5 I'!I36+'APPENDIX 5 I'!K36+'APPENDIX 5 II'!I36</f>
        <v>5892389.7023315839</v>
      </c>
      <c r="P36" s="318">
        <f>$N36+'APPENDIX 6 IV'!$P34+'APPENDIX 7'!$E34</f>
        <v>107834169.0890912</v>
      </c>
      <c r="Q36" s="318">
        <f>O36+'APPENDIX 6 IV'!Q34</f>
        <v>17475021.551845849</v>
      </c>
      <c r="R36" s="318">
        <f t="shared" si="1"/>
        <v>125309190.64093705</v>
      </c>
    </row>
    <row r="37" spans="2:18" ht="20.5" customHeight="1" x14ac:dyDescent="0.35">
      <c r="B37" s="307" t="s">
        <v>335</v>
      </c>
      <c r="C37" s="304" cm="1">
        <f t="array" ref="C37:J37">'[1]APPENDIX 5 III'!$C37:$J37</f>
        <v>131836.10414000001</v>
      </c>
      <c r="D37" s="304">
        <v>267411.13741999929</v>
      </c>
      <c r="E37" s="304">
        <v>332185.27591999999</v>
      </c>
      <c r="F37" s="304">
        <v>224106.8731618</v>
      </c>
      <c r="G37" s="304">
        <v>393862.44485999999</v>
      </c>
      <c r="H37" s="304">
        <v>10344.605</v>
      </c>
      <c r="I37" s="304">
        <v>13838.9850300001</v>
      </c>
      <c r="J37" s="304">
        <v>46009.733660000013</v>
      </c>
      <c r="K37" s="304">
        <f>SUM(_xlfn.ANCHORARRAY($C37),_xlfn.ANCHORARRAY('APPENDIX 5 II'!$C37),_xlfn.ANCHORARRAY('APPENDIX 5 I'!$C37))</f>
        <v>7043133.8006808553</v>
      </c>
      <c r="L37" s="313"/>
      <c r="M37" s="314" t="str">
        <f t="shared" si="0"/>
        <v>Cash and Cash Balances</v>
      </c>
      <c r="N37" s="315">
        <f t="shared" si="2"/>
        <v>6936055.2166808555</v>
      </c>
      <c r="O37" s="315">
        <f>'APPENDIX 5 I'!I37+'APPENDIX 5 I'!K37+'APPENDIX 5 II'!I37</f>
        <v>107078.584</v>
      </c>
      <c r="P37" s="318">
        <f>$N37+'APPENDIX 6 IV'!$P35+'APPENDIX 7'!$E35</f>
        <v>13827409.42143343</v>
      </c>
      <c r="Q37" s="318">
        <f>O37+'APPENDIX 6 IV'!Q35</f>
        <v>719667.41800000006</v>
      </c>
      <c r="R37" s="318">
        <f t="shared" si="1"/>
        <v>14547076.83943343</v>
      </c>
    </row>
    <row r="38" spans="2:18" ht="20.5" customHeight="1" x14ac:dyDescent="0.35">
      <c r="B38" s="307" t="s">
        <v>336</v>
      </c>
      <c r="C38" s="304" cm="1">
        <f t="array" ref="C38:J38">'[1]APPENDIX 5 III'!$C38:$J38</f>
        <v>0</v>
      </c>
      <c r="D38" s="304">
        <v>0</v>
      </c>
      <c r="E38" s="304">
        <v>0</v>
      </c>
      <c r="F38" s="304">
        <v>185841.81187129521</v>
      </c>
      <c r="G38" s="304">
        <v>0</v>
      </c>
      <c r="H38" s="304">
        <v>0</v>
      </c>
      <c r="I38" s="304">
        <v>0</v>
      </c>
      <c r="J38" s="304">
        <v>0</v>
      </c>
      <c r="K38" s="304">
        <f>SUM(_xlfn.ANCHORARRAY($C38),_xlfn.ANCHORARRAY('APPENDIX 5 II'!$C38),_xlfn.ANCHORARRAY('APPENDIX 5 I'!$C38))</f>
        <v>849894.30503147829</v>
      </c>
      <c r="L38" s="313"/>
      <c r="M38" s="314" t="str">
        <f t="shared" si="0"/>
        <v>Insurance Contract Assets</v>
      </c>
      <c r="N38" s="315">
        <f t="shared" si="2"/>
        <v>646645.55003147828</v>
      </c>
      <c r="O38" s="315">
        <f>'APPENDIX 5 I'!I38+'APPENDIX 5 I'!K38+'APPENDIX 5 II'!I38</f>
        <v>203248.755</v>
      </c>
      <c r="P38" s="318">
        <f>$N38+'APPENDIX 6 IV'!$P36+'APPENDIX 7'!$E36</f>
        <v>5526810.2890905505</v>
      </c>
      <c r="Q38" s="318">
        <f>O38+'APPENDIX 6 IV'!Q36</f>
        <v>2038603.5210000002</v>
      </c>
      <c r="R38" s="318">
        <f t="shared" si="1"/>
        <v>7565413.8100905512</v>
      </c>
    </row>
    <row r="39" spans="2:18" ht="20.5" customHeight="1" x14ac:dyDescent="0.35">
      <c r="B39" s="307" t="s">
        <v>337</v>
      </c>
      <c r="C39" s="304" cm="1">
        <f t="array" ref="C39:J39">'[1]APPENDIX 5 III'!$C39:$J39</f>
        <v>90720.290999999997</v>
      </c>
      <c r="D39" s="304">
        <v>673494.67802999995</v>
      </c>
      <c r="E39" s="304">
        <v>252939.86638346579</v>
      </c>
      <c r="F39" s="304">
        <v>207107.83828264731</v>
      </c>
      <c r="G39" s="304">
        <v>423411.18088411528</v>
      </c>
      <c r="H39" s="304">
        <v>353.3623439741508</v>
      </c>
      <c r="I39" s="304">
        <v>229055.562911752</v>
      </c>
      <c r="J39" s="304">
        <v>606191.97100000002</v>
      </c>
      <c r="K39" s="304">
        <f>SUM(_xlfn.ANCHORARRAY($C39),_xlfn.ANCHORARRAY('APPENDIX 5 II'!$C39),_xlfn.ANCHORARRAY('APPENDIX 5 I'!$C39))</f>
        <v>11197430.877549764</v>
      </c>
      <c r="L39" s="313"/>
      <c r="M39" s="314" t="str">
        <f t="shared" si="0"/>
        <v>Reinsurance Contract Assets</v>
      </c>
      <c r="N39" s="315">
        <f t="shared" si="2"/>
        <v>10857017.669549763</v>
      </c>
      <c r="O39" s="315">
        <f>'APPENDIX 5 I'!I39+'APPENDIX 5 I'!K39+'APPENDIX 5 II'!I39</f>
        <v>340413.20799999998</v>
      </c>
      <c r="P39" s="318">
        <f>$N39+'APPENDIX 6 IV'!$P37+'APPENDIX 7'!$E37</f>
        <v>66292634.134270906</v>
      </c>
      <c r="Q39" s="318">
        <f>O39+'APPENDIX 6 IV'!Q37</f>
        <v>4792171.4032468665</v>
      </c>
      <c r="R39" s="318">
        <f t="shared" si="1"/>
        <v>71084805.537517771</v>
      </c>
    </row>
    <row r="40" spans="2:18" ht="20.5" customHeight="1" x14ac:dyDescent="0.35">
      <c r="B40" s="307" t="s">
        <v>338</v>
      </c>
      <c r="C40" s="304" cm="1">
        <f t="array" ref="C40:J40">'[1]APPENDIX 5 III'!$C40:$J40</f>
        <v>216515.43</v>
      </c>
      <c r="D40" s="304">
        <v>75061.709730000002</v>
      </c>
      <c r="E40" s="304">
        <v>73556.224000000002</v>
      </c>
      <c r="F40" s="304">
        <v>6847.1912899999998</v>
      </c>
      <c r="G40" s="304">
        <v>226853.27909</v>
      </c>
      <c r="H40" s="304">
        <v>663495.99896</v>
      </c>
      <c r="I40" s="304">
        <v>35083.6386596101</v>
      </c>
      <c r="J40" s="304">
        <v>330026.08678800002</v>
      </c>
      <c r="K40" s="304">
        <f>SUM(_xlfn.ANCHORARRAY($C40),_xlfn.ANCHORARRAY('APPENDIX 5 II'!$C40),_xlfn.ANCHORARRAY('APPENDIX 5 I'!$C40))</f>
        <v>5893976.7779692337</v>
      </c>
      <c r="L40" s="313"/>
      <c r="M40" s="314" t="str">
        <f t="shared" si="0"/>
        <v>Other Receivables</v>
      </c>
      <c r="N40" s="315">
        <f t="shared" si="2"/>
        <v>5813290.4478592332</v>
      </c>
      <c r="O40" s="315">
        <f>'APPENDIX 5 I'!I40+'APPENDIX 5 I'!K40+'APPENDIX 5 II'!I40</f>
        <v>80686.33011000001</v>
      </c>
      <c r="P40" s="318">
        <f>$N40+'APPENDIX 6 IV'!$P38+'APPENDIX 7'!$E38</f>
        <v>11369393.136024293</v>
      </c>
      <c r="Q40" s="318">
        <f>O40+'APPENDIX 6 IV'!Q38</f>
        <v>1839543.12947</v>
      </c>
      <c r="R40" s="318">
        <f t="shared" si="1"/>
        <v>13208936.265494293</v>
      </c>
    </row>
    <row r="41" spans="2:18" ht="20.5" customHeight="1" x14ac:dyDescent="0.35">
      <c r="B41" s="307" t="s">
        <v>339</v>
      </c>
      <c r="C41" s="304" cm="1">
        <f t="array" ref="C41:J41">'[1]APPENDIX 5 III'!$C41:$J41</f>
        <v>160117.55176379069</v>
      </c>
      <c r="D41" s="304">
        <v>1318834.49786</v>
      </c>
      <c r="E41" s="304">
        <v>2937270.7969999998</v>
      </c>
      <c r="F41" s="304">
        <v>132550.41655467011</v>
      </c>
      <c r="G41" s="304">
        <v>73167.445830822486</v>
      </c>
      <c r="H41" s="304">
        <v>3327.3449999999998</v>
      </c>
      <c r="I41" s="304">
        <v>74158.13</v>
      </c>
      <c r="J41" s="304">
        <v>0</v>
      </c>
      <c r="K41" s="304">
        <f>SUM(_xlfn.ANCHORARRAY($C41),_xlfn.ANCHORARRAY('APPENDIX 5 II'!$C41),_xlfn.ANCHORARRAY('APPENDIX 5 I'!$C41))</f>
        <v>11789178.195060506</v>
      </c>
      <c r="L41" s="313"/>
      <c r="M41" s="314" t="str">
        <f t="shared" si="0"/>
        <v>Other Assets</v>
      </c>
      <c r="N41" s="315">
        <f>K41-O41</f>
        <v>11840303.250060506</v>
      </c>
      <c r="O41" s="315">
        <f>'APPENDIX 5 I'!I41+'APPENDIX 5 I'!K41+'APPENDIX 5 II'!I41</f>
        <v>-51125.055</v>
      </c>
      <c r="P41" s="318">
        <f>$N41+'APPENDIX 6 IV'!$P39+'APPENDIX 7'!$E39</f>
        <v>30957452.750446353</v>
      </c>
      <c r="Q41" s="318">
        <f>O41+'APPENDIX 6 IV'!Q39</f>
        <v>1655078.5098935042</v>
      </c>
      <c r="R41" s="318">
        <f t="shared" si="1"/>
        <v>32612531.260339856</v>
      </c>
    </row>
    <row r="42" spans="2:18" ht="20.5" customHeight="1" thickBot="1" x14ac:dyDescent="0.4">
      <c r="B42" s="308" t="s">
        <v>340</v>
      </c>
      <c r="C42" s="309">
        <f>SUM(C20:C41)</f>
        <v>12922040.954128167</v>
      </c>
      <c r="D42" s="309">
        <f t="shared" ref="D42:K42" si="5">SUM(D20:D41)</f>
        <v>17332775.351829283</v>
      </c>
      <c r="E42" s="309">
        <f t="shared" si="5"/>
        <v>12920214.158960812</v>
      </c>
      <c r="F42" s="309">
        <f t="shared" si="5"/>
        <v>5912544.0509364055</v>
      </c>
      <c r="G42" s="309">
        <f t="shared" si="5"/>
        <v>34190457.640060507</v>
      </c>
      <c r="H42" s="309">
        <f t="shared" si="5"/>
        <v>709124.03481522412</v>
      </c>
      <c r="I42" s="309">
        <f t="shared" si="5"/>
        <v>5950024.8066013623</v>
      </c>
      <c r="J42" s="309">
        <f t="shared" si="5"/>
        <v>1366604.950124044</v>
      </c>
      <c r="K42" s="309">
        <f t="shared" si="5"/>
        <v>901272597.7699424</v>
      </c>
      <c r="L42" s="317"/>
      <c r="M42" s="314" t="str">
        <f t="shared" si="0"/>
        <v>Total Assets</v>
      </c>
      <c r="N42" s="462">
        <f t="shared" si="2"/>
        <v>883726305.83069634</v>
      </c>
      <c r="O42" s="462">
        <f>'APPENDIX 5 I'!I42+'APPENDIX 5 I'!K42+'APPENDIX 5 II'!I42</f>
        <v>17546291.939246017</v>
      </c>
      <c r="P42" s="463">
        <f>$N42+'APPENDIX 6 IV'!$P40+'APPENDIX 7'!$E40</f>
        <v>1157600272.6754618</v>
      </c>
      <c r="Q42" s="463">
        <f>O42+'APPENDIX 6 IV'!Q40</f>
        <v>94795092.765250906</v>
      </c>
      <c r="R42" s="318">
        <f t="shared" si="1"/>
        <v>1252395365.4407127</v>
      </c>
    </row>
    <row r="43" spans="2:18" ht="15" customHeight="1" thickTop="1" x14ac:dyDescent="0.35">
      <c r="B43" s="135" t="s">
        <v>32</v>
      </c>
      <c r="C43" s="453"/>
      <c r="D43" s="453"/>
      <c r="K43" s="135"/>
      <c r="L43" s="135"/>
      <c r="M43" s="135"/>
      <c r="Q43" s="68"/>
    </row>
    <row r="44" spans="2:18" ht="15.5" customHeight="1" x14ac:dyDescent="0.35">
      <c r="E44" s="311"/>
      <c r="F44" s="311"/>
      <c r="G44" s="311"/>
      <c r="H44" s="311"/>
      <c r="I44" s="311"/>
      <c r="J44" s="311"/>
      <c r="K44" s="311"/>
      <c r="N44" s="318"/>
      <c r="O44" s="318"/>
    </row>
    <row r="45" spans="2:18" ht="15.5" customHeight="1" x14ac:dyDescent="0.35">
      <c r="C45" s="311"/>
      <c r="D45" s="311"/>
      <c r="E45" s="311"/>
      <c r="F45" s="311"/>
      <c r="G45" s="311"/>
      <c r="H45" s="311"/>
      <c r="I45" s="311"/>
      <c r="J45" s="311"/>
      <c r="K45" s="311"/>
      <c r="M45" s="1" t="s">
        <v>340</v>
      </c>
      <c r="N45" s="318">
        <f>N42</f>
        <v>883726305.83069634</v>
      </c>
      <c r="O45" s="318">
        <f>O42</f>
        <v>17546291.939246017</v>
      </c>
    </row>
    <row r="46" spans="2:18" ht="15.5" customHeight="1" x14ac:dyDescent="0.35">
      <c r="M46" s="1" t="s">
        <v>190</v>
      </c>
      <c r="N46" s="318">
        <f>SUM(N22,N24:N36)</f>
        <v>843227334.35816622</v>
      </c>
      <c r="O46" s="318">
        <f>SUM(O22,O24:O36)</f>
        <v>16865990.017136015</v>
      </c>
    </row>
    <row r="47" spans="2:18" x14ac:dyDescent="0.35">
      <c r="N47" s="318"/>
      <c r="O47" s="318"/>
    </row>
  </sheetData>
  <sheetProtection algorithmName="SHA-512" hashValue="Z0F6BqTgoDqMAs1oXJpu8zsTXk13Poh4UjljvjXxZMWh03JpTvrFobrVoIRXK37mRIhcx9TCBkjBkBgE50Qv6g==" saltValue="AQIljQdVl61DGFPTSnBwWQ==" spinCount="100000" sheet="1" objects="1" scenarios="1"/>
  <mergeCells count="1">
    <mergeCell ref="B3:K3"/>
  </mergeCells>
  <pageMargins left="0.7" right="0.7" top="0.75" bottom="0.75" header="0.3" footer="0.3"/>
  <pageSetup scale="50" orientation="landscape" r:id="rId1"/>
  <headerFooter>
    <oddFooter>Page &amp;P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tabColor rgb="FFCC9900"/>
    <pageSetUpPr fitToPage="1"/>
  </sheetPr>
  <dimension ref="B1:M44"/>
  <sheetViews>
    <sheetView showGridLines="0" zoomScale="80" zoomScaleNormal="80" workbookViewId="0">
      <selection activeCell="J41" sqref="J41:L41"/>
    </sheetView>
  </sheetViews>
  <sheetFormatPr defaultRowHeight="15.5" x14ac:dyDescent="0.35"/>
  <cols>
    <col min="1" max="1" width="11.453125" style="1" customWidth="1"/>
    <col min="2" max="2" width="37.1796875" style="1" bestFit="1" customWidth="1"/>
    <col min="3" max="12" width="18.453125" style="1" customWidth="1"/>
    <col min="14" max="16384" width="8.7265625" style="1"/>
  </cols>
  <sheetData>
    <row r="1" spans="2:12" ht="32" customHeight="1" x14ac:dyDescent="0.35">
      <c r="B1" s="449"/>
    </row>
    <row r="3" spans="2:12" ht="22.5" customHeight="1" x14ac:dyDescent="0.35">
      <c r="B3" s="546" t="str">
        <f>_xlfn.CONCAT(INDEX(_xlfn.TEXTSPLIT(Contents!E20," I"),1),": ",UPPER(Contents!F20))</f>
        <v>APPENDIX 6: SUMMARY OF GENERAL INSURANCE BUSINESS BALANCE SHEETS AS AT 31.12.2024</v>
      </c>
      <c r="C3" s="547"/>
      <c r="D3" s="547"/>
      <c r="E3" s="547"/>
      <c r="F3" s="547"/>
      <c r="G3" s="547"/>
      <c r="H3" s="547"/>
      <c r="I3" s="547"/>
      <c r="J3" s="547"/>
      <c r="K3" s="547"/>
      <c r="L3" s="547"/>
    </row>
    <row r="4" spans="2:12" ht="64.5" customHeight="1" x14ac:dyDescent="0.35">
      <c r="B4" s="319" t="s">
        <v>0</v>
      </c>
      <c r="C4" s="320" t="s">
        <v>5</v>
      </c>
      <c r="D4" s="320" t="s">
        <v>6</v>
      </c>
      <c r="E4" s="320" t="s">
        <v>256</v>
      </c>
      <c r="F4" s="320" t="s">
        <v>257</v>
      </c>
      <c r="G4" s="320" t="s">
        <v>258</v>
      </c>
      <c r="H4" s="320" t="s">
        <v>7</v>
      </c>
      <c r="I4" s="320" t="s">
        <v>28</v>
      </c>
      <c r="J4" s="320" t="s">
        <v>8</v>
      </c>
      <c r="K4" s="320" t="s">
        <v>9</v>
      </c>
      <c r="L4" s="320" t="s">
        <v>29</v>
      </c>
    </row>
    <row r="5" spans="2:12" ht="20.5" customHeight="1" x14ac:dyDescent="0.35">
      <c r="B5" s="321" t="s">
        <v>347</v>
      </c>
      <c r="C5" s="8" cm="1">
        <f t="array" ref="C5:L5">'[1]APPENDIX 6 I'!$C5:$L5</f>
        <v>1017626.572</v>
      </c>
      <c r="D5" s="8">
        <v>987386</v>
      </c>
      <c r="E5" s="8">
        <v>1250000</v>
      </c>
      <c r="F5" s="8">
        <v>2668000</v>
      </c>
      <c r="G5" s="8">
        <v>453960.46</v>
      </c>
      <c r="H5" s="8">
        <v>1700000</v>
      </c>
      <c r="I5" s="8">
        <v>1000000</v>
      </c>
      <c r="J5" s="8">
        <v>484386.36</v>
      </c>
      <c r="K5" s="8">
        <v>300000</v>
      </c>
      <c r="L5" s="8">
        <v>1000000</v>
      </c>
    </row>
    <row r="6" spans="2:12" ht="20.5" customHeight="1" x14ac:dyDescent="0.35">
      <c r="B6" s="321" t="s">
        <v>348</v>
      </c>
      <c r="C6" s="8" cm="1">
        <f t="array" ref="C6:L6">'[1]APPENDIX 6 I'!$C6:$L6</f>
        <v>460523</v>
      </c>
      <c r="D6" s="8">
        <v>0</v>
      </c>
      <c r="E6" s="8">
        <v>0</v>
      </c>
      <c r="F6" s="8">
        <v>0</v>
      </c>
      <c r="G6" s="8">
        <v>583039.52</v>
      </c>
      <c r="H6" s="8">
        <v>0</v>
      </c>
      <c r="I6" s="8">
        <v>0</v>
      </c>
      <c r="J6" s="8">
        <v>0</v>
      </c>
      <c r="K6" s="8">
        <v>0</v>
      </c>
      <c r="L6" s="8">
        <v>0</v>
      </c>
    </row>
    <row r="7" spans="2:12" ht="20.5" customHeight="1" x14ac:dyDescent="0.35">
      <c r="B7" s="321" t="s">
        <v>349</v>
      </c>
      <c r="C7" s="8" cm="1">
        <f t="array" ref="C7:L7">'[1]APPENDIX 6 I'!$C7:$L7</f>
        <v>0</v>
      </c>
      <c r="D7" s="8">
        <v>26469.27908</v>
      </c>
      <c r="E7" s="8">
        <v>234618.57339682651</v>
      </c>
      <c r="F7" s="8">
        <v>0</v>
      </c>
      <c r="G7" s="8">
        <v>74345</v>
      </c>
      <c r="H7" s="8">
        <v>0</v>
      </c>
      <c r="I7" s="8">
        <v>0</v>
      </c>
      <c r="J7" s="8">
        <v>0</v>
      </c>
      <c r="K7" s="8">
        <v>-19998.740000000002</v>
      </c>
      <c r="L7" s="8">
        <v>221544.98787000001</v>
      </c>
    </row>
    <row r="8" spans="2:12" ht="20.5" customHeight="1" x14ac:dyDescent="0.35">
      <c r="B8" s="321" t="s">
        <v>307</v>
      </c>
      <c r="C8" s="8" cm="1">
        <f t="array" ref="C8:L8">'[1]APPENDIX 6 I'!$C8:$L8</f>
        <v>0</v>
      </c>
      <c r="D8" s="8">
        <v>0</v>
      </c>
      <c r="E8" s="8">
        <v>0</v>
      </c>
      <c r="F8" s="8">
        <v>0</v>
      </c>
      <c r="G8" s="8">
        <v>-86582</v>
      </c>
      <c r="H8" s="8">
        <v>-63031.002999999997</v>
      </c>
      <c r="I8" s="8">
        <v>664.73800000000006</v>
      </c>
      <c r="J8" s="8">
        <v>0</v>
      </c>
      <c r="K8" s="8">
        <v>0</v>
      </c>
      <c r="L8" s="8">
        <v>0</v>
      </c>
    </row>
    <row r="9" spans="2:12" ht="20.5" customHeight="1" x14ac:dyDescent="0.35">
      <c r="B9" s="321" t="s">
        <v>308</v>
      </c>
      <c r="C9" s="8" cm="1">
        <f t="array" ref="C9:L9">'[1]APPENDIX 6 I'!$C9:$L9</f>
        <v>730157.6100305568</v>
      </c>
      <c r="D9" s="8">
        <v>171548.4725547845</v>
      </c>
      <c r="E9" s="8">
        <v>4895288.4776722733</v>
      </c>
      <c r="F9" s="8">
        <v>4193214.7879530988</v>
      </c>
      <c r="G9" s="8">
        <v>-152379.9255326688</v>
      </c>
      <c r="H9" s="8">
        <v>3691780.6678559431</v>
      </c>
      <c r="I9" s="8">
        <v>1755224.6534385059</v>
      </c>
      <c r="J9" s="8">
        <v>378124.47055907041</v>
      </c>
      <c r="K9" s="8">
        <v>-1809741.9530862579</v>
      </c>
      <c r="L9" s="8">
        <v>4640307.3490000004</v>
      </c>
    </row>
    <row r="10" spans="2:12" ht="20.5" customHeight="1" x14ac:dyDescent="0.35">
      <c r="B10" s="321" t="s">
        <v>309</v>
      </c>
      <c r="C10" s="8" cm="1">
        <f t="array" ref="C10:L10">'[1]APPENDIX 6 I'!$C10:$L10</f>
        <v>0</v>
      </c>
      <c r="D10" s="8">
        <v>0</v>
      </c>
      <c r="E10" s="8">
        <v>0</v>
      </c>
      <c r="F10" s="8">
        <v>0</v>
      </c>
      <c r="G10" s="8">
        <v>0</v>
      </c>
      <c r="H10" s="8">
        <v>0</v>
      </c>
      <c r="I10" s="8">
        <v>-76192.104999999996</v>
      </c>
      <c r="J10" s="8">
        <v>32245.5</v>
      </c>
      <c r="K10" s="8">
        <v>0</v>
      </c>
      <c r="L10" s="8">
        <v>0</v>
      </c>
    </row>
    <row r="11" spans="2:12" ht="20.5" customHeight="1" thickBot="1" x14ac:dyDescent="0.4">
      <c r="B11" s="305" t="s">
        <v>310</v>
      </c>
      <c r="C11" s="322">
        <v>2208307.1820305572</v>
      </c>
      <c r="D11" s="322">
        <v>1185403.751634785</v>
      </c>
      <c r="E11" s="322">
        <v>6379907.0510691004</v>
      </c>
      <c r="F11" s="322">
        <v>6861214.7879530983</v>
      </c>
      <c r="G11" s="322">
        <v>872383.05446733115</v>
      </c>
      <c r="H11" s="322">
        <v>5328749.664855944</v>
      </c>
      <c r="I11" s="322">
        <v>2679697.2864385061</v>
      </c>
      <c r="J11" s="322">
        <v>894756.33055907034</v>
      </c>
      <c r="K11" s="322">
        <v>-1529740.6930862579</v>
      </c>
      <c r="L11" s="322">
        <v>5861852.3368699998</v>
      </c>
    </row>
    <row r="12" spans="2:12" ht="20.5" customHeight="1" thickTop="1" x14ac:dyDescent="0.35">
      <c r="B12" s="321" t="s">
        <v>312</v>
      </c>
      <c r="C12" s="8" cm="1">
        <f t="array" ref="C12:L12">'[1]APPENDIX 6 I'!$C12:$L12</f>
        <v>3947147.6522148112</v>
      </c>
      <c r="D12" s="8">
        <v>2411276.4376526331</v>
      </c>
      <c r="E12" s="8">
        <v>10655275.801155601</v>
      </c>
      <c r="F12" s="8">
        <v>11369265</v>
      </c>
      <c r="G12" s="8">
        <v>2187018.4013655218</v>
      </c>
      <c r="H12" s="8">
        <v>10866677.467174601</v>
      </c>
      <c r="I12" s="8">
        <v>5730133.6629999997</v>
      </c>
      <c r="J12" s="8">
        <v>397559.99000653822</v>
      </c>
      <c r="K12" s="8">
        <v>9247188.4678473789</v>
      </c>
      <c r="L12" s="8">
        <v>3160037.4539999999</v>
      </c>
    </row>
    <row r="13" spans="2:12" ht="20.5" customHeight="1" x14ac:dyDescent="0.35">
      <c r="B13" s="321" t="s">
        <v>313</v>
      </c>
      <c r="C13" s="8" cm="1">
        <f t="array" ref="C13:L13">'[1]APPENDIX 6 I'!$C13:$L13</f>
        <v>0</v>
      </c>
      <c r="D13" s="8">
        <v>166.61724698399999</v>
      </c>
      <c r="E13" s="8">
        <v>0</v>
      </c>
      <c r="F13" s="8">
        <v>392919.21945487248</v>
      </c>
      <c r="G13" s="8">
        <v>0</v>
      </c>
      <c r="H13" s="8">
        <v>0</v>
      </c>
      <c r="I13" s="8">
        <v>163203.54800000001</v>
      </c>
      <c r="J13" s="8">
        <v>0</v>
      </c>
      <c r="K13" s="8">
        <v>0</v>
      </c>
      <c r="L13" s="8">
        <v>0</v>
      </c>
    </row>
    <row r="14" spans="2:12" ht="20.5" customHeight="1" x14ac:dyDescent="0.35">
      <c r="B14" s="321" t="s">
        <v>314</v>
      </c>
      <c r="C14" s="8" cm="1">
        <f t="array" ref="C14:L14">'[1]APPENDIX 6 I'!$C14:$L14</f>
        <v>0</v>
      </c>
      <c r="D14" s="8">
        <v>0</v>
      </c>
      <c r="E14" s="8">
        <v>0</v>
      </c>
      <c r="F14" s="8">
        <v>0</v>
      </c>
      <c r="G14" s="8">
        <v>90445.994999999995</v>
      </c>
      <c r="H14" s="8">
        <v>0</v>
      </c>
      <c r="I14" s="8">
        <v>59711.597000000002</v>
      </c>
      <c r="J14" s="8">
        <v>0</v>
      </c>
      <c r="K14" s="8">
        <v>0</v>
      </c>
      <c r="L14" s="8">
        <v>0</v>
      </c>
    </row>
    <row r="15" spans="2:12" ht="20.5" customHeight="1" x14ac:dyDescent="0.35">
      <c r="B15" s="321" t="s">
        <v>315</v>
      </c>
      <c r="C15" s="8" cm="1">
        <f t="array" ref="C15:L15">'[1]APPENDIX 6 I'!$C15:$L15</f>
        <v>770042.81599999999</v>
      </c>
      <c r="D15" s="8">
        <v>156482.76819999999</v>
      </c>
      <c r="E15" s="8">
        <v>926374.36692556133</v>
      </c>
      <c r="F15" s="8">
        <v>493807.73606992461</v>
      </c>
      <c r="G15" s="8">
        <v>373502.39399999997</v>
      </c>
      <c r="H15" s="8">
        <v>863723.61543682101</v>
      </c>
      <c r="I15" s="8">
        <v>0</v>
      </c>
      <c r="J15" s="8">
        <v>116519.691513991</v>
      </c>
      <c r="K15" s="8">
        <v>196620.63800000001</v>
      </c>
      <c r="L15" s="8">
        <v>0</v>
      </c>
    </row>
    <row r="16" spans="2:12" ht="20.5" customHeight="1" x14ac:dyDescent="0.35">
      <c r="B16" s="321" t="s">
        <v>316</v>
      </c>
      <c r="C16" s="8" cm="1">
        <f t="array" ref="C16:L16">'[1]APPENDIX 6 I'!$C16:$L16</f>
        <v>176024.00425999981</v>
      </c>
      <c r="D16" s="8">
        <v>131330.60639693341</v>
      </c>
      <c r="E16" s="8">
        <v>225841.39008999881</v>
      </c>
      <c r="F16" s="8">
        <v>976724.34313795494</v>
      </c>
      <c r="G16" s="8">
        <v>30741.774690486909</v>
      </c>
      <c r="H16" s="8">
        <v>78761.002023773195</v>
      </c>
      <c r="I16" s="8">
        <v>116393.951</v>
      </c>
      <c r="J16" s="8">
        <v>15594.489</v>
      </c>
      <c r="K16" s="8">
        <v>112804.268</v>
      </c>
      <c r="L16" s="8">
        <v>426645.67357447633</v>
      </c>
    </row>
    <row r="17" spans="2:12" ht="20.5" customHeight="1" thickBot="1" x14ac:dyDescent="0.4">
      <c r="B17" s="305" t="s">
        <v>317</v>
      </c>
      <c r="C17" s="322">
        <v>7101521.6545053674</v>
      </c>
      <c r="D17" s="322">
        <v>3884660.181131335</v>
      </c>
      <c r="E17" s="322">
        <v>18187398.60924026</v>
      </c>
      <c r="F17" s="322">
        <v>20093931.086615849</v>
      </c>
      <c r="G17" s="322">
        <v>3554091.6195233399</v>
      </c>
      <c r="H17" s="322">
        <v>17137911.749491129</v>
      </c>
      <c r="I17" s="322">
        <v>8749140.0454385076</v>
      </c>
      <c r="J17" s="322">
        <v>1424430.5010796001</v>
      </c>
      <c r="K17" s="322">
        <v>8026872.6807611221</v>
      </c>
      <c r="L17" s="322">
        <v>9448535.4644444771</v>
      </c>
    </row>
    <row r="18" spans="2:12" ht="20.5" customHeight="1" thickTop="1" x14ac:dyDescent="0.35">
      <c r="B18" s="321" t="s">
        <v>318</v>
      </c>
      <c r="C18" s="323" cm="1">
        <f t="array" ref="C18:L18">'[1]APPENDIX 6 I'!$C18:$L18</f>
        <v>11730.745000000001</v>
      </c>
      <c r="D18" s="323">
        <v>31341.946</v>
      </c>
      <c r="E18" s="323">
        <v>31369.04909999996</v>
      </c>
      <c r="F18" s="323">
        <v>121591.3281999998</v>
      </c>
      <c r="G18" s="323">
        <v>6935.9179999999997</v>
      </c>
      <c r="H18" s="323">
        <v>45984.726999999999</v>
      </c>
      <c r="I18" s="323">
        <v>0</v>
      </c>
      <c r="J18" s="323">
        <v>1245.7851000000001</v>
      </c>
      <c r="K18" s="323">
        <v>0</v>
      </c>
      <c r="L18" s="323">
        <v>124.45699999999999</v>
      </c>
    </row>
    <row r="19" spans="2:12" ht="20.5" customHeight="1" x14ac:dyDescent="0.35">
      <c r="B19" s="321" t="s">
        <v>319</v>
      </c>
      <c r="C19" s="323" cm="1">
        <f t="array" ref="C19:L19">'[1]APPENDIX 6 I'!$C19:$L19</f>
        <v>0</v>
      </c>
      <c r="D19" s="323">
        <v>902063.81799999997</v>
      </c>
      <c r="E19" s="323">
        <v>0</v>
      </c>
      <c r="F19" s="323">
        <v>0</v>
      </c>
      <c r="G19" s="323">
        <v>92500</v>
      </c>
      <c r="H19" s="323">
        <v>234000</v>
      </c>
      <c r="I19" s="323">
        <v>0</v>
      </c>
      <c r="J19" s="323">
        <v>0</v>
      </c>
      <c r="K19" s="323">
        <v>0</v>
      </c>
      <c r="L19" s="323">
        <v>386875.52811000001</v>
      </c>
    </row>
    <row r="20" spans="2:12" ht="20.5" customHeight="1" x14ac:dyDescent="0.35">
      <c r="B20" s="321" t="s">
        <v>320</v>
      </c>
      <c r="C20" s="323" cm="1">
        <f t="array" ref="C20:L20">'[1]APPENDIX 6 I'!$C20:$L20</f>
        <v>0</v>
      </c>
      <c r="D20" s="323">
        <v>563000</v>
      </c>
      <c r="E20" s="323">
        <v>1070000</v>
      </c>
      <c r="F20" s="323">
        <v>0</v>
      </c>
      <c r="G20" s="323">
        <v>637973.30099999998</v>
      </c>
      <c r="H20" s="323">
        <v>1602000</v>
      </c>
      <c r="I20" s="323">
        <v>0</v>
      </c>
      <c r="J20" s="323">
        <v>698735.74199999997</v>
      </c>
      <c r="K20" s="323">
        <v>2505000</v>
      </c>
      <c r="L20" s="323">
        <v>735000</v>
      </c>
    </row>
    <row r="21" spans="2:12" ht="20.5" customHeight="1" x14ac:dyDescent="0.35">
      <c r="B21" s="321" t="s">
        <v>321</v>
      </c>
      <c r="C21" s="323" cm="1">
        <f t="array" ref="C21:L21">'[1]APPENDIX 6 I'!$C21:$L21</f>
        <v>43611.303000000007</v>
      </c>
      <c r="D21" s="323">
        <v>69144.231</v>
      </c>
      <c r="E21" s="323">
        <v>35960.049009999988</v>
      </c>
      <c r="F21" s="323">
        <v>115082.1665699998</v>
      </c>
      <c r="G21" s="323">
        <v>6128.5489924962994</v>
      </c>
      <c r="H21" s="323">
        <v>114140.29535832501</v>
      </c>
      <c r="I21" s="323">
        <v>45600.468999999997</v>
      </c>
      <c r="J21" s="323">
        <v>3700.6845200000012</v>
      </c>
      <c r="K21" s="323">
        <v>41370.032055899239</v>
      </c>
      <c r="L21" s="323">
        <v>8593.2918900001168</v>
      </c>
    </row>
    <row r="22" spans="2:12" ht="20.5" customHeight="1" x14ac:dyDescent="0.35">
      <c r="B22" s="321" t="s">
        <v>322</v>
      </c>
      <c r="C22" s="323" cm="1">
        <f t="array" ref="C22:L22">'[1]APPENDIX 6 I'!$C22:$L22</f>
        <v>3345811.872405313</v>
      </c>
      <c r="D22" s="323">
        <v>1103053.7760000001</v>
      </c>
      <c r="E22" s="323">
        <v>8944561.0416018963</v>
      </c>
      <c r="F22" s="323">
        <v>13136315.58041</v>
      </c>
      <c r="G22" s="323">
        <v>281784.64860425581</v>
      </c>
      <c r="H22" s="323">
        <v>7548545.6684253309</v>
      </c>
      <c r="I22" s="323">
        <v>2898931.179</v>
      </c>
      <c r="J22" s="323">
        <v>85351.522482577144</v>
      </c>
      <c r="K22" s="323">
        <v>918884.62920000008</v>
      </c>
      <c r="L22" s="323">
        <v>3654040.556764476</v>
      </c>
    </row>
    <row r="23" spans="2:12" ht="20.5" customHeight="1" x14ac:dyDescent="0.35">
      <c r="B23" s="321" t="s">
        <v>323</v>
      </c>
      <c r="C23" s="323" cm="1">
        <f t="array" ref="C23:L23">'[1]APPENDIX 6 I'!$C23:$L23</f>
        <v>0</v>
      </c>
      <c r="D23" s="323">
        <v>0</v>
      </c>
      <c r="E23" s="323">
        <v>94072.701690000002</v>
      </c>
      <c r="F23" s="323">
        <v>0</v>
      </c>
      <c r="G23" s="323">
        <v>0</v>
      </c>
      <c r="H23" s="323">
        <v>307545.70228749601</v>
      </c>
      <c r="I23" s="323">
        <v>0</v>
      </c>
      <c r="J23" s="323">
        <v>0</v>
      </c>
      <c r="K23" s="323">
        <v>0</v>
      </c>
      <c r="L23" s="323">
        <v>181408.80082</v>
      </c>
    </row>
    <row r="24" spans="2:12" ht="20.5" customHeight="1" x14ac:dyDescent="0.35">
      <c r="B24" s="321" t="s">
        <v>324</v>
      </c>
      <c r="C24" s="323" cm="1">
        <f t="array" ref="C24:L24">'[1]APPENDIX 6 I'!$C24:$L24</f>
        <v>442626.57199999999</v>
      </c>
      <c r="D24" s="323">
        <v>0</v>
      </c>
      <c r="E24" s="323">
        <v>383072.23752000002</v>
      </c>
      <c r="F24" s="323">
        <v>100000</v>
      </c>
      <c r="G24" s="323">
        <v>17359.101999999999</v>
      </c>
      <c r="H24" s="323">
        <v>0</v>
      </c>
      <c r="I24" s="323">
        <v>0</v>
      </c>
      <c r="J24" s="323">
        <v>0</v>
      </c>
      <c r="K24" s="323">
        <v>0</v>
      </c>
      <c r="L24" s="323">
        <v>644852.22075999994</v>
      </c>
    </row>
    <row r="25" spans="2:12" ht="20.5" customHeight="1" x14ac:dyDescent="0.35">
      <c r="B25" s="321" t="s">
        <v>325</v>
      </c>
      <c r="C25" s="323" cm="1">
        <f t="array" ref="C25:L25">'[1]APPENDIX 6 I'!$C25:$L25</f>
        <v>0</v>
      </c>
      <c r="D25" s="323">
        <v>0</v>
      </c>
      <c r="E25" s="323">
        <v>0</v>
      </c>
      <c r="F25" s="323">
        <v>0</v>
      </c>
      <c r="G25" s="323">
        <v>0</v>
      </c>
      <c r="H25" s="323">
        <v>5013.8428298999997</v>
      </c>
      <c r="I25" s="323">
        <v>0</v>
      </c>
      <c r="J25" s="323">
        <v>0</v>
      </c>
      <c r="K25" s="323">
        <v>0</v>
      </c>
      <c r="L25" s="323">
        <v>0</v>
      </c>
    </row>
    <row r="26" spans="2:12" ht="20.5" customHeight="1" x14ac:dyDescent="0.35">
      <c r="B26" s="321" t="s">
        <v>326</v>
      </c>
      <c r="C26" s="323" cm="1">
        <f t="array" ref="C26:L26">'[1]APPENDIX 6 I'!$C26:$L26</f>
        <v>0</v>
      </c>
      <c r="D26" s="323">
        <v>0</v>
      </c>
      <c r="E26" s="323">
        <v>0</v>
      </c>
      <c r="F26" s="323">
        <v>0</v>
      </c>
      <c r="G26" s="323">
        <v>0</v>
      </c>
      <c r="H26" s="323">
        <v>0</v>
      </c>
      <c r="I26" s="323">
        <v>0</v>
      </c>
      <c r="J26" s="323">
        <v>0</v>
      </c>
      <c r="K26" s="323">
        <v>0</v>
      </c>
      <c r="L26" s="323">
        <v>0</v>
      </c>
    </row>
    <row r="27" spans="2:12" ht="20.5" customHeight="1" x14ac:dyDescent="0.35">
      <c r="B27" s="321" t="s">
        <v>327</v>
      </c>
      <c r="C27" s="323" cm="1">
        <f t="array" ref="C27:L27">'[1]APPENDIX 6 I'!$C27:$L27</f>
        <v>0</v>
      </c>
      <c r="D27" s="323">
        <v>0</v>
      </c>
      <c r="E27" s="323">
        <v>0</v>
      </c>
      <c r="F27" s="323">
        <v>0</v>
      </c>
      <c r="G27" s="323">
        <v>0</v>
      </c>
      <c r="H27" s="323">
        <v>0</v>
      </c>
      <c r="I27" s="323">
        <v>0</v>
      </c>
      <c r="J27" s="323">
        <v>0</v>
      </c>
      <c r="K27" s="323">
        <v>0</v>
      </c>
      <c r="L27" s="323">
        <v>0</v>
      </c>
    </row>
    <row r="28" spans="2:12" ht="20.5" customHeight="1" x14ac:dyDescent="0.35">
      <c r="B28" s="321" t="s">
        <v>328</v>
      </c>
      <c r="C28" s="323" cm="1">
        <f t="array" ref="C28:L28">'[1]APPENDIX 6 I'!$C28:$L28</f>
        <v>0</v>
      </c>
      <c r="D28" s="323">
        <v>937.95100000000002</v>
      </c>
      <c r="E28" s="323">
        <v>716130.18111999996</v>
      </c>
      <c r="F28" s="323">
        <v>0</v>
      </c>
      <c r="G28" s="323">
        <v>0</v>
      </c>
      <c r="H28" s="323">
        <v>287868.00079999998</v>
      </c>
      <c r="I28" s="323">
        <v>0</v>
      </c>
      <c r="J28" s="323">
        <v>0</v>
      </c>
      <c r="K28" s="323">
        <v>132034.226</v>
      </c>
      <c r="L28" s="323">
        <v>18305.04016</v>
      </c>
    </row>
    <row r="29" spans="2:12" ht="20.5" customHeight="1" x14ac:dyDescent="0.35">
      <c r="B29" s="321" t="s">
        <v>329</v>
      </c>
      <c r="C29" s="323" cm="1">
        <f t="array" ref="C29:L29">'[1]APPENDIX 6 I'!$C29:$L29</f>
        <v>0</v>
      </c>
      <c r="D29" s="323">
        <v>0</v>
      </c>
      <c r="E29" s="323">
        <v>17689.757699999998</v>
      </c>
      <c r="F29" s="323">
        <v>0</v>
      </c>
      <c r="G29" s="323">
        <v>1437.932</v>
      </c>
      <c r="H29" s="323">
        <v>18957.818599999999</v>
      </c>
      <c r="I29" s="323">
        <v>0</v>
      </c>
      <c r="J29" s="323">
        <v>1784.97156</v>
      </c>
      <c r="K29" s="323">
        <v>0</v>
      </c>
      <c r="L29" s="323">
        <v>0</v>
      </c>
    </row>
    <row r="30" spans="2:12" ht="20.5" customHeight="1" x14ac:dyDescent="0.35">
      <c r="B30" s="321" t="s">
        <v>330</v>
      </c>
      <c r="C30" s="323" cm="1">
        <f t="array" ref="C30:L30">'[1]APPENDIX 6 I'!$C30:$L30</f>
        <v>0</v>
      </c>
      <c r="D30" s="323">
        <v>0</v>
      </c>
      <c r="E30" s="323">
        <v>0</v>
      </c>
      <c r="F30" s="323">
        <v>0</v>
      </c>
      <c r="G30" s="323">
        <v>0</v>
      </c>
      <c r="H30" s="323">
        <v>0</v>
      </c>
      <c r="I30" s="323">
        <v>0</v>
      </c>
      <c r="J30" s="323">
        <v>0</v>
      </c>
      <c r="K30" s="323">
        <v>0</v>
      </c>
      <c r="L30" s="323">
        <v>0</v>
      </c>
    </row>
    <row r="31" spans="2:12" ht="20.5" customHeight="1" x14ac:dyDescent="0.35">
      <c r="B31" s="321" t="s">
        <v>331</v>
      </c>
      <c r="C31" s="323" cm="1">
        <f t="array" ref="C31:L31">'[1]APPENDIX 6 I'!$C31:$L31</f>
        <v>0</v>
      </c>
      <c r="D31" s="323">
        <v>0</v>
      </c>
      <c r="E31" s="323">
        <v>0</v>
      </c>
      <c r="F31" s="323">
        <v>0</v>
      </c>
      <c r="G31" s="323">
        <v>0</v>
      </c>
      <c r="H31" s="323">
        <v>0</v>
      </c>
      <c r="I31" s="323">
        <v>0</v>
      </c>
      <c r="J31" s="323">
        <v>0</v>
      </c>
      <c r="K31" s="323">
        <v>0</v>
      </c>
      <c r="L31" s="323">
        <v>0</v>
      </c>
    </row>
    <row r="32" spans="2:12" ht="20.5" customHeight="1" x14ac:dyDescent="0.35">
      <c r="B32" s="321" t="s">
        <v>332</v>
      </c>
      <c r="C32" s="323" cm="1">
        <f t="array" ref="C32:L32">'[1]APPENDIX 6 I'!$C32:$L32</f>
        <v>0</v>
      </c>
      <c r="D32" s="323">
        <v>0</v>
      </c>
      <c r="E32" s="323">
        <v>32739.271029448279</v>
      </c>
      <c r="F32" s="323">
        <v>0</v>
      </c>
      <c r="G32" s="323">
        <v>185720.584</v>
      </c>
      <c r="H32" s="323">
        <v>0</v>
      </c>
      <c r="I32" s="323">
        <v>2673.259</v>
      </c>
      <c r="J32" s="323">
        <v>10727.95515</v>
      </c>
      <c r="K32" s="323">
        <v>657042.37800000003</v>
      </c>
      <c r="L32" s="323">
        <v>13458.28997</v>
      </c>
    </row>
    <row r="33" spans="2:12" ht="20.5" customHeight="1" x14ac:dyDescent="0.35">
      <c r="B33" s="321" t="s">
        <v>333</v>
      </c>
      <c r="C33" s="323" cm="1">
        <f t="array" ref="C33:L33">'[1]APPENDIX 6 I'!$C33:$L33</f>
        <v>0</v>
      </c>
      <c r="D33" s="323">
        <v>0</v>
      </c>
      <c r="E33" s="323">
        <v>50197.050907627163</v>
      </c>
      <c r="F33" s="323">
        <v>0</v>
      </c>
      <c r="G33" s="323">
        <v>13071.416999999999</v>
      </c>
      <c r="H33" s="323">
        <v>23662.681980000001</v>
      </c>
      <c r="I33" s="323">
        <v>0</v>
      </c>
      <c r="J33" s="323">
        <v>0</v>
      </c>
      <c r="K33" s="323">
        <v>0</v>
      </c>
      <c r="L33" s="323">
        <v>116255.87092</v>
      </c>
    </row>
    <row r="34" spans="2:12" ht="20.5" customHeight="1" x14ac:dyDescent="0.35">
      <c r="B34" s="321" t="s">
        <v>334</v>
      </c>
      <c r="C34" s="323" cm="1">
        <f t="array" ref="C34:L34">'[1]APPENDIX 6 I'!$C34:$L34</f>
        <v>1312468.8379900551</v>
      </c>
      <c r="D34" s="323">
        <v>40339.084000000003</v>
      </c>
      <c r="E34" s="323">
        <v>2688557.0693501648</v>
      </c>
      <c r="F34" s="323">
        <v>1494357.6035600251</v>
      </c>
      <c r="G34" s="323">
        <v>465939.68323205481</v>
      </c>
      <c r="H34" s="323">
        <v>3111970.5655499999</v>
      </c>
      <c r="I34" s="323">
        <v>729164.55753133749</v>
      </c>
      <c r="J34" s="323">
        <v>913.77069999999992</v>
      </c>
      <c r="K34" s="323">
        <v>1172964.36659</v>
      </c>
      <c r="L34" s="323">
        <v>1817349.264</v>
      </c>
    </row>
    <row r="35" spans="2:12" ht="20.5" customHeight="1" x14ac:dyDescent="0.35">
      <c r="B35" s="321" t="s">
        <v>335</v>
      </c>
      <c r="C35" s="323" cm="1">
        <f t="array" ref="C35:L35">'[1]APPENDIX 6 I'!$C35:$L35</f>
        <v>683081.95</v>
      </c>
      <c r="D35" s="323">
        <v>106769.091</v>
      </c>
      <c r="E35" s="323">
        <v>159289.70620351899</v>
      </c>
      <c r="F35" s="323">
        <v>564172.10261000087</v>
      </c>
      <c r="G35" s="323">
        <v>24876.438470000001</v>
      </c>
      <c r="H35" s="323">
        <v>239134.43453999929</v>
      </c>
      <c r="I35" s="323">
        <v>5833.9409999999998</v>
      </c>
      <c r="J35" s="323">
        <v>501.94837891994172</v>
      </c>
      <c r="K35" s="323">
        <v>112006.02899999999</v>
      </c>
      <c r="L35" s="323">
        <v>289678.55499999999</v>
      </c>
    </row>
    <row r="36" spans="2:12" ht="20.5" customHeight="1" x14ac:dyDescent="0.35">
      <c r="B36" s="321" t="s">
        <v>336</v>
      </c>
      <c r="C36" s="323" cm="1">
        <f t="array" ref="C36:L36">'[1]APPENDIX 6 I'!$C36:$L36</f>
        <v>0</v>
      </c>
      <c r="D36" s="323">
        <v>360881.36028770619</v>
      </c>
      <c r="E36" s="323">
        <v>0</v>
      </c>
      <c r="F36" s="323">
        <v>0</v>
      </c>
      <c r="G36" s="323">
        <v>0</v>
      </c>
      <c r="H36" s="323">
        <v>0</v>
      </c>
      <c r="I36" s="323">
        <v>677456.43200000003</v>
      </c>
      <c r="J36" s="323">
        <v>0</v>
      </c>
      <c r="K36" s="323">
        <v>126168.48512</v>
      </c>
      <c r="L36" s="323">
        <v>839395.88500000001</v>
      </c>
    </row>
    <row r="37" spans="2:12" ht="20.5" customHeight="1" x14ac:dyDescent="0.35">
      <c r="B37" s="321" t="s">
        <v>337</v>
      </c>
      <c r="C37" s="323" cm="1">
        <f t="array" ref="C37:L37">'[1]APPENDIX 6 I'!$C37:$L37</f>
        <v>703316.11051999894</v>
      </c>
      <c r="D37" s="323">
        <v>339442.95585971</v>
      </c>
      <c r="E37" s="323">
        <v>3202597.1823905162</v>
      </c>
      <c r="F37" s="323">
        <v>3058171.7439558669</v>
      </c>
      <c r="G37" s="323">
        <v>900862.66619997844</v>
      </c>
      <c r="H37" s="323">
        <v>2509827.2174900831</v>
      </c>
      <c r="I37" s="323">
        <v>2820696.94</v>
      </c>
      <c r="J37" s="323">
        <v>417050.16972857801</v>
      </c>
      <c r="K37" s="323">
        <v>0</v>
      </c>
      <c r="L37" s="323">
        <v>593022.64300000004</v>
      </c>
    </row>
    <row r="38" spans="2:12" ht="20.5" customHeight="1" x14ac:dyDescent="0.35">
      <c r="B38" s="321" t="s">
        <v>338</v>
      </c>
      <c r="C38" s="323" cm="1">
        <f t="array" ref="C38:L38">'[1]APPENDIX 6 I'!$C38:$L38</f>
        <v>75538.418999999994</v>
      </c>
      <c r="D38" s="323">
        <v>17673.165000000001</v>
      </c>
      <c r="E38" s="323">
        <v>103359.7126970918</v>
      </c>
      <c r="F38" s="323">
        <v>336535.15633999999</v>
      </c>
      <c r="G38" s="323">
        <v>244199.00036000001</v>
      </c>
      <c r="H38" s="323">
        <v>489928.23317999992</v>
      </c>
      <c r="I38" s="323">
        <v>761672.95499999996</v>
      </c>
      <c r="J38" s="323">
        <v>115404.4264324549</v>
      </c>
      <c r="K38" s="323">
        <v>231421.951</v>
      </c>
      <c r="L38" s="323">
        <v>113774.24905</v>
      </c>
    </row>
    <row r="39" spans="2:12" ht="20.5" customHeight="1" x14ac:dyDescent="0.35">
      <c r="B39" s="321" t="s">
        <v>339</v>
      </c>
      <c r="C39" s="323" cm="1">
        <f t="array" ref="C39:L39">'[1]APPENDIX 6 I'!$C39:$L39</f>
        <v>483335.84459000011</v>
      </c>
      <c r="D39" s="323">
        <v>350012.80282571248</v>
      </c>
      <c r="E39" s="323">
        <v>657803.59892000037</v>
      </c>
      <c r="F39" s="323">
        <v>1167705.4049699551</v>
      </c>
      <c r="G39" s="323">
        <v>675302.38027999992</v>
      </c>
      <c r="H39" s="323">
        <v>599332.56145000004</v>
      </c>
      <c r="I39" s="323">
        <v>807110.31200000003</v>
      </c>
      <c r="J39" s="323">
        <v>89013.524737849992</v>
      </c>
      <c r="K39" s="323">
        <v>2129980.5843957071</v>
      </c>
      <c r="L39" s="323">
        <v>36400.811999999998</v>
      </c>
    </row>
    <row r="40" spans="2:12" ht="20.5" customHeight="1" thickBot="1" x14ac:dyDescent="0.4">
      <c r="B40" s="305" t="s">
        <v>340</v>
      </c>
      <c r="C40" s="322">
        <v>7101521.6545053674</v>
      </c>
      <c r="D40" s="322">
        <v>3884660.1809731279</v>
      </c>
      <c r="E40" s="322">
        <v>18187398.60924026</v>
      </c>
      <c r="F40" s="322">
        <v>20093931.086615849</v>
      </c>
      <c r="G40" s="322">
        <v>3554091.6201387849</v>
      </c>
      <c r="H40" s="322">
        <v>17137911.749491129</v>
      </c>
      <c r="I40" s="322">
        <v>8749140.0445313379</v>
      </c>
      <c r="J40" s="322">
        <v>1424430.5007903799</v>
      </c>
      <c r="K40" s="322">
        <v>8026872.6813616063</v>
      </c>
      <c r="L40" s="322">
        <v>9448535.4644444752</v>
      </c>
    </row>
    <row r="41" spans="2:12" s="324" customFormat="1" ht="15" customHeight="1" thickTop="1" x14ac:dyDescent="0.35">
      <c r="B41" s="513" t="s">
        <v>344</v>
      </c>
      <c r="C41" s="550"/>
      <c r="D41" s="550"/>
      <c r="E41" s="550"/>
      <c r="F41" s="550"/>
      <c r="G41" s="550"/>
      <c r="H41" s="550"/>
      <c r="I41" s="550"/>
      <c r="J41" s="548" t="s">
        <v>342</v>
      </c>
      <c r="K41" s="548"/>
      <c r="L41" s="548"/>
    </row>
    <row r="42" spans="2:12" x14ac:dyDescent="0.35">
      <c r="D42" s="315"/>
      <c r="E42" s="315"/>
      <c r="F42" s="315"/>
      <c r="G42" s="315"/>
      <c r="H42" s="315"/>
      <c r="I42" s="315"/>
      <c r="J42" s="315"/>
      <c r="K42" s="315"/>
    </row>
    <row r="43" spans="2:12" x14ac:dyDescent="0.35">
      <c r="C43" s="315"/>
      <c r="D43" s="315"/>
      <c r="E43" s="315"/>
      <c r="F43" s="315"/>
      <c r="G43" s="315"/>
      <c r="H43" s="315"/>
      <c r="I43" s="315"/>
      <c r="J43" s="315"/>
      <c r="K43" s="315"/>
      <c r="L43" s="315"/>
    </row>
    <row r="44" spans="2:12" x14ac:dyDescent="0.35">
      <c r="C44" s="325"/>
      <c r="D44" s="325"/>
      <c r="E44" s="325"/>
      <c r="F44" s="325"/>
      <c r="G44" s="325"/>
      <c r="H44" s="325"/>
      <c r="I44" s="325"/>
      <c r="J44" s="325"/>
      <c r="K44" s="325"/>
      <c r="L44" s="325"/>
    </row>
  </sheetData>
  <sheetProtection algorithmName="SHA-512" hashValue="pWpJFDe0bE3niz1k+Tu7R+5vbomS44Q92G6ZK2j2jzjnP9Vf3QlJkFUzDNbT18atjaucjQzTdBE+8+pZMXRINA==" saltValue="qSW+zDqnv4z5i/pGBBa0Ww==" spinCount="100000" sheet="1" objects="1" scenarios="1"/>
  <mergeCells count="3">
    <mergeCell ref="B41:I41"/>
    <mergeCell ref="B3:L3"/>
    <mergeCell ref="J41:L41"/>
  </mergeCells>
  <pageMargins left="0.7" right="0.7" top="0.75" bottom="0.75" header="0.3" footer="0.3"/>
  <pageSetup scale="52" orientation="landscape" r:id="rId1"/>
  <headerFooter>
    <oddFooter>Page &amp;P</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rgb="FFCC9900"/>
    <pageSetUpPr fitToPage="1"/>
  </sheetPr>
  <dimension ref="B1:O44"/>
  <sheetViews>
    <sheetView showGridLines="0" zoomScale="80" zoomScaleNormal="80" workbookViewId="0">
      <selection activeCell="K41" sqref="K41:L41"/>
    </sheetView>
  </sheetViews>
  <sheetFormatPr defaultRowHeight="15.5" x14ac:dyDescent="0.35"/>
  <cols>
    <col min="1" max="1" width="8.7265625" style="1"/>
    <col min="2" max="2" width="37.1796875" style="1" bestFit="1" customWidth="1"/>
    <col min="3" max="3" width="18.453125" style="1" customWidth="1"/>
    <col min="4" max="5" width="15.08984375" style="1" bestFit="1" customWidth="1"/>
    <col min="6" max="6" width="15.90625" style="1" bestFit="1" customWidth="1"/>
    <col min="7" max="7" width="15.08984375" style="1" bestFit="1" customWidth="1"/>
    <col min="8" max="8" width="18.90625" style="1" customWidth="1"/>
    <col min="9" max="10" width="16.81640625" style="1" customWidth="1"/>
    <col min="11" max="11" width="17.26953125" style="1" customWidth="1"/>
    <col min="12" max="12" width="22.90625" style="1" customWidth="1"/>
    <col min="16" max="16" width="14.54296875" style="1" customWidth="1"/>
    <col min="17" max="17" width="10.453125" style="1" customWidth="1"/>
    <col min="18" max="16384" width="8.7265625" style="1"/>
  </cols>
  <sheetData>
    <row r="1" spans="2:12" ht="32" customHeight="1" x14ac:dyDescent="0.35">
      <c r="B1" s="449"/>
    </row>
    <row r="2" spans="2:12" ht="18" customHeight="1" x14ac:dyDescent="0.35">
      <c r="B2" s="454" t="s">
        <v>343</v>
      </c>
      <c r="D2" s="277"/>
      <c r="E2" s="277"/>
      <c r="F2" s="277"/>
      <c r="G2" s="277"/>
      <c r="H2" s="277"/>
      <c r="I2" s="277"/>
      <c r="J2" s="277"/>
      <c r="K2" s="277"/>
      <c r="L2" s="277"/>
    </row>
    <row r="3" spans="2:12" ht="18" customHeight="1" x14ac:dyDescent="0.35">
      <c r="B3" s="546" t="str">
        <f>_xlfn.CONCAT(INDEX(_xlfn.TEXTSPLIT(Contents!E21," II"),1),": ",UPPER(Contents!F21))</f>
        <v>APPENDIX 6: SUMMARY OF GENERAL INSURANCE BUSINESS BALANCE SHEETS AS AT 31.12.2024</v>
      </c>
      <c r="C3" s="547"/>
      <c r="D3" s="547"/>
      <c r="E3" s="547"/>
      <c r="F3" s="547"/>
      <c r="G3" s="547"/>
      <c r="H3" s="547"/>
      <c r="I3" s="547"/>
      <c r="J3" s="547"/>
      <c r="K3" s="547"/>
      <c r="L3" s="547"/>
    </row>
    <row r="4" spans="2:12" ht="57" customHeight="1" x14ac:dyDescent="0.35">
      <c r="B4" s="319" t="s">
        <v>0</v>
      </c>
      <c r="C4" s="320" t="s">
        <v>259</v>
      </c>
      <c r="D4" s="320" t="s">
        <v>10</v>
      </c>
      <c r="E4" s="320" t="s">
        <v>11</v>
      </c>
      <c r="F4" s="320" t="s">
        <v>12</v>
      </c>
      <c r="G4" s="320" t="s">
        <v>13</v>
      </c>
      <c r="H4" s="320" t="s">
        <v>271</v>
      </c>
      <c r="I4" s="320" t="s">
        <v>14</v>
      </c>
      <c r="J4" s="320" t="s">
        <v>260</v>
      </c>
      <c r="K4" s="320" t="s">
        <v>15</v>
      </c>
      <c r="L4" s="320" t="s">
        <v>261</v>
      </c>
    </row>
    <row r="5" spans="2:12" ht="20.5" customHeight="1" x14ac:dyDescent="0.35">
      <c r="B5" s="321" t="s">
        <v>347</v>
      </c>
      <c r="C5" s="8" cm="1">
        <f t="array" ref="C5:L5">'[1]APPENDIX 6 II'!$C5:$L5</f>
        <v>600000</v>
      </c>
      <c r="D5" s="8">
        <v>600000</v>
      </c>
      <c r="E5" s="8">
        <v>810000</v>
      </c>
      <c r="F5" s="8">
        <v>1500000</v>
      </c>
      <c r="G5" s="8">
        <v>1006250</v>
      </c>
      <c r="H5" s="8">
        <v>1000000</v>
      </c>
      <c r="I5" s="8">
        <v>1000000</v>
      </c>
      <c r="J5" s="8">
        <v>700000</v>
      </c>
      <c r="K5" s="8">
        <v>0</v>
      </c>
      <c r="L5" s="8">
        <v>2307103</v>
      </c>
    </row>
    <row r="6" spans="2:12" ht="20.5" customHeight="1" x14ac:dyDescent="0.35">
      <c r="B6" s="321" t="s">
        <v>348</v>
      </c>
      <c r="C6" s="8" cm="1">
        <f t="array" ref="C6:L6">'[1]APPENDIX 6 II'!$C6:$L6</f>
        <v>0</v>
      </c>
      <c r="D6" s="8">
        <v>0</v>
      </c>
      <c r="E6" s="8">
        <v>512138.51</v>
      </c>
      <c r="F6" s="8">
        <v>0</v>
      </c>
      <c r="G6" s="8">
        <v>0</v>
      </c>
      <c r="H6" s="8">
        <v>10871.242</v>
      </c>
      <c r="I6" s="8">
        <v>0</v>
      </c>
      <c r="J6" s="8">
        <v>0</v>
      </c>
      <c r="K6" s="8">
        <v>0</v>
      </c>
      <c r="L6" s="8">
        <v>1399897</v>
      </c>
    </row>
    <row r="7" spans="2:12" ht="20.5" customHeight="1" x14ac:dyDescent="0.35">
      <c r="B7" s="321" t="s">
        <v>349</v>
      </c>
      <c r="C7" s="8" cm="1">
        <f t="array" ref="C7:L7">'[1]APPENDIX 6 II'!$C7:$L7</f>
        <v>0</v>
      </c>
      <c r="D7" s="8">
        <v>102296.5021425</v>
      </c>
      <c r="E7" s="8">
        <v>268057.86300000001</v>
      </c>
      <c r="F7" s="8">
        <v>904878.73800000001</v>
      </c>
      <c r="G7" s="8">
        <v>0</v>
      </c>
      <c r="H7" s="8">
        <v>0</v>
      </c>
      <c r="I7" s="8">
        <v>-116541.792</v>
      </c>
      <c r="J7" s="8">
        <v>342209.33899999998</v>
      </c>
      <c r="K7" s="8">
        <v>0</v>
      </c>
      <c r="L7" s="8">
        <v>0</v>
      </c>
    </row>
    <row r="8" spans="2:12" ht="20.5" customHeight="1" x14ac:dyDescent="0.35">
      <c r="B8" s="321" t="s">
        <v>307</v>
      </c>
      <c r="C8" s="8" cm="1">
        <f t="array" ref="C8:L8">'[1]APPENDIX 6 II'!$C8:$L8</f>
        <v>0</v>
      </c>
      <c r="D8" s="8">
        <v>0</v>
      </c>
      <c r="E8" s="8">
        <v>0</v>
      </c>
      <c r="F8" s="8">
        <v>0</v>
      </c>
      <c r="G8" s="8">
        <v>3925.8789999999999</v>
      </c>
      <c r="H8" s="8">
        <v>0</v>
      </c>
      <c r="I8" s="8">
        <v>400000</v>
      </c>
      <c r="J8" s="8">
        <v>22000</v>
      </c>
      <c r="K8" s="8">
        <v>0</v>
      </c>
      <c r="L8" s="8">
        <v>0</v>
      </c>
    </row>
    <row r="9" spans="2:12" ht="20.5" customHeight="1" x14ac:dyDescent="0.35">
      <c r="B9" s="321" t="s">
        <v>308</v>
      </c>
      <c r="C9" s="8" cm="1">
        <f t="array" ref="C9:L9">'[1]APPENDIX 6 II'!$C9:$L9</f>
        <v>56126.093691439914</v>
      </c>
      <c r="D9" s="8">
        <v>522137.33774886437</v>
      </c>
      <c r="E9" s="8">
        <v>200933.00002024419</v>
      </c>
      <c r="F9" s="8">
        <v>6206255.4621000001</v>
      </c>
      <c r="G9" s="8">
        <v>761356.10759616841</v>
      </c>
      <c r="H9" s="8">
        <v>990387.6605975175</v>
      </c>
      <c r="I9" s="8">
        <v>7059120.5125403991</v>
      </c>
      <c r="J9" s="8">
        <v>218831.12874901219</v>
      </c>
      <c r="K9" s="8">
        <v>0</v>
      </c>
      <c r="L9" s="8">
        <v>-3467561</v>
      </c>
    </row>
    <row r="10" spans="2:12" ht="20.5" customHeight="1" x14ac:dyDescent="0.35">
      <c r="B10" s="321" t="s">
        <v>309</v>
      </c>
      <c r="C10" s="8" cm="1">
        <f t="array" ref="C10:L10">'[1]APPENDIX 6 II'!$C10:$L10</f>
        <v>0</v>
      </c>
      <c r="D10" s="8">
        <v>0</v>
      </c>
      <c r="E10" s="8">
        <v>0</v>
      </c>
      <c r="F10" s="8">
        <v>941057.57900000003</v>
      </c>
      <c r="G10" s="8">
        <v>32216.242999999999</v>
      </c>
      <c r="H10" s="8">
        <v>0</v>
      </c>
      <c r="I10" s="8">
        <v>0</v>
      </c>
      <c r="J10" s="8">
        <v>0</v>
      </c>
      <c r="K10" s="8">
        <v>0</v>
      </c>
      <c r="L10" s="8">
        <v>0</v>
      </c>
    </row>
    <row r="11" spans="2:12" ht="20.5" customHeight="1" thickBot="1" x14ac:dyDescent="0.4">
      <c r="B11" s="305" t="s">
        <v>310</v>
      </c>
      <c r="C11" s="322">
        <f>SUM(C5:C10)</f>
        <v>656126.09369143995</v>
      </c>
      <c r="D11" s="322">
        <f t="shared" ref="D11:L11" si="0">SUM(D5:D10)</f>
        <v>1224433.8398913643</v>
      </c>
      <c r="E11" s="322">
        <f t="shared" si="0"/>
        <v>1791129.3730202443</v>
      </c>
      <c r="F11" s="322">
        <f t="shared" si="0"/>
        <v>9552191.7791000009</v>
      </c>
      <c r="G11" s="322">
        <f t="shared" si="0"/>
        <v>1803748.2295961685</v>
      </c>
      <c r="H11" s="322">
        <f t="shared" si="0"/>
        <v>2001258.9025975175</v>
      </c>
      <c r="I11" s="322">
        <f t="shared" si="0"/>
        <v>8342578.7205403987</v>
      </c>
      <c r="J11" s="322">
        <f t="shared" si="0"/>
        <v>1283040.4677490122</v>
      </c>
      <c r="K11" s="322">
        <f t="shared" si="0"/>
        <v>0</v>
      </c>
      <c r="L11" s="322">
        <f t="shared" si="0"/>
        <v>239439</v>
      </c>
    </row>
    <row r="12" spans="2:12" ht="20.5" customHeight="1" thickTop="1" x14ac:dyDescent="0.35">
      <c r="B12" s="321" t="s">
        <v>312</v>
      </c>
      <c r="C12" s="8" cm="1">
        <f t="array" ref="C12:L12">'[1]APPENDIX 6 II'!$C12:$L12</f>
        <v>0</v>
      </c>
      <c r="D12" s="8">
        <v>4385749.2796737468</v>
      </c>
      <c r="E12" s="8">
        <v>5032380.8866389748</v>
      </c>
      <c r="F12" s="8">
        <v>15417252.209169321</v>
      </c>
      <c r="G12" s="8">
        <v>4798423.2470000004</v>
      </c>
      <c r="H12" s="8">
        <v>1069750.2650632721</v>
      </c>
      <c r="I12" s="8">
        <v>7062281.5813695211</v>
      </c>
      <c r="J12" s="8">
        <v>1420905.9842884671</v>
      </c>
      <c r="K12" s="8">
        <v>0</v>
      </c>
      <c r="L12" s="8">
        <v>8352171.2417389993</v>
      </c>
    </row>
    <row r="13" spans="2:12" ht="20.5" customHeight="1" x14ac:dyDescent="0.35">
      <c r="B13" s="321" t="s">
        <v>313</v>
      </c>
      <c r="C13" s="8" cm="1">
        <f t="array" ref="C13:L13">'[1]APPENDIX 6 II'!$C13:$L13</f>
        <v>0</v>
      </c>
      <c r="D13" s="8">
        <v>0</v>
      </c>
      <c r="E13" s="8">
        <v>0</v>
      </c>
      <c r="F13" s="8">
        <v>1881843.85</v>
      </c>
      <c r="G13" s="8">
        <v>0</v>
      </c>
      <c r="H13" s="8">
        <v>0</v>
      </c>
      <c r="I13" s="8">
        <v>173054.03099999999</v>
      </c>
      <c r="J13" s="8">
        <v>0</v>
      </c>
      <c r="K13" s="8">
        <v>0</v>
      </c>
      <c r="L13" s="8">
        <v>483056.36182199989</v>
      </c>
    </row>
    <row r="14" spans="2:12" ht="20.5" customHeight="1" x14ac:dyDescent="0.35">
      <c r="B14" s="321" t="s">
        <v>314</v>
      </c>
      <c r="C14" s="8" cm="1">
        <f t="array" ref="C14:L14">'[1]APPENDIX 6 II'!$C14:$L14</f>
        <v>200000</v>
      </c>
      <c r="D14" s="8">
        <v>0</v>
      </c>
      <c r="E14" s="8">
        <v>0</v>
      </c>
      <c r="F14" s="8">
        <v>137686.40599999999</v>
      </c>
      <c r="G14" s="8">
        <v>0</v>
      </c>
      <c r="H14" s="8">
        <v>0</v>
      </c>
      <c r="I14" s="8">
        <v>449102.85499999998</v>
      </c>
      <c r="J14" s="8">
        <v>39938.269</v>
      </c>
      <c r="K14" s="8">
        <v>0</v>
      </c>
      <c r="L14" s="8">
        <v>0</v>
      </c>
    </row>
    <row r="15" spans="2:12" ht="20.5" customHeight="1" x14ac:dyDescent="0.35">
      <c r="B15" s="321" t="s">
        <v>315</v>
      </c>
      <c r="C15" s="8" cm="1">
        <f t="array" ref="C15:L15">'[1]APPENDIX 6 II'!$C15:$L15</f>
        <v>0</v>
      </c>
      <c r="D15" s="8">
        <v>56414.317604437441</v>
      </c>
      <c r="E15" s="8">
        <v>295351.614</v>
      </c>
      <c r="F15" s="8">
        <v>379678.70699999999</v>
      </c>
      <c r="G15" s="8">
        <v>75442.547000000006</v>
      </c>
      <c r="H15" s="8">
        <v>103390.62416000001</v>
      </c>
      <c r="I15" s="8">
        <v>729496.28</v>
      </c>
      <c r="J15" s="8">
        <v>78467.907999999996</v>
      </c>
      <c r="K15" s="8">
        <v>0</v>
      </c>
      <c r="L15" s="8">
        <v>1499759.3959999999</v>
      </c>
    </row>
    <row r="16" spans="2:12" ht="20.5" customHeight="1" x14ac:dyDescent="0.35">
      <c r="B16" s="321" t="s">
        <v>316</v>
      </c>
      <c r="C16" s="8" cm="1">
        <f t="array" ref="C16:L16">'[1]APPENDIX 6 II'!$C16:$L16</f>
        <v>24835.530294163938</v>
      </c>
      <c r="D16" s="8">
        <v>108931.7709792742</v>
      </c>
      <c r="E16" s="8">
        <v>551588.56739000033</v>
      </c>
      <c r="F16" s="8">
        <v>311045.89700000192</v>
      </c>
      <c r="G16" s="8">
        <v>62102.84943679237</v>
      </c>
      <c r="H16" s="8">
        <v>1582.597849999979</v>
      </c>
      <c r="I16" s="8">
        <v>134665.76999999999</v>
      </c>
      <c r="J16" s="8">
        <v>45576.614000000001</v>
      </c>
      <c r="K16" s="8">
        <v>0</v>
      </c>
      <c r="L16" s="8">
        <v>123208.99999999951</v>
      </c>
    </row>
    <row r="17" spans="2:12" ht="20.5" customHeight="1" thickBot="1" x14ac:dyDescent="0.4">
      <c r="B17" s="305" t="s">
        <v>317</v>
      </c>
      <c r="C17" s="322">
        <v>880961.6239856038</v>
      </c>
      <c r="D17" s="322">
        <v>5775529.2081488231</v>
      </c>
      <c r="E17" s="322">
        <v>7670450.4410492191</v>
      </c>
      <c r="F17" s="322">
        <v>27679698.848269321</v>
      </c>
      <c r="G17" s="322">
        <v>6739716.873032961</v>
      </c>
      <c r="H17" s="322">
        <v>3175982.3896707888</v>
      </c>
      <c r="I17" s="322">
        <v>16891179.237909921</v>
      </c>
      <c r="J17" s="322">
        <v>2867929.243037479</v>
      </c>
      <c r="K17" s="322">
        <v>0</v>
      </c>
      <c r="L17" s="322">
        <v>10697634.999561001</v>
      </c>
    </row>
    <row r="18" spans="2:12" ht="20.5" customHeight="1" thickTop="1" x14ac:dyDescent="0.35">
      <c r="B18" s="321" t="s">
        <v>318</v>
      </c>
      <c r="C18" s="8" cm="1">
        <f t="array" ref="C18:L18">'[1]APPENDIX 6 II'!$C18:$L18</f>
        <v>0</v>
      </c>
      <c r="D18" s="8">
        <v>3643.7669999999998</v>
      </c>
      <c r="E18" s="8">
        <v>31363.194</v>
      </c>
      <c r="F18" s="8">
        <v>42961.968999999997</v>
      </c>
      <c r="G18" s="8">
        <v>53175.103999999999</v>
      </c>
      <c r="H18" s="8">
        <v>2538.8829787499999</v>
      </c>
      <c r="I18" s="8">
        <v>65214.752999999997</v>
      </c>
      <c r="J18" s="8">
        <v>43031.777999999998</v>
      </c>
      <c r="K18" s="8">
        <v>0</v>
      </c>
      <c r="L18" s="8">
        <v>15326</v>
      </c>
    </row>
    <row r="19" spans="2:12" ht="20.5" customHeight="1" x14ac:dyDescent="0.35">
      <c r="B19" s="321" t="s">
        <v>319</v>
      </c>
      <c r="C19" s="8" cm="1">
        <f t="array" ref="C19:L19">'[1]APPENDIX 6 II'!$C19:$L19</f>
        <v>0</v>
      </c>
      <c r="D19" s="8">
        <v>222528.31766</v>
      </c>
      <c r="E19" s="8">
        <v>443000</v>
      </c>
      <c r="F19" s="8">
        <v>1170000</v>
      </c>
      <c r="G19" s="8">
        <v>410000</v>
      </c>
      <c r="H19" s="8">
        <v>28878.091676</v>
      </c>
      <c r="I19" s="8">
        <v>0</v>
      </c>
      <c r="J19" s="8">
        <v>0</v>
      </c>
      <c r="K19" s="8">
        <v>0</v>
      </c>
      <c r="L19" s="8">
        <v>0</v>
      </c>
    </row>
    <row r="20" spans="2:12" ht="20.5" customHeight="1" x14ac:dyDescent="0.35">
      <c r="B20" s="321" t="s">
        <v>320</v>
      </c>
      <c r="C20" s="8" cm="1">
        <f t="array" ref="C20:L20">'[1]APPENDIX 6 II'!$C20:$L20</f>
        <v>0</v>
      </c>
      <c r="D20" s="8">
        <v>1001121.683</v>
      </c>
      <c r="E20" s="8">
        <v>980000</v>
      </c>
      <c r="F20" s="8">
        <v>1325380.0190999999</v>
      </c>
      <c r="G20" s="8">
        <v>974500</v>
      </c>
      <c r="H20" s="8">
        <v>0</v>
      </c>
      <c r="I20" s="8">
        <v>2865000</v>
      </c>
      <c r="J20" s="8">
        <v>504000</v>
      </c>
      <c r="K20" s="8">
        <v>0</v>
      </c>
      <c r="L20" s="8">
        <v>0</v>
      </c>
    </row>
    <row r="21" spans="2:12" ht="20.5" customHeight="1" x14ac:dyDescent="0.35">
      <c r="B21" s="321" t="s">
        <v>321</v>
      </c>
      <c r="C21" s="8" cm="1">
        <f t="array" ref="C21:L21">'[1]APPENDIX 6 II'!$C21:$L21</f>
        <v>0</v>
      </c>
      <c r="D21" s="8">
        <v>16404.331999999999</v>
      </c>
      <c r="E21" s="8">
        <v>29695.06</v>
      </c>
      <c r="F21" s="8">
        <v>49857.264999999999</v>
      </c>
      <c r="G21" s="8">
        <v>158487.64600000001</v>
      </c>
      <c r="H21" s="8">
        <v>10635.95146626389</v>
      </c>
      <c r="I21" s="8">
        <v>56699.451999999997</v>
      </c>
      <c r="J21" s="8">
        <v>105586.74800000001</v>
      </c>
      <c r="K21" s="8">
        <v>0</v>
      </c>
      <c r="L21" s="8">
        <v>62405</v>
      </c>
    </row>
    <row r="22" spans="2:12" x14ac:dyDescent="0.35">
      <c r="B22" s="321" t="s">
        <v>322</v>
      </c>
      <c r="C22" s="8" cm="1">
        <f t="array" ref="C22:L22">'[1]APPENDIX 6 II'!$C22:$L22</f>
        <v>579677.76087937783</v>
      </c>
      <c r="D22" s="8">
        <v>2271685.1585143432</v>
      </c>
      <c r="E22" s="8">
        <v>894337.55633553176</v>
      </c>
      <c r="F22" s="8">
        <v>6952214.1909999996</v>
      </c>
      <c r="G22" s="8">
        <v>1499057.6568199999</v>
      </c>
      <c r="H22" s="8">
        <v>1549803.9515562779</v>
      </c>
      <c r="I22" s="8">
        <v>5803650.8849999998</v>
      </c>
      <c r="J22" s="8">
        <v>610675.02</v>
      </c>
      <c r="K22" s="8">
        <v>0</v>
      </c>
      <c r="L22" s="8">
        <v>3627473</v>
      </c>
    </row>
    <row r="23" spans="2:12" ht="20.5" customHeight="1" x14ac:dyDescent="0.35">
      <c r="B23" s="321" t="s">
        <v>323</v>
      </c>
      <c r="C23" s="8" cm="1">
        <f t="array" ref="C23:L23">'[1]APPENDIX 6 II'!$C23:$L23</f>
        <v>0</v>
      </c>
      <c r="D23" s="8">
        <v>0</v>
      </c>
      <c r="E23" s="8">
        <v>0</v>
      </c>
      <c r="F23" s="8">
        <v>0</v>
      </c>
      <c r="G23" s="8">
        <v>0</v>
      </c>
      <c r="H23" s="8">
        <v>0</v>
      </c>
      <c r="I23" s="8">
        <v>83715.186000000002</v>
      </c>
      <c r="J23" s="8">
        <v>0</v>
      </c>
      <c r="K23" s="8">
        <v>0</v>
      </c>
      <c r="L23" s="8">
        <v>0</v>
      </c>
    </row>
    <row r="24" spans="2:12" ht="20.5" customHeight="1" x14ac:dyDescent="0.35">
      <c r="B24" s="321" t="s">
        <v>324</v>
      </c>
      <c r="C24" s="8" cm="1">
        <f t="array" ref="C24:L24">'[1]APPENDIX 6 II'!$C24:$L24</f>
        <v>0</v>
      </c>
      <c r="D24" s="8">
        <v>13707.034600000001</v>
      </c>
      <c r="E24" s="8">
        <v>0</v>
      </c>
      <c r="F24" s="8">
        <v>1080779.358</v>
      </c>
      <c r="G24" s="8">
        <v>0</v>
      </c>
      <c r="H24" s="8">
        <v>0</v>
      </c>
      <c r="I24" s="8">
        <v>564243.20499999996</v>
      </c>
      <c r="J24" s="8">
        <v>0</v>
      </c>
      <c r="K24" s="8">
        <v>0</v>
      </c>
      <c r="L24" s="8">
        <v>0</v>
      </c>
    </row>
    <row r="25" spans="2:12" ht="20.5" customHeight="1" x14ac:dyDescent="0.35">
      <c r="B25" s="321" t="s">
        <v>325</v>
      </c>
      <c r="C25" s="8" cm="1">
        <f t="array" ref="C25:L25">'[1]APPENDIX 6 II'!$C25:$L25</f>
        <v>0</v>
      </c>
      <c r="D25" s="8">
        <v>4499.2115384615381</v>
      </c>
      <c r="E25" s="8">
        <v>0</v>
      </c>
      <c r="F25" s="8">
        <v>0</v>
      </c>
      <c r="G25" s="8">
        <v>10000</v>
      </c>
      <c r="H25" s="8">
        <v>0</v>
      </c>
      <c r="I25" s="8">
        <v>58124.135999999999</v>
      </c>
      <c r="J25" s="8">
        <v>0</v>
      </c>
      <c r="K25" s="8">
        <v>0</v>
      </c>
      <c r="L25" s="8">
        <v>0</v>
      </c>
    </row>
    <row r="26" spans="2:12" ht="20.5" customHeight="1" x14ac:dyDescent="0.35">
      <c r="B26" s="321" t="s">
        <v>326</v>
      </c>
      <c r="C26" s="8" cm="1">
        <f t="array" ref="C26:L26">'[1]APPENDIX 6 II'!$C26:$L26</f>
        <v>0</v>
      </c>
      <c r="D26" s="8">
        <v>0</v>
      </c>
      <c r="E26" s="8">
        <v>0</v>
      </c>
      <c r="F26" s="8">
        <v>0</v>
      </c>
      <c r="G26" s="8">
        <v>8115.6989999999996</v>
      </c>
      <c r="H26" s="8">
        <v>0</v>
      </c>
      <c r="I26" s="8">
        <v>0</v>
      </c>
      <c r="J26" s="8">
        <v>0</v>
      </c>
      <c r="K26" s="8">
        <v>0</v>
      </c>
      <c r="L26" s="8">
        <v>0</v>
      </c>
    </row>
    <row r="27" spans="2:12" ht="20.5" customHeight="1" x14ac:dyDescent="0.35">
      <c r="B27" s="321" t="s">
        <v>327</v>
      </c>
      <c r="C27" s="8" cm="1">
        <f t="array" ref="C27:L27">'[1]APPENDIX 6 II'!$C27:$L27</f>
        <v>0</v>
      </c>
      <c r="D27" s="8">
        <v>0</v>
      </c>
      <c r="E27" s="8">
        <v>0</v>
      </c>
      <c r="F27" s="8">
        <v>0</v>
      </c>
      <c r="G27" s="8">
        <v>0</v>
      </c>
      <c r="H27" s="8">
        <v>0</v>
      </c>
      <c r="I27" s="8">
        <v>0</v>
      </c>
      <c r="J27" s="8">
        <v>0</v>
      </c>
      <c r="K27" s="8">
        <v>0</v>
      </c>
      <c r="L27" s="8">
        <v>0</v>
      </c>
    </row>
    <row r="28" spans="2:12" ht="20.5" customHeight="1" x14ac:dyDescent="0.35">
      <c r="B28" s="321" t="s">
        <v>328</v>
      </c>
      <c r="C28" s="8" cm="1">
        <f t="array" ref="C28:L28">'[1]APPENDIX 6 II'!$C28:$L28</f>
        <v>0</v>
      </c>
      <c r="D28" s="8">
        <v>42124</v>
      </c>
      <c r="E28" s="8">
        <v>0</v>
      </c>
      <c r="F28" s="8">
        <v>501993.33600000001</v>
      </c>
      <c r="G28" s="8">
        <v>56237.222049999997</v>
      </c>
      <c r="H28" s="8">
        <v>0</v>
      </c>
      <c r="I28" s="8">
        <v>732046.098</v>
      </c>
      <c r="J28" s="8">
        <v>0</v>
      </c>
      <c r="K28" s="8">
        <v>0</v>
      </c>
      <c r="L28" s="8">
        <v>0</v>
      </c>
    </row>
    <row r="29" spans="2:12" ht="20.5" customHeight="1" x14ac:dyDescent="0.35">
      <c r="B29" s="321" t="s">
        <v>329</v>
      </c>
      <c r="C29" s="8" cm="1">
        <f t="array" ref="C29:L29">'[1]APPENDIX 6 II'!$C29:$L29</f>
        <v>0</v>
      </c>
      <c r="D29" s="8">
        <v>0</v>
      </c>
      <c r="E29" s="8">
        <v>0</v>
      </c>
      <c r="F29" s="8">
        <v>507149.1</v>
      </c>
      <c r="G29" s="8">
        <v>6266.4030000000002</v>
      </c>
      <c r="H29" s="8">
        <v>0</v>
      </c>
      <c r="I29" s="8">
        <v>0</v>
      </c>
      <c r="J29" s="8">
        <v>0</v>
      </c>
      <c r="K29" s="8">
        <v>0</v>
      </c>
      <c r="L29" s="8">
        <v>0</v>
      </c>
    </row>
    <row r="30" spans="2:12" ht="20.5" customHeight="1" x14ac:dyDescent="0.35">
      <c r="B30" s="321" t="s">
        <v>330</v>
      </c>
      <c r="C30" s="8" cm="1">
        <f t="array" ref="C30:L30">'[1]APPENDIX 6 II'!$C30:$L30</f>
        <v>0</v>
      </c>
      <c r="D30" s="8">
        <v>0</v>
      </c>
      <c r="E30" s="8">
        <v>0</v>
      </c>
      <c r="F30" s="8">
        <v>0</v>
      </c>
      <c r="G30" s="8">
        <v>0</v>
      </c>
      <c r="H30" s="8">
        <v>0</v>
      </c>
      <c r="I30" s="8">
        <v>0</v>
      </c>
      <c r="J30" s="8">
        <v>0</v>
      </c>
      <c r="K30" s="8">
        <v>0</v>
      </c>
      <c r="L30" s="8">
        <v>0</v>
      </c>
    </row>
    <row r="31" spans="2:12" ht="20.5" customHeight="1" x14ac:dyDescent="0.35">
      <c r="B31" s="321" t="s">
        <v>331</v>
      </c>
      <c r="C31" s="8" cm="1">
        <f t="array" ref="C31:L31">'[1]APPENDIX 6 II'!$C31:$L31</f>
        <v>0</v>
      </c>
      <c r="D31" s="8">
        <v>0</v>
      </c>
      <c r="E31" s="8">
        <v>0</v>
      </c>
      <c r="F31" s="8">
        <v>0</v>
      </c>
      <c r="G31" s="8">
        <v>0</v>
      </c>
      <c r="H31" s="8">
        <v>0</v>
      </c>
      <c r="I31" s="8">
        <v>0</v>
      </c>
      <c r="J31" s="8">
        <v>0</v>
      </c>
      <c r="K31" s="8">
        <v>0</v>
      </c>
      <c r="L31" s="8">
        <v>0</v>
      </c>
    </row>
    <row r="32" spans="2:12" ht="20.5" customHeight="1" x14ac:dyDescent="0.35">
      <c r="B32" s="321" t="s">
        <v>332</v>
      </c>
      <c r="C32" s="8" cm="1">
        <f t="array" ref="C32:L32">'[1]APPENDIX 6 II'!$C32:$L32</f>
        <v>0</v>
      </c>
      <c r="D32" s="8">
        <v>28499.352930000001</v>
      </c>
      <c r="E32" s="8">
        <v>3.9840000099502511E-4</v>
      </c>
      <c r="F32" s="8">
        <v>268322.14399999997</v>
      </c>
      <c r="G32" s="8">
        <v>0</v>
      </c>
      <c r="H32" s="8">
        <v>2605.833333333333</v>
      </c>
      <c r="I32" s="8">
        <v>35947.080999999998</v>
      </c>
      <c r="J32" s="8">
        <v>9809.6830000000009</v>
      </c>
      <c r="K32" s="8">
        <v>0</v>
      </c>
      <c r="L32" s="8">
        <v>0</v>
      </c>
    </row>
    <row r="33" spans="2:12" ht="20.5" customHeight="1" x14ac:dyDescent="0.35">
      <c r="B33" s="321" t="s">
        <v>333</v>
      </c>
      <c r="C33" s="8" cm="1">
        <f t="array" ref="C33:L33">'[1]APPENDIX 6 II'!$C33:$L33</f>
        <v>0</v>
      </c>
      <c r="D33" s="8">
        <v>2736.9769999999999</v>
      </c>
      <c r="E33" s="8">
        <v>0</v>
      </c>
      <c r="F33" s="8">
        <v>0</v>
      </c>
      <c r="G33" s="8">
        <v>0</v>
      </c>
      <c r="H33" s="8">
        <v>0</v>
      </c>
      <c r="I33" s="8">
        <v>0</v>
      </c>
      <c r="J33" s="8">
        <v>0</v>
      </c>
      <c r="K33" s="8">
        <v>0</v>
      </c>
      <c r="L33" s="8">
        <v>0</v>
      </c>
    </row>
    <row r="34" spans="2:12" ht="20.5" customHeight="1" x14ac:dyDescent="0.35">
      <c r="B34" s="321" t="s">
        <v>334</v>
      </c>
      <c r="C34" s="8" cm="1">
        <f t="array" ref="C34:L34">'[1]APPENDIX 6 II'!$C34:$L34</f>
        <v>0</v>
      </c>
      <c r="D34" s="8">
        <v>309994.97620141989</v>
      </c>
      <c r="E34" s="8">
        <v>2129529.742281192</v>
      </c>
      <c r="F34" s="8">
        <v>841370.15800000005</v>
      </c>
      <c r="G34" s="8">
        <v>663370.22620765155</v>
      </c>
      <c r="H34" s="8">
        <v>943094.79776722146</v>
      </c>
      <c r="I34" s="8">
        <v>1871437.2949999999</v>
      </c>
      <c r="J34" s="8">
        <v>573850.92500000005</v>
      </c>
      <c r="K34" s="8">
        <v>0</v>
      </c>
      <c r="L34" s="8">
        <v>337081</v>
      </c>
    </row>
    <row r="35" spans="2:12" ht="20.5" customHeight="1" x14ac:dyDescent="0.35">
      <c r="B35" s="321" t="s">
        <v>335</v>
      </c>
      <c r="C35" s="8" cm="1">
        <f t="array" ref="C35:L35">'[1]APPENDIX 6 II'!$C35:$L35</f>
        <v>301052.37301835621</v>
      </c>
      <c r="D35" s="8">
        <v>229178.6784</v>
      </c>
      <c r="E35" s="8">
        <v>2235.6388260000099</v>
      </c>
      <c r="F35" s="8">
        <v>60276.423999999999</v>
      </c>
      <c r="G35" s="8">
        <v>30053.15172999999</v>
      </c>
      <c r="H35" s="8">
        <v>41129.480000000003</v>
      </c>
      <c r="I35" s="8">
        <v>17181.414000000001</v>
      </c>
      <c r="J35" s="8">
        <v>149649.579</v>
      </c>
      <c r="K35" s="8">
        <v>0</v>
      </c>
      <c r="L35" s="8">
        <v>387449.00000000012</v>
      </c>
    </row>
    <row r="36" spans="2:12" ht="20.5" customHeight="1" x14ac:dyDescent="0.35">
      <c r="B36" s="321" t="s">
        <v>336</v>
      </c>
      <c r="C36" s="8" cm="1">
        <f t="array" ref="C36:L36">'[1]APPENDIX 6 II'!$C36:$L36</f>
        <v>0</v>
      </c>
      <c r="D36" s="8">
        <v>0</v>
      </c>
      <c r="E36" s="8">
        <v>0</v>
      </c>
      <c r="F36" s="8">
        <v>3808018.9317999999</v>
      </c>
      <c r="G36" s="8">
        <v>0</v>
      </c>
      <c r="H36" s="8">
        <v>0</v>
      </c>
      <c r="I36" s="8">
        <v>0</v>
      </c>
      <c r="J36" s="8">
        <v>11.495023614000001</v>
      </c>
      <c r="K36" s="8">
        <v>0</v>
      </c>
      <c r="L36" s="8">
        <v>0</v>
      </c>
    </row>
    <row r="37" spans="2:12" ht="20.5" customHeight="1" x14ac:dyDescent="0.35">
      <c r="B37" s="321" t="s">
        <v>337</v>
      </c>
      <c r="C37" s="8" cm="1">
        <f t="array" ref="C37:L37">'[1]APPENDIX 6 II'!$C37:$L37</f>
        <v>0</v>
      </c>
      <c r="D37" s="8">
        <v>1038092.811757077</v>
      </c>
      <c r="E37" s="8">
        <v>2018398.7147703001</v>
      </c>
      <c r="F37" s="8">
        <v>10776172.796081821</v>
      </c>
      <c r="G37" s="8">
        <v>2448292.4270000001</v>
      </c>
      <c r="H37" s="8">
        <v>276393.19936864899</v>
      </c>
      <c r="I37" s="8">
        <v>3694713.8497457532</v>
      </c>
      <c r="J37" s="8">
        <v>801141.45636758115</v>
      </c>
      <c r="K37" s="8">
        <v>0</v>
      </c>
      <c r="L37" s="8">
        <v>3173136.1584689999</v>
      </c>
    </row>
    <row r="38" spans="2:12" ht="20.5" customHeight="1" x14ac:dyDescent="0.35">
      <c r="B38" s="321" t="s">
        <v>338</v>
      </c>
      <c r="C38" s="8" cm="1">
        <f t="array" ref="C38:L38">'[1]APPENDIX 6 II'!$C38:$L38</f>
        <v>0</v>
      </c>
      <c r="D38" s="8">
        <v>0</v>
      </c>
      <c r="E38" s="8">
        <v>95282.146999999997</v>
      </c>
      <c r="F38" s="8">
        <v>0</v>
      </c>
      <c r="G38" s="8">
        <v>0</v>
      </c>
      <c r="H38" s="8">
        <v>61437.29896</v>
      </c>
      <c r="I38" s="8">
        <v>15670.759</v>
      </c>
      <c r="J38" s="8">
        <v>13593.460999999999</v>
      </c>
      <c r="K38" s="8">
        <v>0</v>
      </c>
      <c r="L38" s="8">
        <v>890064</v>
      </c>
    </row>
    <row r="39" spans="2:12" ht="20.5" customHeight="1" x14ac:dyDescent="0.35">
      <c r="B39" s="321" t="s">
        <v>339</v>
      </c>
      <c r="C39" s="8" cm="1">
        <f t="array" ref="C39:L39">'[1]APPENDIX 6 II'!$C39:$L39</f>
        <v>231.49</v>
      </c>
      <c r="D39" s="8">
        <v>591312.90716752154</v>
      </c>
      <c r="E39" s="8">
        <v>1046608.3876</v>
      </c>
      <c r="F39" s="8">
        <v>295203.15600000002</v>
      </c>
      <c r="G39" s="8">
        <v>422161.33694000001</v>
      </c>
      <c r="H39" s="8">
        <v>259464.9028935041</v>
      </c>
      <c r="I39" s="8">
        <v>1027535.124</v>
      </c>
      <c r="J39" s="8">
        <v>56579.097999999998</v>
      </c>
      <c r="K39" s="8">
        <v>0</v>
      </c>
      <c r="L39" s="8">
        <v>2204700.8420000002</v>
      </c>
    </row>
    <row r="40" spans="2:12" ht="20.5" customHeight="1" thickBot="1" x14ac:dyDescent="0.4">
      <c r="B40" s="305" t="s">
        <v>340</v>
      </c>
      <c r="C40" s="322">
        <v>880961.62389773398</v>
      </c>
      <c r="D40" s="322">
        <v>5775529.207768824</v>
      </c>
      <c r="E40" s="322">
        <v>7670450.4412114238</v>
      </c>
      <c r="F40" s="322">
        <v>27679698.847981822</v>
      </c>
      <c r="G40" s="322">
        <v>6739716.8727476513</v>
      </c>
      <c r="H40" s="322">
        <v>3175982.39</v>
      </c>
      <c r="I40" s="322">
        <v>16891179.237745751</v>
      </c>
      <c r="J40" s="322">
        <v>2867929.2433911948</v>
      </c>
      <c r="K40" s="322">
        <v>0</v>
      </c>
      <c r="L40" s="322">
        <v>10697635.000468999</v>
      </c>
    </row>
    <row r="41" spans="2:12" s="324" customFormat="1" ht="15" customHeight="1" thickTop="1" x14ac:dyDescent="0.35">
      <c r="B41" s="324" t="s">
        <v>344</v>
      </c>
      <c r="C41" s="453"/>
      <c r="K41" s="548" t="s">
        <v>342</v>
      </c>
      <c r="L41" s="548"/>
    </row>
    <row r="42" spans="2:12" x14ac:dyDescent="0.35">
      <c r="D42" s="315"/>
      <c r="E42" s="315"/>
      <c r="F42" s="315"/>
      <c r="G42" s="315"/>
      <c r="H42" s="315"/>
      <c r="I42" s="315"/>
      <c r="J42" s="315"/>
      <c r="K42" s="315"/>
      <c r="L42" s="315"/>
    </row>
    <row r="43" spans="2:12" x14ac:dyDescent="0.35">
      <c r="C43" s="315"/>
      <c r="D43" s="325"/>
      <c r="E43" s="325"/>
      <c r="F43" s="325"/>
      <c r="G43" s="325"/>
      <c r="H43" s="325"/>
      <c r="I43" s="325"/>
      <c r="J43" s="325"/>
      <c r="K43" s="325"/>
      <c r="L43" s="325"/>
    </row>
    <row r="44" spans="2:12" x14ac:dyDescent="0.35">
      <c r="C44" s="325"/>
      <c r="D44" s="325"/>
      <c r="E44" s="325"/>
      <c r="F44" s="325"/>
      <c r="G44" s="325"/>
      <c r="H44" s="325"/>
      <c r="I44" s="325"/>
      <c r="J44" s="325"/>
      <c r="K44" s="325"/>
      <c r="L44" s="325"/>
    </row>
  </sheetData>
  <sheetProtection algorithmName="SHA-512" hashValue="TPBuvFj7ferllMek8l0jFs8W4+kbfgmLVWxg7if3WW3HK3UGWiCwh9oOGWuokQ4yrAJLgdMIZtdFyZFWJBUyXg==" saltValue="HRLOQpMoz3mugRdSC5cMpA==" spinCount="100000" sheet="1" objects="1" scenarios="1"/>
  <mergeCells count="2">
    <mergeCell ref="B3:L3"/>
    <mergeCell ref="K41:L41"/>
  </mergeCells>
  <pageMargins left="0.7" right="0.7" top="0.75" bottom="0.75" header="0.3" footer="0.3"/>
  <pageSetup scale="56" orientation="landscape" r:id="rId1"/>
  <headerFooter>
    <oddFooter>Page &amp;P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rgb="FFCC9900"/>
    <pageSetUpPr fitToPage="1"/>
  </sheetPr>
  <dimension ref="B1:Q44"/>
  <sheetViews>
    <sheetView showGridLines="0" zoomScale="80" zoomScaleNormal="80" workbookViewId="0">
      <selection activeCell="J41" sqref="J41:M41"/>
    </sheetView>
  </sheetViews>
  <sheetFormatPr defaultRowHeight="15.5" x14ac:dyDescent="0.35"/>
  <cols>
    <col min="1" max="1" width="10" style="1" customWidth="1"/>
    <col min="2" max="2" width="37.1796875" style="1" bestFit="1" customWidth="1"/>
    <col min="3" max="3" width="22.1796875" style="1" bestFit="1" customWidth="1"/>
    <col min="4" max="4" width="16.7265625" style="1" customWidth="1"/>
    <col min="5" max="5" width="16.90625" style="1" customWidth="1"/>
    <col min="6" max="6" width="19" style="1" bestFit="1" customWidth="1"/>
    <col min="7" max="7" width="15" style="1" bestFit="1" customWidth="1"/>
    <col min="8" max="8" width="17.1796875" style="1" customWidth="1"/>
    <col min="9" max="9" width="17.453125" style="1" customWidth="1"/>
    <col min="10" max="10" width="14.81640625" style="1" bestFit="1" customWidth="1"/>
    <col min="11" max="11" width="18.453125" style="1" customWidth="1"/>
    <col min="12" max="12" width="16.54296875" style="1" bestFit="1" customWidth="1"/>
    <col min="13" max="13" width="17.7265625" style="1" customWidth="1"/>
    <col min="18" max="16384" width="8.7265625" style="1"/>
  </cols>
  <sheetData>
    <row r="1" spans="2:13" ht="31.5" customHeight="1" x14ac:dyDescent="0.35">
      <c r="B1" s="449"/>
    </row>
    <row r="2" spans="2:13" x14ac:dyDescent="0.35">
      <c r="B2" s="454" t="s">
        <v>343</v>
      </c>
      <c r="C2" s="277"/>
      <c r="D2" s="277"/>
      <c r="E2" s="277"/>
      <c r="F2" s="277"/>
      <c r="G2" s="277"/>
      <c r="H2" s="277"/>
      <c r="I2" s="277"/>
      <c r="J2" s="277"/>
      <c r="K2" s="277"/>
      <c r="L2" s="277"/>
      <c r="M2" s="277"/>
    </row>
    <row r="3" spans="2:13" ht="19.5" customHeight="1" x14ac:dyDescent="0.35">
      <c r="B3" s="546" t="str">
        <f>_xlfn.CONCAT(INDEX(_xlfn.TEXTSPLIT(Contents!E22," III"),1),": ",UPPER(Contents!F22))</f>
        <v>APPENDIX 6: SUMMARY OF GENERAL INSURANCE BUSINESS BALANCE SHEETS AS AT 31.12.2024</v>
      </c>
      <c r="C3" s="547"/>
      <c r="D3" s="547"/>
      <c r="E3" s="547"/>
      <c r="F3" s="547"/>
      <c r="G3" s="547"/>
      <c r="H3" s="547"/>
      <c r="I3" s="547"/>
      <c r="J3" s="547"/>
      <c r="K3" s="547"/>
      <c r="L3" s="547"/>
      <c r="M3" s="456"/>
    </row>
    <row r="4" spans="2:13" ht="46.5" x14ac:dyDescent="0.35">
      <c r="B4" s="319" t="s">
        <v>0</v>
      </c>
      <c r="C4" s="320" t="s">
        <v>262</v>
      </c>
      <c r="D4" s="320" t="s">
        <v>16</v>
      </c>
      <c r="E4" s="320" t="s">
        <v>17</v>
      </c>
      <c r="F4" s="326" t="s">
        <v>30</v>
      </c>
      <c r="G4" s="326" t="s">
        <v>18</v>
      </c>
      <c r="H4" s="326" t="s">
        <v>19</v>
      </c>
      <c r="I4" s="326" t="s">
        <v>263</v>
      </c>
      <c r="J4" s="326" t="s">
        <v>264</v>
      </c>
      <c r="K4" s="326" t="s">
        <v>20</v>
      </c>
      <c r="L4" s="326" t="s">
        <v>265</v>
      </c>
      <c r="M4" s="326" t="s">
        <v>266</v>
      </c>
    </row>
    <row r="5" spans="2:13" ht="20.5" customHeight="1" x14ac:dyDescent="0.35">
      <c r="B5" s="321" t="s">
        <v>347</v>
      </c>
      <c r="C5" s="8" cm="1">
        <f t="array" ref="C5:M5">'[1]APPENDIX 6 III'!$C5:$M5</f>
        <v>2763720</v>
      </c>
      <c r="D5" s="8">
        <v>600000</v>
      </c>
      <c r="E5" s="8">
        <v>810721.06</v>
      </c>
      <c r="F5" s="8">
        <v>13498981.359999999</v>
      </c>
      <c r="G5" s="8">
        <v>605000</v>
      </c>
      <c r="H5" s="8">
        <v>1500000</v>
      </c>
      <c r="I5" s="8">
        <v>600000</v>
      </c>
      <c r="J5" s="8">
        <v>600000</v>
      </c>
      <c r="K5" s="8">
        <v>745831</v>
      </c>
      <c r="L5" s="8">
        <v>1000000</v>
      </c>
      <c r="M5" s="8">
        <v>688553.90700000001</v>
      </c>
    </row>
    <row r="6" spans="2:13" ht="20.5" customHeight="1" x14ac:dyDescent="0.35">
      <c r="B6" s="321" t="s">
        <v>348</v>
      </c>
      <c r="C6" s="8" cm="1">
        <f t="array" ref="C6:M6">'[1]APPENDIX 6 III'!$C6:$M6</f>
        <v>0</v>
      </c>
      <c r="D6" s="8">
        <v>1198.2950000000001</v>
      </c>
      <c r="E6" s="8">
        <v>0</v>
      </c>
      <c r="F6" s="8">
        <v>0</v>
      </c>
      <c r="G6" s="8">
        <v>0</v>
      </c>
      <c r="H6" s="8">
        <v>0</v>
      </c>
      <c r="I6" s="8">
        <v>0</v>
      </c>
      <c r="J6" s="8">
        <v>0</v>
      </c>
      <c r="K6" s="8">
        <v>100378.9</v>
      </c>
      <c r="L6" s="8">
        <v>0</v>
      </c>
      <c r="M6" s="8">
        <v>5712</v>
      </c>
    </row>
    <row r="7" spans="2:13" ht="20.5" customHeight="1" x14ac:dyDescent="0.35">
      <c r="B7" s="321" t="s">
        <v>349</v>
      </c>
      <c r="C7" s="8" cm="1">
        <f t="array" ref="C7:M7">'[1]APPENDIX 6 III'!$C7:$M7</f>
        <v>-54909.117449999991</v>
      </c>
      <c r="D7" s="8">
        <v>456053</v>
      </c>
      <c r="E7" s="8">
        <v>356.34275000000002</v>
      </c>
      <c r="F7" s="8">
        <v>36911.31</v>
      </c>
      <c r="G7" s="8">
        <v>0</v>
      </c>
      <c r="H7" s="8">
        <v>-60349.069000000003</v>
      </c>
      <c r="I7" s="8">
        <v>-11645.963</v>
      </c>
      <c r="J7" s="8">
        <v>-15561.17</v>
      </c>
      <c r="K7" s="8">
        <v>0</v>
      </c>
      <c r="L7" s="8">
        <v>0</v>
      </c>
      <c r="M7" s="8">
        <v>0</v>
      </c>
    </row>
    <row r="8" spans="2:13" ht="20.5" customHeight="1" x14ac:dyDescent="0.35">
      <c r="B8" s="321" t="s">
        <v>307</v>
      </c>
      <c r="C8" s="8" cm="1">
        <f t="array" ref="C8:M8">'[1]APPENDIX 6 III'!$C8:$M8</f>
        <v>0</v>
      </c>
      <c r="D8" s="8">
        <v>441589.76500000001</v>
      </c>
      <c r="E8" s="8">
        <v>0</v>
      </c>
      <c r="F8" s="8">
        <v>-109502.90399999999</v>
      </c>
      <c r="G8" s="8">
        <v>0</v>
      </c>
      <c r="H8" s="8">
        <v>114391.13400000001</v>
      </c>
      <c r="I8" s="8">
        <v>1215327.78994</v>
      </c>
      <c r="J8" s="8">
        <v>150000</v>
      </c>
      <c r="K8" s="8">
        <v>150000</v>
      </c>
      <c r="L8" s="8">
        <v>0</v>
      </c>
      <c r="M8" s="8">
        <v>-10047.931</v>
      </c>
    </row>
    <row r="9" spans="2:13" ht="20.5" customHeight="1" x14ac:dyDescent="0.35">
      <c r="B9" s="321" t="s">
        <v>308</v>
      </c>
      <c r="C9" s="8" cm="1">
        <f t="array" ref="C9:M9">'[1]APPENDIX 6 III'!$C9:$M9</f>
        <v>2426232.184191532</v>
      </c>
      <c r="D9" s="8">
        <v>3191406.5628459258</v>
      </c>
      <c r="E9" s="8">
        <v>-3411709.3081297101</v>
      </c>
      <c r="F9" s="8">
        <v>22977078.433623079</v>
      </c>
      <c r="G9" s="8">
        <v>-588221.7568783164</v>
      </c>
      <c r="H9" s="8">
        <v>3055803.9799990919</v>
      </c>
      <c r="I9" s="8">
        <v>-1753388.5057679091</v>
      </c>
      <c r="J9" s="8">
        <v>1484929.9812030159</v>
      </c>
      <c r="K9" s="8">
        <v>-397843.32447629451</v>
      </c>
      <c r="L9" s="8">
        <v>6013678.5299439272</v>
      </c>
      <c r="M9" s="8">
        <v>275337.38228374999</v>
      </c>
    </row>
    <row r="10" spans="2:13" ht="20.5" customHeight="1" x14ac:dyDescent="0.35">
      <c r="B10" s="321" t="s">
        <v>309</v>
      </c>
      <c r="C10" s="8" cm="1">
        <f t="array" ref="C10:M10">'[1]APPENDIX 6 III'!$C10:$M10</f>
        <v>0</v>
      </c>
      <c r="D10" s="8">
        <v>0</v>
      </c>
      <c r="E10" s="8">
        <v>1534217.273</v>
      </c>
      <c r="F10" s="8">
        <v>1523664.773</v>
      </c>
      <c r="G10" s="8">
        <v>824886.44286377146</v>
      </c>
      <c r="H10" s="8">
        <v>920001</v>
      </c>
      <c r="I10" s="8">
        <v>0</v>
      </c>
      <c r="J10" s="8">
        <v>0</v>
      </c>
      <c r="K10" s="8">
        <v>0</v>
      </c>
      <c r="L10" s="8">
        <v>0</v>
      </c>
      <c r="M10" s="8">
        <v>24798.638999999999</v>
      </c>
    </row>
    <row r="11" spans="2:13" ht="20.5" customHeight="1" thickBot="1" x14ac:dyDescent="0.4">
      <c r="B11" s="305" t="s">
        <v>310</v>
      </c>
      <c r="C11" s="322">
        <v>5135043.0667415326</v>
      </c>
      <c r="D11" s="322">
        <v>4690247.6228459263</v>
      </c>
      <c r="E11" s="322">
        <v>-1066414.63237971</v>
      </c>
      <c r="F11" s="322">
        <v>37927132.97262308</v>
      </c>
      <c r="G11" s="322">
        <v>841664.68598545506</v>
      </c>
      <c r="H11" s="322">
        <v>5529847.0449990919</v>
      </c>
      <c r="I11" s="322">
        <v>50293.321172090771</v>
      </c>
      <c r="J11" s="322">
        <v>2219368.811203016</v>
      </c>
      <c r="K11" s="322">
        <v>598366.57552370545</v>
      </c>
      <c r="L11" s="322">
        <v>7013678.5299439272</v>
      </c>
      <c r="M11" s="322">
        <v>984353.9972837501</v>
      </c>
    </row>
    <row r="12" spans="2:13" ht="20.5" customHeight="1" thickTop="1" x14ac:dyDescent="0.35">
      <c r="B12" s="321" t="s">
        <v>312</v>
      </c>
      <c r="C12" s="8" cm="1">
        <f t="array" ref="C12:M12">'[1]APPENDIX 6 III'!$C12:$M12</f>
        <v>4564463.5719258804</v>
      </c>
      <c r="D12" s="8">
        <v>6169771.0681652399</v>
      </c>
      <c r="E12" s="8">
        <v>2973008.6854024362</v>
      </c>
      <c r="F12" s="8">
        <v>9053304.5268730912</v>
      </c>
      <c r="G12" s="8">
        <v>6759771.0166711463</v>
      </c>
      <c r="H12" s="8">
        <v>6648412.9100000001</v>
      </c>
      <c r="I12" s="8">
        <v>2368144.8820000002</v>
      </c>
      <c r="J12" s="8">
        <v>2151016.2371282349</v>
      </c>
      <c r="K12" s="8">
        <v>1926199.610117119</v>
      </c>
      <c r="L12" s="8">
        <v>10442443.35610579</v>
      </c>
      <c r="M12" s="8">
        <v>2710680.8911262639</v>
      </c>
    </row>
    <row r="13" spans="2:13" ht="20.5" customHeight="1" x14ac:dyDescent="0.35">
      <c r="B13" s="321" t="s">
        <v>313</v>
      </c>
      <c r="C13" s="8" cm="1">
        <f t="array" ref="C13:M13">'[1]APPENDIX 6 III'!$C13:$M13</f>
        <v>0</v>
      </c>
      <c r="D13" s="8">
        <v>0</v>
      </c>
      <c r="E13" s="8">
        <v>0</v>
      </c>
      <c r="F13" s="8">
        <v>881551.26681976917</v>
      </c>
      <c r="G13" s="8">
        <v>0</v>
      </c>
      <c r="H13" s="8">
        <v>0</v>
      </c>
      <c r="I13" s="8">
        <v>0</v>
      </c>
      <c r="J13" s="8">
        <v>62469.209541973687</v>
      </c>
      <c r="K13" s="8">
        <v>0</v>
      </c>
      <c r="L13" s="8">
        <v>144994.72700725801</v>
      </c>
      <c r="M13" s="8">
        <v>0</v>
      </c>
    </row>
    <row r="14" spans="2:13" ht="20.5" customHeight="1" x14ac:dyDescent="0.35">
      <c r="B14" s="321" t="s">
        <v>314</v>
      </c>
      <c r="C14" s="8" cm="1">
        <f t="array" ref="C14:M14">'[1]APPENDIX 6 III'!$C14:$M14</f>
        <v>0</v>
      </c>
      <c r="D14" s="8">
        <v>54306.603999999999</v>
      </c>
      <c r="E14" s="8">
        <v>0</v>
      </c>
      <c r="F14" s="8">
        <v>1419534.425</v>
      </c>
      <c r="G14" s="8">
        <v>0</v>
      </c>
      <c r="H14" s="8">
        <v>126893.86599999999</v>
      </c>
      <c r="I14" s="8">
        <v>0</v>
      </c>
      <c r="J14" s="8">
        <v>0</v>
      </c>
      <c r="K14" s="8">
        <v>0</v>
      </c>
      <c r="L14" s="8">
        <v>0</v>
      </c>
      <c r="M14" s="8">
        <v>37385.016000000003</v>
      </c>
    </row>
    <row r="15" spans="2:13" ht="20.5" customHeight="1" x14ac:dyDescent="0.35">
      <c r="B15" s="321" t="s">
        <v>315</v>
      </c>
      <c r="C15" s="8" cm="1">
        <f t="array" ref="C15:M15">'[1]APPENDIX 6 III'!$C15:$M15</f>
        <v>72000.611080000002</v>
      </c>
      <c r="D15" s="8">
        <v>186887.60399999999</v>
      </c>
      <c r="E15" s="8">
        <v>550651.36231999996</v>
      </c>
      <c r="F15" s="8">
        <v>786700</v>
      </c>
      <c r="G15" s="8">
        <v>137872.2215643813</v>
      </c>
      <c r="H15" s="8">
        <v>1944308.834</v>
      </c>
      <c r="I15" s="8">
        <v>684751.08400000003</v>
      </c>
      <c r="J15" s="8">
        <v>483025</v>
      </c>
      <c r="K15" s="8">
        <v>452844.12352310232</v>
      </c>
      <c r="L15" s="8">
        <v>0</v>
      </c>
      <c r="M15" s="8">
        <v>185325.00594777919</v>
      </c>
    </row>
    <row r="16" spans="2:13" ht="20.5" customHeight="1" x14ac:dyDescent="0.35">
      <c r="B16" s="321" t="s">
        <v>316</v>
      </c>
      <c r="C16" s="8" cm="1">
        <f t="array" ref="C16:M16">'[1]APPENDIX 6 III'!$C16:$M16</f>
        <v>1594431.4111599999</v>
      </c>
      <c r="D16" s="8">
        <v>21949.912</v>
      </c>
      <c r="E16" s="8">
        <v>87565.356549999953</v>
      </c>
      <c r="F16" s="8">
        <v>292842.60100000002</v>
      </c>
      <c r="G16" s="8">
        <v>31300.386727253292</v>
      </c>
      <c r="H16" s="8">
        <v>43632.317000000003</v>
      </c>
      <c r="I16" s="8">
        <v>66682.38</v>
      </c>
      <c r="J16" s="8">
        <v>225251.99999999991</v>
      </c>
      <c r="K16" s="8">
        <v>135735.31366450549</v>
      </c>
      <c r="L16" s="8">
        <v>1495962.173969999</v>
      </c>
      <c r="M16" s="8">
        <v>51446.53</v>
      </c>
    </row>
    <row r="17" spans="2:13" ht="20.5" customHeight="1" thickBot="1" x14ac:dyDescent="0.4">
      <c r="B17" s="305" t="s">
        <v>317</v>
      </c>
      <c r="C17" s="322">
        <v>11365938.66090741</v>
      </c>
      <c r="D17" s="322">
        <v>11123162.811011169</v>
      </c>
      <c r="E17" s="322">
        <v>2544810.771892726</v>
      </c>
      <c r="F17" s="322">
        <v>50361065.79231593</v>
      </c>
      <c r="G17" s="322">
        <v>7770608.3109482368</v>
      </c>
      <c r="H17" s="322">
        <v>14293094.97199909</v>
      </c>
      <c r="I17" s="322">
        <v>3169871.6671720911</v>
      </c>
      <c r="J17" s="322">
        <v>5141131.257873225</v>
      </c>
      <c r="K17" s="322">
        <v>3113145.6228284319</v>
      </c>
      <c r="L17" s="322">
        <v>19097078.787026979</v>
      </c>
      <c r="M17" s="322">
        <v>3969191.4403577941</v>
      </c>
    </row>
    <row r="18" spans="2:13" ht="20.5" customHeight="1" thickTop="1" x14ac:dyDescent="0.35">
      <c r="B18" s="321" t="s">
        <v>318</v>
      </c>
      <c r="C18" s="323" cm="1">
        <f t="array" ref="C18:M18">'[1]APPENDIX 6 III'!$C18:$M18</f>
        <v>112389.52608</v>
      </c>
      <c r="D18" s="8">
        <v>5120.1949999999997</v>
      </c>
      <c r="E18" s="323">
        <v>3817.8570900000041</v>
      </c>
      <c r="F18" s="323">
        <v>46280.038</v>
      </c>
      <c r="G18" s="323">
        <v>91441.690786366642</v>
      </c>
      <c r="H18" s="323">
        <v>15342.135</v>
      </c>
      <c r="I18" s="323">
        <v>16124.992399999999</v>
      </c>
      <c r="J18" s="323">
        <v>335032.01799999998</v>
      </c>
      <c r="K18" s="323">
        <v>0</v>
      </c>
      <c r="L18" s="323">
        <v>76543.696629999991</v>
      </c>
      <c r="M18" s="323">
        <v>344.476</v>
      </c>
    </row>
    <row r="19" spans="2:13" ht="20.5" customHeight="1" x14ac:dyDescent="0.35">
      <c r="B19" s="321" t="s">
        <v>319</v>
      </c>
      <c r="C19" s="323" cm="1">
        <f t="array" ref="C19:M19">'[1]APPENDIX 6 III'!$C19:$M19</f>
        <v>0</v>
      </c>
      <c r="D19" s="323">
        <v>799971.73100000003</v>
      </c>
      <c r="E19" s="323">
        <v>108000</v>
      </c>
      <c r="F19" s="323">
        <v>0</v>
      </c>
      <c r="G19" s="323">
        <v>0</v>
      </c>
      <c r="H19" s="323">
        <v>206928.41800000001</v>
      </c>
      <c r="I19" s="323">
        <v>0</v>
      </c>
      <c r="J19" s="323">
        <v>0</v>
      </c>
      <c r="K19" s="323">
        <v>0</v>
      </c>
      <c r="L19" s="323">
        <v>0</v>
      </c>
      <c r="M19" s="323">
        <v>112832.196</v>
      </c>
    </row>
    <row r="20" spans="2:13" ht="20.5" customHeight="1" x14ac:dyDescent="0.35">
      <c r="B20" s="321" t="s">
        <v>320</v>
      </c>
      <c r="C20" s="323" cm="1">
        <f t="array" ref="C20:M20">'[1]APPENDIX 6 III'!$C20:$M20</f>
        <v>0</v>
      </c>
      <c r="D20" s="323">
        <v>1294600</v>
      </c>
      <c r="E20" s="323">
        <v>892000</v>
      </c>
      <c r="F20" s="323">
        <v>11171625.030999999</v>
      </c>
      <c r="G20" s="323">
        <v>703932.30299999996</v>
      </c>
      <c r="H20" s="323">
        <v>403571.58299999998</v>
      </c>
      <c r="I20" s="323">
        <v>0</v>
      </c>
      <c r="J20" s="323">
        <v>0</v>
      </c>
      <c r="K20" s="323">
        <v>440000</v>
      </c>
      <c r="L20" s="323">
        <v>3128000</v>
      </c>
      <c r="M20" s="323">
        <v>712167.804</v>
      </c>
    </row>
    <row r="21" spans="2:13" ht="20.5" customHeight="1" x14ac:dyDescent="0.35">
      <c r="B21" s="321" t="s">
        <v>321</v>
      </c>
      <c r="C21" s="323" cm="1">
        <f t="array" ref="C21:M21">'[1]APPENDIX 6 III'!$C21:$M21</f>
        <v>83399.801990000036</v>
      </c>
      <c r="D21" s="323">
        <v>48346.59</v>
      </c>
      <c r="E21" s="323">
        <v>11688.455550000001</v>
      </c>
      <c r="F21" s="323">
        <v>34087.529000000002</v>
      </c>
      <c r="G21" s="323">
        <v>32404.844613109759</v>
      </c>
      <c r="H21" s="323">
        <v>83467.691999999995</v>
      </c>
      <c r="I21" s="323">
        <v>41517.644999999997</v>
      </c>
      <c r="J21" s="323">
        <v>104951</v>
      </c>
      <c r="K21" s="323">
        <v>13694.62554519999</v>
      </c>
      <c r="L21" s="323">
        <v>91062.478629999634</v>
      </c>
      <c r="M21" s="323">
        <v>24597.33</v>
      </c>
    </row>
    <row r="22" spans="2:13" ht="20.5" customHeight="1" x14ac:dyDescent="0.35">
      <c r="B22" s="321" t="s">
        <v>322</v>
      </c>
      <c r="C22" s="323" cm="1">
        <f t="array" ref="C22:M22">'[1]APPENDIX 6 III'!$C22:$M22</f>
        <v>5043371.5301199993</v>
      </c>
      <c r="D22" s="8">
        <v>3752509.7121735211</v>
      </c>
      <c r="E22" s="323">
        <v>152792.6164</v>
      </c>
      <c r="F22" s="323">
        <v>17489364.89962877</v>
      </c>
      <c r="G22" s="323">
        <v>2067463.932</v>
      </c>
      <c r="H22" s="323">
        <v>3820994.429</v>
      </c>
      <c r="I22" s="323">
        <v>1025480.020539617</v>
      </c>
      <c r="J22" s="323">
        <v>2108508.8551841001</v>
      </c>
      <c r="K22" s="323">
        <v>700841.36927497282</v>
      </c>
      <c r="L22" s="323">
        <v>9363919.2714884281</v>
      </c>
      <c r="M22" s="323">
        <v>289033.03000000003</v>
      </c>
    </row>
    <row r="23" spans="2:13" ht="20.5" customHeight="1" x14ac:dyDescent="0.35">
      <c r="B23" s="321" t="s">
        <v>323</v>
      </c>
      <c r="C23" s="323" cm="1">
        <f t="array" ref="C23:M23">'[1]APPENDIX 6 III'!$C23:$M23</f>
        <v>0</v>
      </c>
      <c r="D23" s="8">
        <v>0</v>
      </c>
      <c r="E23" s="323">
        <v>0</v>
      </c>
      <c r="F23" s="323">
        <v>0</v>
      </c>
      <c r="G23" s="323">
        <v>1251.3599999999999</v>
      </c>
      <c r="H23" s="323">
        <v>0</v>
      </c>
      <c r="I23" s="323">
        <v>0</v>
      </c>
      <c r="J23" s="323">
        <v>0</v>
      </c>
      <c r="K23" s="323">
        <v>8364.0349776200001</v>
      </c>
      <c r="L23" s="323">
        <v>0</v>
      </c>
      <c r="M23" s="323">
        <v>0</v>
      </c>
    </row>
    <row r="24" spans="2:13" ht="20.5" customHeight="1" x14ac:dyDescent="0.35">
      <c r="B24" s="321" t="s">
        <v>324</v>
      </c>
      <c r="C24" s="323">
        <v>1844431.4454600001</v>
      </c>
      <c r="D24" s="8">
        <v>105611.796</v>
      </c>
      <c r="E24" s="323">
        <v>124000</v>
      </c>
      <c r="F24" s="323">
        <v>11922931.854</v>
      </c>
      <c r="G24" s="323">
        <v>0</v>
      </c>
      <c r="H24" s="323">
        <v>1693723.3570000001</v>
      </c>
      <c r="I24" s="323">
        <v>109127.34699999999</v>
      </c>
      <c r="J24" s="323">
        <v>0</v>
      </c>
      <c r="K24" s="323">
        <v>0</v>
      </c>
      <c r="L24" s="323">
        <v>0</v>
      </c>
      <c r="M24" s="323">
        <v>0</v>
      </c>
    </row>
    <row r="25" spans="2:13" ht="20.5" customHeight="1" x14ac:dyDescent="0.35">
      <c r="B25" s="321" t="s">
        <v>325</v>
      </c>
      <c r="C25" s="323">
        <v>0</v>
      </c>
      <c r="D25" s="8">
        <v>0</v>
      </c>
      <c r="E25" s="323">
        <v>0</v>
      </c>
      <c r="F25" s="323">
        <v>44819.627</v>
      </c>
      <c r="G25" s="323">
        <v>0</v>
      </c>
      <c r="H25" s="323">
        <v>26757.311000000002</v>
      </c>
      <c r="I25" s="323">
        <v>0</v>
      </c>
      <c r="J25" s="323">
        <v>0</v>
      </c>
      <c r="K25" s="323">
        <v>14469.178089938639</v>
      </c>
      <c r="L25" s="323">
        <v>49997.507940000018</v>
      </c>
      <c r="M25" s="323">
        <v>0</v>
      </c>
    </row>
    <row r="26" spans="2:13" ht="20.5" customHeight="1" x14ac:dyDescent="0.35">
      <c r="B26" s="321" t="s">
        <v>326</v>
      </c>
      <c r="C26" s="323">
        <v>0</v>
      </c>
      <c r="D26" s="8">
        <v>0</v>
      </c>
      <c r="E26" s="323">
        <v>0</v>
      </c>
      <c r="F26" s="323">
        <v>0</v>
      </c>
      <c r="G26" s="323">
        <v>0</v>
      </c>
      <c r="H26" s="323">
        <v>0</v>
      </c>
      <c r="I26" s="323">
        <v>0</v>
      </c>
      <c r="J26" s="323">
        <v>0</v>
      </c>
      <c r="K26" s="323">
        <v>0</v>
      </c>
      <c r="L26" s="323">
        <v>0</v>
      </c>
      <c r="M26" s="323">
        <v>0</v>
      </c>
    </row>
    <row r="27" spans="2:13" ht="20.5" customHeight="1" x14ac:dyDescent="0.35">
      <c r="B27" s="321" t="s">
        <v>327</v>
      </c>
      <c r="C27" s="323">
        <v>0</v>
      </c>
      <c r="D27" s="323">
        <v>0</v>
      </c>
      <c r="E27" s="323">
        <v>0</v>
      </c>
      <c r="F27" s="323">
        <v>0</v>
      </c>
      <c r="G27" s="323">
        <v>0</v>
      </c>
      <c r="H27" s="323">
        <v>0</v>
      </c>
      <c r="I27" s="323">
        <v>0</v>
      </c>
      <c r="J27" s="323">
        <v>0</v>
      </c>
      <c r="K27" s="323">
        <v>0</v>
      </c>
      <c r="L27" s="323">
        <v>0</v>
      </c>
      <c r="M27" s="323">
        <v>0</v>
      </c>
    </row>
    <row r="28" spans="2:13" ht="20.5" customHeight="1" x14ac:dyDescent="0.35">
      <c r="B28" s="321" t="s">
        <v>328</v>
      </c>
      <c r="C28" s="323">
        <v>276728.4280172732</v>
      </c>
      <c r="D28" s="323">
        <v>45819.703119999998</v>
      </c>
      <c r="E28" s="323">
        <v>5298.9</v>
      </c>
      <c r="F28" s="323">
        <v>1194186.0045187499</v>
      </c>
      <c r="G28" s="323">
        <v>6490.9350000000004</v>
      </c>
      <c r="H28" s="323">
        <v>112941.923</v>
      </c>
      <c r="I28" s="323">
        <v>61163.217480000007</v>
      </c>
      <c r="J28" s="323">
        <v>0</v>
      </c>
      <c r="K28" s="323">
        <v>0</v>
      </c>
      <c r="L28" s="323">
        <v>26400.642201599781</v>
      </c>
      <c r="M28" s="323">
        <v>0</v>
      </c>
    </row>
    <row r="29" spans="2:13" ht="20.5" customHeight="1" x14ac:dyDescent="0.35">
      <c r="B29" s="321" t="s">
        <v>329</v>
      </c>
      <c r="C29" s="323">
        <v>747882.01825542725</v>
      </c>
      <c r="D29" s="8">
        <v>775846.15586000006</v>
      </c>
      <c r="E29" s="323">
        <v>232339.995</v>
      </c>
      <c r="F29" s="323">
        <v>603113.14922333299</v>
      </c>
      <c r="G29" s="323">
        <v>545708.95136964915</v>
      </c>
      <c r="H29" s="323">
        <v>153358.33600000001</v>
      </c>
      <c r="I29" s="323">
        <v>0</v>
      </c>
      <c r="J29" s="323">
        <v>0</v>
      </c>
      <c r="K29" s="323">
        <v>0</v>
      </c>
      <c r="L29" s="323">
        <v>159816.1236375102</v>
      </c>
      <c r="M29" s="323">
        <v>0</v>
      </c>
    </row>
    <row r="30" spans="2:13" ht="20.5" customHeight="1" x14ac:dyDescent="0.35">
      <c r="B30" s="321" t="s">
        <v>330</v>
      </c>
      <c r="C30" s="323">
        <v>402.1</v>
      </c>
      <c r="D30" s="8">
        <v>0</v>
      </c>
      <c r="E30" s="323">
        <v>0</v>
      </c>
      <c r="F30" s="323">
        <v>64.623999999999995</v>
      </c>
      <c r="G30" s="323">
        <v>0</v>
      </c>
      <c r="H30" s="323">
        <v>0</v>
      </c>
      <c r="I30" s="323">
        <v>0</v>
      </c>
      <c r="J30" s="323">
        <v>0</v>
      </c>
      <c r="K30" s="323">
        <v>0</v>
      </c>
      <c r="L30" s="323">
        <v>0</v>
      </c>
      <c r="M30" s="323">
        <v>0</v>
      </c>
    </row>
    <row r="31" spans="2:13" ht="20.5" customHeight="1" x14ac:dyDescent="0.35">
      <c r="B31" s="321" t="s">
        <v>331</v>
      </c>
      <c r="C31" s="323">
        <v>0</v>
      </c>
      <c r="D31" s="8">
        <v>0</v>
      </c>
      <c r="E31" s="323">
        <v>0</v>
      </c>
      <c r="F31" s="323">
        <v>0</v>
      </c>
      <c r="G31" s="323">
        <v>0</v>
      </c>
      <c r="H31" s="323">
        <v>0</v>
      </c>
      <c r="I31" s="323">
        <v>0</v>
      </c>
      <c r="J31" s="323">
        <v>0</v>
      </c>
      <c r="K31" s="323">
        <v>0</v>
      </c>
      <c r="L31" s="323">
        <v>0</v>
      </c>
      <c r="M31" s="323">
        <v>0</v>
      </c>
    </row>
    <row r="32" spans="2:13" ht="20.5" customHeight="1" x14ac:dyDescent="0.35">
      <c r="B32" s="321" t="s">
        <v>332</v>
      </c>
      <c r="C32" s="323">
        <v>0</v>
      </c>
      <c r="D32" s="323">
        <v>18309.514999999999</v>
      </c>
      <c r="E32" s="323">
        <v>0</v>
      </c>
      <c r="F32" s="323">
        <v>0</v>
      </c>
      <c r="G32" s="323">
        <v>1230368.586757787</v>
      </c>
      <c r="H32" s="323">
        <v>38550.875</v>
      </c>
      <c r="I32" s="323">
        <v>440.72618679999999</v>
      </c>
      <c r="J32" s="323">
        <v>5989.1467699999994</v>
      </c>
      <c r="K32" s="323">
        <v>0</v>
      </c>
      <c r="L32" s="323">
        <v>0</v>
      </c>
      <c r="M32" s="323">
        <v>0</v>
      </c>
    </row>
    <row r="33" spans="2:13" ht="20.5" customHeight="1" x14ac:dyDescent="0.35">
      <c r="B33" s="321" t="s">
        <v>333</v>
      </c>
      <c r="C33" s="323">
        <v>31000</v>
      </c>
      <c r="D33" s="8">
        <v>0</v>
      </c>
      <c r="E33" s="323">
        <v>0</v>
      </c>
      <c r="F33" s="323">
        <v>815526.897</v>
      </c>
      <c r="G33" s="323">
        <v>0</v>
      </c>
      <c r="H33" s="323">
        <v>0</v>
      </c>
      <c r="I33" s="323">
        <v>0</v>
      </c>
      <c r="J33" s="323">
        <v>0</v>
      </c>
      <c r="K33" s="323">
        <v>0</v>
      </c>
      <c r="L33" s="323">
        <v>87673.274000000005</v>
      </c>
      <c r="M33" s="323">
        <v>0</v>
      </c>
    </row>
    <row r="34" spans="2:13" ht="20.5" customHeight="1" x14ac:dyDescent="0.35">
      <c r="B34" s="321" t="s">
        <v>334</v>
      </c>
      <c r="C34" s="323">
        <v>1877338.0972500299</v>
      </c>
      <c r="D34" s="323">
        <v>347676.16034991102</v>
      </c>
      <c r="E34" s="323">
        <v>24938.793270000031</v>
      </c>
      <c r="F34" s="323">
        <v>5397438.1940000001</v>
      </c>
      <c r="G34" s="323">
        <v>446989.62144575338</v>
      </c>
      <c r="H34" s="323">
        <v>2371655.5359999998</v>
      </c>
      <c r="I34" s="323">
        <v>815256.67941175622</v>
      </c>
      <c r="J34" s="323">
        <v>129020</v>
      </c>
      <c r="K34" s="323">
        <v>70706.096831235423</v>
      </c>
      <c r="L34" s="323">
        <v>2382233.6323222839</v>
      </c>
      <c r="M34" s="323">
        <v>404324.96259000001</v>
      </c>
    </row>
    <row r="35" spans="2:13" ht="20.5" customHeight="1" x14ac:dyDescent="0.35">
      <c r="B35" s="321" t="s">
        <v>335</v>
      </c>
      <c r="C35" s="323">
        <v>99105.74944</v>
      </c>
      <c r="D35" s="323">
        <v>27084.6</v>
      </c>
      <c r="E35" s="323">
        <v>22346.195</v>
      </c>
      <c r="F35" s="323">
        <v>173728.33100000001</v>
      </c>
      <c r="G35" s="323">
        <v>131123.26021000001</v>
      </c>
      <c r="H35" s="323">
        <v>1620269.2109999999</v>
      </c>
      <c r="I35" s="323">
        <v>218261.402</v>
      </c>
      <c r="J35" s="323">
        <v>128583.50016000051</v>
      </c>
      <c r="K35" s="323">
        <v>117718.4466176417</v>
      </c>
      <c r="L35" s="323">
        <v>331096.14300428837</v>
      </c>
      <c r="M35" s="323">
        <v>231493.326</v>
      </c>
    </row>
    <row r="36" spans="2:13" ht="20.5" customHeight="1" x14ac:dyDescent="0.35">
      <c r="B36" s="321" t="s">
        <v>336</v>
      </c>
      <c r="C36" s="323">
        <v>0</v>
      </c>
      <c r="D36" s="323">
        <v>0</v>
      </c>
      <c r="E36" s="323">
        <v>0</v>
      </c>
      <c r="F36" s="323">
        <v>0</v>
      </c>
      <c r="G36" s="323">
        <v>0</v>
      </c>
      <c r="H36" s="323">
        <v>0</v>
      </c>
      <c r="I36" s="323">
        <v>0</v>
      </c>
      <c r="J36" s="323">
        <v>0</v>
      </c>
      <c r="K36" s="323">
        <v>0</v>
      </c>
      <c r="L36" s="323">
        <v>353407.1625077519</v>
      </c>
      <c r="M36" s="323">
        <v>0</v>
      </c>
    </row>
    <row r="37" spans="2:13" ht="20.5" customHeight="1" x14ac:dyDescent="0.35">
      <c r="B37" s="321" t="s">
        <v>337</v>
      </c>
      <c r="C37" s="323">
        <v>155873.22005357381</v>
      </c>
      <c r="D37" s="323">
        <v>2538986.4275615839</v>
      </c>
      <c r="E37" s="323">
        <v>539249.41647324571</v>
      </c>
      <c r="F37" s="323">
        <v>473357.96754379972</v>
      </c>
      <c r="G37" s="323">
        <v>2361466.8961108909</v>
      </c>
      <c r="H37" s="323">
        <v>2336251.2549999999</v>
      </c>
      <c r="I37" s="323">
        <v>642004.63699999999</v>
      </c>
      <c r="J37" s="323">
        <v>1720552.302038732</v>
      </c>
      <c r="K37" s="323">
        <v>1324294.107087621</v>
      </c>
      <c r="L37" s="323">
        <v>2059208.185289986</v>
      </c>
      <c r="M37" s="323">
        <v>1403054.783767794</v>
      </c>
    </row>
    <row r="38" spans="2:13" ht="20.5" customHeight="1" x14ac:dyDescent="0.35">
      <c r="B38" s="321" t="s">
        <v>338</v>
      </c>
      <c r="C38" s="323">
        <v>629266.66152999992</v>
      </c>
      <c r="D38" s="323">
        <v>230058.62700000001</v>
      </c>
      <c r="E38" s="323">
        <v>47467.420500000037</v>
      </c>
      <c r="F38" s="323">
        <v>596022.29299999995</v>
      </c>
      <c r="G38" s="323">
        <v>120576.80241615781</v>
      </c>
      <c r="H38" s="323">
        <v>44910.315000000002</v>
      </c>
      <c r="I38" s="323">
        <v>51160.428370000001</v>
      </c>
      <c r="J38" s="323">
        <v>0</v>
      </c>
      <c r="K38" s="323">
        <v>0</v>
      </c>
      <c r="L38" s="323">
        <v>556553.58299999998</v>
      </c>
      <c r="M38" s="323">
        <v>168636.90299999999</v>
      </c>
    </row>
    <row r="39" spans="2:13" ht="20.5" customHeight="1" x14ac:dyDescent="0.35">
      <c r="B39" s="321" t="s">
        <v>339</v>
      </c>
      <c r="C39" s="323">
        <v>464750.08276999998</v>
      </c>
      <c r="D39" s="323">
        <v>1133221.5974600001</v>
      </c>
      <c r="E39" s="323">
        <v>380871.12267000001</v>
      </c>
      <c r="F39" s="323">
        <v>398519.353</v>
      </c>
      <c r="G39" s="323">
        <v>31389.127238523</v>
      </c>
      <c r="H39" s="323">
        <v>1364372.5959999999</v>
      </c>
      <c r="I39" s="323">
        <v>189334.57199999999</v>
      </c>
      <c r="J39" s="323">
        <v>608494.43558639148</v>
      </c>
      <c r="K39" s="323">
        <v>423057.76417267037</v>
      </c>
      <c r="L39" s="323">
        <v>431167.08635986649</v>
      </c>
      <c r="M39" s="323">
        <v>622706.62899999996</v>
      </c>
    </row>
    <row r="40" spans="2:13" ht="20.5" customHeight="1" thickBot="1" x14ac:dyDescent="0.4">
      <c r="B40" s="305" t="s">
        <v>340</v>
      </c>
      <c r="C40" s="322">
        <v>11365938.660966311</v>
      </c>
      <c r="D40" s="322">
        <v>11123162.810525009</v>
      </c>
      <c r="E40" s="322">
        <v>2544810.7719532461</v>
      </c>
      <c r="F40" s="322">
        <v>50361065.791914657</v>
      </c>
      <c r="G40" s="322">
        <v>7770608.3109482368</v>
      </c>
      <c r="H40" s="322">
        <v>14293094.971999999</v>
      </c>
      <c r="I40" s="322">
        <v>3169871.6673881728</v>
      </c>
      <c r="J40" s="322">
        <v>5141131.2577392254</v>
      </c>
      <c r="K40" s="322">
        <v>3113145.6225969009</v>
      </c>
      <c r="L40" s="322">
        <v>19097078.78701172</v>
      </c>
      <c r="M40" s="322">
        <v>3969191.4403577941</v>
      </c>
    </row>
    <row r="41" spans="2:13" s="324" customFormat="1" ht="15" customHeight="1" thickTop="1" x14ac:dyDescent="0.35">
      <c r="B41" s="513" t="s">
        <v>350</v>
      </c>
      <c r="C41" s="513"/>
      <c r="D41" s="513"/>
      <c r="E41" s="513"/>
      <c r="F41" s="513"/>
      <c r="G41" s="513"/>
      <c r="H41" s="513"/>
      <c r="I41" s="513"/>
      <c r="J41" s="548" t="s">
        <v>342</v>
      </c>
      <c r="K41" s="548"/>
      <c r="L41" s="548"/>
      <c r="M41" s="548"/>
    </row>
    <row r="42" spans="2:13" x14ac:dyDescent="0.35">
      <c r="F42" s="315"/>
      <c r="G42" s="315"/>
      <c r="H42" s="315"/>
      <c r="I42" s="315"/>
      <c r="J42" s="315"/>
      <c r="K42" s="315"/>
      <c r="L42" s="315"/>
      <c r="M42" s="315"/>
    </row>
    <row r="43" spans="2:13" x14ac:dyDescent="0.35">
      <c r="C43" s="325"/>
      <c r="D43" s="325"/>
      <c r="E43" s="325"/>
      <c r="F43" s="325"/>
      <c r="G43" s="325"/>
      <c r="H43" s="325"/>
      <c r="I43" s="325"/>
      <c r="J43" s="325"/>
      <c r="K43" s="325"/>
      <c r="L43" s="325"/>
      <c r="M43" s="325"/>
    </row>
    <row r="44" spans="2:13" x14ac:dyDescent="0.35">
      <c r="C44" s="325"/>
      <c r="D44" s="325"/>
      <c r="E44" s="325"/>
      <c r="F44" s="325"/>
      <c r="G44" s="325"/>
      <c r="H44" s="325"/>
      <c r="I44" s="325"/>
      <c r="J44" s="325"/>
      <c r="K44" s="325"/>
      <c r="L44" s="325"/>
      <c r="M44" s="325"/>
    </row>
  </sheetData>
  <sheetProtection algorithmName="SHA-512" hashValue="mU4ctNBY33ROHp4OI04RWrXME7ARnc/oN35ZE1DazTB921VUGI4Yf6mK3bpLJI2M6/a2Q/yhM69bnb0Ey+zkdw==" saltValue="RLGYsf/+DJiOYNmAtqlDoQ==" spinCount="100000" sheet="1" objects="1" scenarios="1"/>
  <mergeCells count="3">
    <mergeCell ref="B3:L3"/>
    <mergeCell ref="B41:I41"/>
    <mergeCell ref="J41:M41"/>
  </mergeCells>
  <pageMargins left="0.7" right="0.7" top="0.75" bottom="0.75" header="0.3" footer="0.3"/>
  <pageSetup scale="51" orientation="landscape" r:id="rId1"/>
  <headerFooter>
    <oddFooter>Page &amp;P</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tabColor rgb="FFCC9900"/>
    <pageSetUpPr fitToPage="1"/>
  </sheetPr>
  <dimension ref="B1:S44"/>
  <sheetViews>
    <sheetView showGridLines="0" topLeftCell="A38" zoomScale="80" zoomScaleNormal="80" workbookViewId="0">
      <selection activeCell="B3" sqref="B3:M3"/>
    </sheetView>
  </sheetViews>
  <sheetFormatPr defaultColWidth="9.1796875" defaultRowHeight="15.5" x14ac:dyDescent="0.35"/>
  <cols>
    <col min="1" max="1" width="11" style="1" customWidth="1"/>
    <col min="2" max="2" width="37.1796875" style="1" bestFit="1" customWidth="1"/>
    <col min="3" max="4" width="16.453125" style="1" customWidth="1"/>
    <col min="5" max="5" width="19.26953125" style="1" customWidth="1"/>
    <col min="6" max="12" width="17.81640625" style="1" customWidth="1"/>
    <col min="13" max="13" width="17.36328125" style="1" bestFit="1" customWidth="1"/>
    <col min="14" max="14" width="3.26953125" style="1" hidden="1" customWidth="1"/>
    <col min="15" max="15" width="14" style="1" hidden="1" customWidth="1"/>
    <col min="16" max="16" width="16.6328125" style="1" hidden="1" customWidth="1"/>
    <col min="17" max="17" width="15.26953125" style="1" hidden="1" customWidth="1"/>
    <col min="18" max="18" width="3.26953125" style="1" hidden="1" customWidth="1"/>
    <col min="19" max="19" width="22.81640625" style="1" customWidth="1"/>
    <col min="20" max="95" width="9.1796875" style="1" customWidth="1"/>
    <col min="96" max="16384" width="9.1796875" style="1"/>
  </cols>
  <sheetData>
    <row r="1" spans="2:19" ht="32.5" customHeight="1" x14ac:dyDescent="0.35">
      <c r="B1" s="449"/>
    </row>
    <row r="2" spans="2:19" ht="14.5" customHeight="1" x14ac:dyDescent="0.35">
      <c r="B2" s="327" t="s">
        <v>343</v>
      </c>
      <c r="C2" s="277"/>
      <c r="D2" s="277"/>
      <c r="E2" s="277"/>
    </row>
    <row r="3" spans="2:19" ht="21" customHeight="1" x14ac:dyDescent="0.35">
      <c r="B3" s="546" t="str">
        <f>_xlfn.CONCAT(INDEX(_xlfn.TEXTSPLIT(Contents!E23," IV"),1),": ",UPPER(Contents!F23))</f>
        <v>APPENDIX 6: SUMMARY OF GENERAL INSURANCE BUSINESS BALANCE SHEETS AS AT 31.12.2024</v>
      </c>
      <c r="C3" s="547"/>
      <c r="D3" s="547"/>
      <c r="E3" s="547"/>
      <c r="F3" s="547"/>
      <c r="G3" s="547"/>
      <c r="H3" s="547"/>
      <c r="I3" s="547"/>
      <c r="J3" s="547"/>
      <c r="K3" s="547"/>
      <c r="L3" s="547"/>
      <c r="M3" s="549"/>
    </row>
    <row r="4" spans="2:19" ht="62" x14ac:dyDescent="0.35">
      <c r="B4" s="319" t="s">
        <v>0</v>
      </c>
      <c r="C4" s="326" t="s">
        <v>267</v>
      </c>
      <c r="D4" s="326" t="s">
        <v>268</v>
      </c>
      <c r="E4" s="326" t="s">
        <v>269</v>
      </c>
      <c r="F4" s="326" t="s">
        <v>21</v>
      </c>
      <c r="G4" s="326" t="s">
        <v>22</v>
      </c>
      <c r="H4" s="326" t="s">
        <v>270</v>
      </c>
      <c r="I4" s="326" t="s">
        <v>23</v>
      </c>
      <c r="J4" s="326" t="s">
        <v>24</v>
      </c>
      <c r="K4" s="326" t="s">
        <v>25</v>
      </c>
      <c r="L4" s="328" t="s">
        <v>272</v>
      </c>
      <c r="M4" s="328" t="s">
        <v>26</v>
      </c>
      <c r="N4" s="329"/>
      <c r="P4" s="328" t="s">
        <v>345</v>
      </c>
      <c r="Q4" s="328" t="s">
        <v>346</v>
      </c>
    </row>
    <row r="5" spans="2:19" ht="20.5" customHeight="1" x14ac:dyDescent="0.35">
      <c r="B5" s="321" t="s">
        <v>347</v>
      </c>
      <c r="C5" s="8" cm="1">
        <f t="array" ref="C5:M5">'[1]APPENDIX 6 IV'!$C5:$M5</f>
        <v>700000</v>
      </c>
      <c r="D5" s="8">
        <v>1028998.134</v>
      </c>
      <c r="E5" s="8">
        <v>600000</v>
      </c>
      <c r="F5" s="323">
        <v>566304.272</v>
      </c>
      <c r="G5" s="323">
        <v>600000</v>
      </c>
      <c r="H5" s="323">
        <v>1000000</v>
      </c>
      <c r="I5" s="323">
        <v>600000</v>
      </c>
      <c r="J5" s="323">
        <v>497024.16499999998</v>
      </c>
      <c r="K5" s="323">
        <v>0</v>
      </c>
      <c r="L5" s="323">
        <v>1102550</v>
      </c>
      <c r="M5" s="323">
        <v>50492396.289999999</v>
      </c>
      <c r="N5" s="330"/>
      <c r="O5" s="331"/>
      <c r="P5" s="311">
        <f t="shared" ref="P5:P40" si="0">M5-Q5</f>
        <v>32890864.93</v>
      </c>
      <c r="Q5" s="311">
        <f>'APPENDIX 6 I'!I5+'APPENDIX 6 I'!L5+'APPENDIX 6 II'!H5+'APPENDIX 6 III'!F5+'APPENDIX 6 IV'!L5</f>
        <v>17601531.359999999</v>
      </c>
    </row>
    <row r="6" spans="2:19" ht="20.5" customHeight="1" x14ac:dyDescent="0.35">
      <c r="B6" s="321" t="s">
        <v>348</v>
      </c>
      <c r="C6" s="8" cm="1">
        <f t="array" ref="C6:M6">'[1]APPENDIX 6 IV'!$C6:$M6</f>
        <v>0</v>
      </c>
      <c r="D6" s="8">
        <v>100361.285</v>
      </c>
      <c r="E6" s="8">
        <v>0</v>
      </c>
      <c r="F6" s="323">
        <v>146101</v>
      </c>
      <c r="G6" s="323">
        <v>0</v>
      </c>
      <c r="H6" s="323">
        <v>0</v>
      </c>
      <c r="I6" s="323">
        <v>0</v>
      </c>
      <c r="J6" s="323">
        <v>0</v>
      </c>
      <c r="K6" s="323">
        <v>0</v>
      </c>
      <c r="L6" s="323">
        <v>0</v>
      </c>
      <c r="M6" s="323">
        <v>3320220.7519999999</v>
      </c>
      <c r="N6" s="330"/>
      <c r="O6" s="331"/>
      <c r="P6" s="311">
        <f t="shared" si="0"/>
        <v>3309349.51</v>
      </c>
      <c r="Q6" s="311">
        <f>'APPENDIX 6 I'!I6+'APPENDIX 6 I'!L6+'APPENDIX 6 II'!H6+'APPENDIX 6 III'!F6+'APPENDIX 6 IV'!L6</f>
        <v>10871.242</v>
      </c>
    </row>
    <row r="7" spans="2:19" ht="20.5" customHeight="1" x14ac:dyDescent="0.35">
      <c r="B7" s="321" t="s">
        <v>349</v>
      </c>
      <c r="C7" s="8" cm="1">
        <f t="array" ref="C7:M7">'[1]APPENDIX 6 IV'!$C7:$M7</f>
        <v>0</v>
      </c>
      <c r="D7" s="8">
        <v>0</v>
      </c>
      <c r="E7" s="8">
        <v>0</v>
      </c>
      <c r="F7" s="323">
        <v>25539.216</v>
      </c>
      <c r="G7" s="323">
        <v>181909.033</v>
      </c>
      <c r="H7" s="323">
        <v>0</v>
      </c>
      <c r="I7" s="323">
        <v>128382</v>
      </c>
      <c r="J7" s="323">
        <v>0</v>
      </c>
      <c r="K7" s="323">
        <v>0</v>
      </c>
      <c r="L7" s="323">
        <v>0</v>
      </c>
      <c r="M7" s="323">
        <v>2724565.3327893261</v>
      </c>
      <c r="N7" s="330"/>
      <c r="O7" s="331"/>
      <c r="P7" s="311">
        <f t="shared" si="0"/>
        <v>2466109.0349193262</v>
      </c>
      <c r="Q7" s="311">
        <f>'APPENDIX 6 I'!I7+'APPENDIX 6 I'!L7+'APPENDIX 6 II'!H7+'APPENDIX 6 III'!F7+'APPENDIX 6 IV'!L7</f>
        <v>258456.29787000001</v>
      </c>
    </row>
    <row r="8" spans="2:19" ht="20.5" customHeight="1" x14ac:dyDescent="0.35">
      <c r="B8" s="321" t="s">
        <v>307</v>
      </c>
      <c r="C8" s="8" cm="1">
        <f t="array" ref="C8:M8">'[1]APPENDIX 6 IV'!$C8:$M8</f>
        <v>50015</v>
      </c>
      <c r="D8" s="8">
        <v>1174527.64164</v>
      </c>
      <c r="E8" s="8">
        <v>0</v>
      </c>
      <c r="F8" s="323">
        <v>0</v>
      </c>
      <c r="G8" s="323">
        <v>157850.29500000001</v>
      </c>
      <c r="H8" s="323">
        <v>0</v>
      </c>
      <c r="I8" s="323">
        <v>0</v>
      </c>
      <c r="J8" s="323">
        <v>0</v>
      </c>
      <c r="K8" s="323">
        <v>0</v>
      </c>
      <c r="L8" s="323">
        <v>0</v>
      </c>
      <c r="M8" s="323">
        <v>3611128.4045799999</v>
      </c>
      <c r="N8" s="330"/>
      <c r="O8" s="331"/>
      <c r="P8" s="311">
        <f t="shared" si="0"/>
        <v>3719966.5705800001</v>
      </c>
      <c r="Q8" s="311">
        <f>'APPENDIX 6 I'!I8+'APPENDIX 6 I'!L8+'APPENDIX 6 II'!H8+'APPENDIX 6 III'!F8+'APPENDIX 6 IV'!L8</f>
        <v>-108838.166</v>
      </c>
    </row>
    <row r="9" spans="2:19" ht="20.5" customHeight="1" x14ac:dyDescent="0.35">
      <c r="B9" s="321" t="s">
        <v>308</v>
      </c>
      <c r="C9" s="8" cm="1">
        <f t="array" ref="C9:M9">'[1]APPENDIX 6 IV'!$C9:$M9</f>
        <v>88882.707483918435</v>
      </c>
      <c r="D9" s="8">
        <v>-598581.07937870338</v>
      </c>
      <c r="E9" s="8">
        <v>-24591.595014825529</v>
      </c>
      <c r="F9" s="323">
        <v>-321233.7328791605</v>
      </c>
      <c r="G9" s="323">
        <v>1756386.5079634511</v>
      </c>
      <c r="H9" s="323">
        <v>4923814.4003465362</v>
      </c>
      <c r="I9" s="323">
        <v>-1213509.0976104471</v>
      </c>
      <c r="J9" s="323">
        <v>-1552867.567</v>
      </c>
      <c r="K9" s="323">
        <v>0</v>
      </c>
      <c r="L9" s="323">
        <v>1564445.365108205</v>
      </c>
      <c r="M9" s="323">
        <v>68937160.981346011</v>
      </c>
      <c r="N9" s="330"/>
      <c r="O9" s="331"/>
      <c r="P9" s="311">
        <f t="shared" si="0"/>
        <v>37009717.519578703</v>
      </c>
      <c r="Q9" s="311">
        <f>'APPENDIX 6 I'!I9+'APPENDIX 6 I'!L9+'APPENDIX 6 II'!H9+'APPENDIX 6 III'!F9+'APPENDIX 6 IV'!L9</f>
        <v>31927443.461767308</v>
      </c>
    </row>
    <row r="10" spans="2:19" ht="20.5" customHeight="1" x14ac:dyDescent="0.35">
      <c r="B10" s="321" t="s">
        <v>309</v>
      </c>
      <c r="C10" s="8" cm="1">
        <f t="array" ref="C10:M10">'[1]APPENDIX 6 IV'!$C10:$M10</f>
        <v>1031184.44</v>
      </c>
      <c r="D10" s="8">
        <v>0</v>
      </c>
      <c r="E10" s="8">
        <v>0</v>
      </c>
      <c r="F10" s="323">
        <v>0</v>
      </c>
      <c r="G10" s="323">
        <v>0</v>
      </c>
      <c r="H10" s="323">
        <v>0</v>
      </c>
      <c r="I10" s="323">
        <v>-15557.495000000001</v>
      </c>
      <c r="J10" s="323">
        <v>0</v>
      </c>
      <c r="K10" s="323">
        <v>0</v>
      </c>
      <c r="L10" s="323">
        <v>0</v>
      </c>
      <c r="M10" s="323">
        <v>6772522.2898637718</v>
      </c>
      <c r="N10" s="330"/>
      <c r="O10" s="331"/>
      <c r="P10" s="311">
        <f t="shared" si="0"/>
        <v>5325049.6218637712</v>
      </c>
      <c r="Q10" s="311">
        <f>'APPENDIX 6 I'!I10+'APPENDIX 6 I'!L10+'APPENDIX 6 II'!H10+'APPENDIX 6 III'!F10+'APPENDIX 6 IV'!L10</f>
        <v>1447472.6680000001</v>
      </c>
      <c r="S10" s="325"/>
    </row>
    <row r="11" spans="2:19" ht="20.5" customHeight="1" thickBot="1" x14ac:dyDescent="0.4">
      <c r="B11" s="305" t="s">
        <v>310</v>
      </c>
      <c r="C11" s="322">
        <v>1870082.1474839179</v>
      </c>
      <c r="D11" s="322">
        <v>1705305.9812612969</v>
      </c>
      <c r="E11" s="322">
        <v>575408.40498517442</v>
      </c>
      <c r="F11" s="322">
        <v>416710.75512083952</v>
      </c>
      <c r="G11" s="322">
        <v>2696145.8359634508</v>
      </c>
      <c r="H11" s="322">
        <v>5923814.4003465362</v>
      </c>
      <c r="I11" s="322">
        <v>-500684.59261044709</v>
      </c>
      <c r="J11" s="322">
        <v>-1055843.942</v>
      </c>
      <c r="K11" s="322">
        <v>0</v>
      </c>
      <c r="L11" s="322">
        <v>2666995.365108205</v>
      </c>
      <c r="M11" s="322">
        <f>SUM('APPENDIX 6 I'!C11:L11,'APPENDIX 6 II'!C11:L11,'APPENDIX 6 III'!C11:M11,'APPENDIX 6 IV'!C11:L11)</f>
        <v>135857993.51057914</v>
      </c>
      <c r="N11" s="332"/>
      <c r="O11" s="331"/>
      <c r="P11" s="311">
        <f t="shared" si="0"/>
        <v>84721056.646941826</v>
      </c>
      <c r="Q11" s="311">
        <f>'APPENDIX 6 I'!I11+'APPENDIX 6 I'!L11+'APPENDIX 6 II'!H11+'APPENDIX 6 III'!F11+'APPENDIX 6 IV'!L11</f>
        <v>51136936.863637313</v>
      </c>
    </row>
    <row r="12" spans="2:19" ht="20.5" customHeight="1" thickTop="1" x14ac:dyDescent="0.35">
      <c r="B12" s="321" t="s">
        <v>312</v>
      </c>
      <c r="C12" s="8" cm="1">
        <f t="array" ref="C12:M12">'[1]APPENDIX 6 IV'!$C12:$M12</f>
        <v>1623201.294078585</v>
      </c>
      <c r="D12" s="8">
        <v>2622807.903255939</v>
      </c>
      <c r="E12" s="8">
        <v>481450.64411824459</v>
      </c>
      <c r="F12" s="8">
        <v>773652.05747724301</v>
      </c>
      <c r="G12" s="8">
        <v>1368185.276993582</v>
      </c>
      <c r="H12" s="8">
        <v>5985121.557</v>
      </c>
      <c r="I12" s="8">
        <v>1362497.447641405</v>
      </c>
      <c r="J12" s="8">
        <v>2070223.892</v>
      </c>
      <c r="K12" s="8">
        <v>0</v>
      </c>
      <c r="L12" s="8">
        <v>1718835.2449299111</v>
      </c>
      <c r="M12" s="323">
        <v>181283687.10236949</v>
      </c>
      <c r="N12" s="330"/>
      <c r="O12" s="331"/>
      <c r="P12" s="311">
        <f t="shared" si="0"/>
        <v>160551625.94850323</v>
      </c>
      <c r="Q12" s="311">
        <f>'APPENDIX 6 I'!I12+'APPENDIX 6 I'!L12+'APPENDIX 6 II'!H12+'APPENDIX 6 III'!F12+'APPENDIX 6 IV'!L12</f>
        <v>20732061.153866272</v>
      </c>
    </row>
    <row r="13" spans="2:19" ht="20.5" customHeight="1" x14ac:dyDescent="0.35">
      <c r="B13" s="321" t="s">
        <v>313</v>
      </c>
      <c r="C13" s="8" cm="1">
        <f t="array" ref="C13:M13">'[1]APPENDIX 6 IV'!$C13:$M13</f>
        <v>0</v>
      </c>
      <c r="D13" s="8">
        <v>118797.3820799989</v>
      </c>
      <c r="E13" s="8">
        <v>0</v>
      </c>
      <c r="F13" s="8">
        <v>383.72446204900001</v>
      </c>
      <c r="G13" s="8">
        <v>0</v>
      </c>
      <c r="H13" s="8">
        <v>186854.48800000001</v>
      </c>
      <c r="I13" s="8">
        <v>0</v>
      </c>
      <c r="J13" s="8">
        <v>0</v>
      </c>
      <c r="K13" s="8">
        <v>0</v>
      </c>
      <c r="L13" s="8">
        <v>856029.90760486398</v>
      </c>
      <c r="M13" s="323">
        <v>5345324.333039769</v>
      </c>
      <c r="N13" s="330"/>
      <c r="O13" s="331"/>
      <c r="P13" s="311">
        <f t="shared" si="0"/>
        <v>3444539.6106151356</v>
      </c>
      <c r="Q13" s="311">
        <f>'APPENDIX 6 I'!I13+'APPENDIX 6 I'!L13+'APPENDIX 6 II'!H13+'APPENDIX 6 III'!F13+'APPENDIX 6 IV'!L13</f>
        <v>1900784.7224246333</v>
      </c>
    </row>
    <row r="14" spans="2:19" ht="20.5" customHeight="1" x14ac:dyDescent="0.35">
      <c r="B14" s="321" t="s">
        <v>314</v>
      </c>
      <c r="C14" s="8" cm="1">
        <f t="array" ref="C14:M14">'[1]APPENDIX 6 IV'!$C14:$M14</f>
        <v>0</v>
      </c>
      <c r="D14" s="8">
        <v>0</v>
      </c>
      <c r="E14" s="8">
        <v>6698.4815234440021</v>
      </c>
      <c r="F14" s="8">
        <v>11988</v>
      </c>
      <c r="G14" s="8">
        <v>79731.373000000007</v>
      </c>
      <c r="H14" s="8">
        <v>0</v>
      </c>
      <c r="I14" s="8">
        <v>238649.43799999999</v>
      </c>
      <c r="J14" s="8">
        <v>532978.81544999999</v>
      </c>
      <c r="K14" s="8">
        <v>0</v>
      </c>
      <c r="L14" s="8">
        <v>0</v>
      </c>
      <c r="M14" s="323">
        <v>3485051.1409734441</v>
      </c>
      <c r="N14" s="330"/>
      <c r="O14" s="331"/>
      <c r="P14" s="311">
        <f t="shared" si="0"/>
        <v>2005805.118973444</v>
      </c>
      <c r="Q14" s="311">
        <f>'APPENDIX 6 I'!I14+'APPENDIX 6 I'!L14+'APPENDIX 6 II'!H14+'APPENDIX 6 III'!F14+'APPENDIX 6 IV'!L14</f>
        <v>1479246.0220000001</v>
      </c>
    </row>
    <row r="15" spans="2:19" ht="20.5" customHeight="1" x14ac:dyDescent="0.35">
      <c r="B15" s="321" t="s">
        <v>315</v>
      </c>
      <c r="C15" s="8" cm="1">
        <f t="array" ref="C15:M15">'[1]APPENDIX 6 IV'!$C15:$M15</f>
        <v>220421.522</v>
      </c>
      <c r="D15" s="8">
        <v>172835.6818999424</v>
      </c>
      <c r="E15" s="8">
        <v>129951.76392</v>
      </c>
      <c r="F15" s="8">
        <v>39013.656000000003</v>
      </c>
      <c r="G15" s="8">
        <v>72193.014999999999</v>
      </c>
      <c r="H15" s="8">
        <v>812580.43200000003</v>
      </c>
      <c r="I15" s="8">
        <v>1511201.5160000001</v>
      </c>
      <c r="J15" s="8">
        <v>546836.83700000006</v>
      </c>
      <c r="K15" s="8">
        <v>0</v>
      </c>
      <c r="L15" s="8">
        <v>88508.312999999995</v>
      </c>
      <c r="M15" s="323">
        <v>16192984.00316594</v>
      </c>
      <c r="N15" s="330"/>
      <c r="O15" s="331"/>
      <c r="P15" s="311">
        <f t="shared" si="0"/>
        <v>15214385.06600594</v>
      </c>
      <c r="Q15" s="311">
        <f>'APPENDIX 6 I'!I15+'APPENDIX 6 I'!L15+'APPENDIX 6 II'!H15+'APPENDIX 6 III'!F15+'APPENDIX 6 IV'!L15</f>
        <v>978598.93715999997</v>
      </c>
    </row>
    <row r="16" spans="2:19" ht="20.5" customHeight="1" x14ac:dyDescent="0.35">
      <c r="B16" s="321" t="s">
        <v>316</v>
      </c>
      <c r="C16" s="8" cm="1">
        <f t="array" ref="C16:M16">'[1]APPENDIX 6 IV'!$C16:$M16</f>
        <v>31599.614200000051</v>
      </c>
      <c r="D16" s="8">
        <v>117329.6914504833</v>
      </c>
      <c r="E16" s="8">
        <v>145663.42529270999</v>
      </c>
      <c r="F16" s="8">
        <v>64264.681519945858</v>
      </c>
      <c r="G16" s="8">
        <v>6159.7430000000004</v>
      </c>
      <c r="H16" s="8">
        <v>265628.64590969658</v>
      </c>
      <c r="I16" s="8">
        <v>67635.994168766498</v>
      </c>
      <c r="J16" s="8">
        <v>25274.253999999761</v>
      </c>
      <c r="K16" s="8">
        <v>0</v>
      </c>
      <c r="L16" s="8">
        <v>183708.30400000009</v>
      </c>
      <c r="M16" s="323">
        <v>8608464.8347372133</v>
      </c>
      <c r="N16" s="330"/>
      <c r="O16" s="331"/>
      <c r="P16" s="311">
        <f t="shared" si="0"/>
        <v>7587291.7073127367</v>
      </c>
      <c r="Q16" s="311">
        <f>'APPENDIX 6 I'!I16+'APPENDIX 6 I'!L16+'APPENDIX 6 II'!H16+'APPENDIX 6 III'!F16+'APPENDIX 6 IV'!L16</f>
        <v>1021173.1274244766</v>
      </c>
    </row>
    <row r="17" spans="2:17" ht="20.5" customHeight="1" thickBot="1" x14ac:dyDescent="0.4">
      <c r="B17" s="305" t="s">
        <v>317</v>
      </c>
      <c r="C17" s="322">
        <v>3745304.5777625032</v>
      </c>
      <c r="D17" s="322">
        <v>4737076.6399476603</v>
      </c>
      <c r="E17" s="322">
        <v>1339172.7198395729</v>
      </c>
      <c r="F17" s="322">
        <v>1306012.8745800769</v>
      </c>
      <c r="G17" s="322">
        <v>4222415.2439570334</v>
      </c>
      <c r="H17" s="322">
        <v>13173999.523256229</v>
      </c>
      <c r="I17" s="322">
        <v>2679299.8031997238</v>
      </c>
      <c r="J17" s="322">
        <v>2119470.3964499999</v>
      </c>
      <c r="K17" s="322">
        <v>0</v>
      </c>
      <c r="L17" s="322">
        <v>5514077.134642981</v>
      </c>
      <c r="M17" s="322">
        <f>SUM('APPENDIX 6 I'!C17:L17,'APPENDIX 6 II'!C17:L17,'APPENDIX 6 III'!C17:M17,'APPENDIX 6 IV'!C17:L17)</f>
        <v>350773505.46486497</v>
      </c>
      <c r="N17" s="332"/>
      <c r="O17" s="331"/>
      <c r="P17" s="311">
        <f t="shared" si="0"/>
        <v>273524704.63835227</v>
      </c>
      <c r="Q17" s="311">
        <f>'APPENDIX 6 I'!I17+'APPENDIX 6 I'!L17+'APPENDIX 6 II'!H17+'APPENDIX 6 III'!F17+'APPENDIX 6 IV'!L17</f>
        <v>77248800.826512694</v>
      </c>
    </row>
    <row r="18" spans="2:17" s="9" customFormat="1" ht="20.5" customHeight="1" thickTop="1" x14ac:dyDescent="0.35">
      <c r="B18" s="321" t="s">
        <v>318</v>
      </c>
      <c r="C18" s="323" cm="1">
        <f t="array" ref="C18:M18">'[1]APPENDIX 6 IV'!$C18:$M18</f>
        <v>12328.553</v>
      </c>
      <c r="D18" s="323">
        <v>1087.9839800000041</v>
      </c>
      <c r="E18" s="323">
        <v>34591.033960000001</v>
      </c>
      <c r="F18" s="333">
        <v>20318</v>
      </c>
      <c r="G18" s="333">
        <v>26389.013999999999</v>
      </c>
      <c r="H18" s="333">
        <v>75604.608999999997</v>
      </c>
      <c r="I18" s="333">
        <v>1984.863099999998</v>
      </c>
      <c r="J18" s="333">
        <v>7862.7920000000004</v>
      </c>
      <c r="K18" s="333">
        <v>0</v>
      </c>
      <c r="L18" s="333">
        <v>176.18899999999999</v>
      </c>
      <c r="M18" s="323">
        <v>1390359.0664051161</v>
      </c>
      <c r="N18" s="330"/>
      <c r="O18" s="331"/>
      <c r="P18" s="311">
        <f t="shared" si="0"/>
        <v>1341239.4994263661</v>
      </c>
      <c r="Q18" s="311">
        <f>'APPENDIX 6 I'!I18+'APPENDIX 6 I'!L18+'APPENDIX 6 II'!H18+'APPENDIX 6 III'!F18+'APPENDIX 6 IV'!L18</f>
        <v>49119.566978750001</v>
      </c>
    </row>
    <row r="19" spans="2:17" s="9" customFormat="1" ht="20.5" customHeight="1" x14ac:dyDescent="0.35">
      <c r="B19" s="321" t="s">
        <v>319</v>
      </c>
      <c r="C19" s="323" cm="1">
        <f t="array" ref="C19:M19">'[1]APPENDIX 6 IV'!$C19:$M19</f>
        <v>0</v>
      </c>
      <c r="D19" s="323">
        <v>0</v>
      </c>
      <c r="E19" s="323">
        <v>0</v>
      </c>
      <c r="F19" s="333">
        <v>0</v>
      </c>
      <c r="G19" s="333">
        <v>307248.63099999999</v>
      </c>
      <c r="H19" s="333">
        <v>0</v>
      </c>
      <c r="I19" s="333">
        <v>218800</v>
      </c>
      <c r="J19" s="333">
        <v>0</v>
      </c>
      <c r="K19" s="333">
        <v>0</v>
      </c>
      <c r="L19" s="333">
        <v>0</v>
      </c>
      <c r="M19" s="323">
        <v>5643626.7314459989</v>
      </c>
      <c r="N19" s="330"/>
      <c r="O19" s="331"/>
      <c r="P19" s="311">
        <f t="shared" si="0"/>
        <v>5227873.111659999</v>
      </c>
      <c r="Q19" s="311">
        <f>'APPENDIX 6 I'!I19+'APPENDIX 6 I'!L19+'APPENDIX 6 II'!H19+'APPENDIX 6 III'!F19+'APPENDIX 6 IV'!L19</f>
        <v>415753.619786</v>
      </c>
    </row>
    <row r="20" spans="2:17" s="9" customFormat="1" ht="20.5" customHeight="1" x14ac:dyDescent="0.35">
      <c r="B20" s="321" t="s">
        <v>320</v>
      </c>
      <c r="C20" s="323" cm="1">
        <f t="array" ref="C20:M20">'[1]APPENDIX 6 IV'!$C20:$M20</f>
        <v>446000</v>
      </c>
      <c r="D20" s="323">
        <v>47000</v>
      </c>
      <c r="E20" s="323">
        <v>0</v>
      </c>
      <c r="F20" s="333">
        <v>30000</v>
      </c>
      <c r="G20" s="333">
        <v>0</v>
      </c>
      <c r="H20" s="333">
        <v>0</v>
      </c>
      <c r="I20" s="333">
        <v>461400</v>
      </c>
      <c r="J20" s="333">
        <v>753279.47826999996</v>
      </c>
      <c r="K20" s="333">
        <v>0</v>
      </c>
      <c r="L20" s="333">
        <v>0</v>
      </c>
      <c r="M20" s="323">
        <v>35945286.944370002</v>
      </c>
      <c r="N20" s="330"/>
      <c r="O20" s="331"/>
      <c r="P20" s="311">
        <f t="shared" si="0"/>
        <v>24038661.913370002</v>
      </c>
      <c r="Q20" s="311">
        <f>'APPENDIX 6 I'!I20+'APPENDIX 6 I'!L20+'APPENDIX 6 II'!H20+'APPENDIX 6 III'!F20+'APPENDIX 6 IV'!L20</f>
        <v>11906625.030999999</v>
      </c>
    </row>
    <row r="21" spans="2:17" s="9" customFormat="1" ht="20.5" customHeight="1" x14ac:dyDescent="0.35">
      <c r="B21" s="321" t="s">
        <v>321</v>
      </c>
      <c r="C21" s="323" cm="1">
        <f t="array" ref="C21:M21">'[1]APPENDIX 6 IV'!$C21:$M21</f>
        <v>15363.485000000001</v>
      </c>
      <c r="D21" s="323">
        <v>29229.296973487999</v>
      </c>
      <c r="E21" s="323">
        <v>11309.083515238101</v>
      </c>
      <c r="F21" s="333">
        <v>23273.650809999999</v>
      </c>
      <c r="G21" s="333">
        <v>37846.328839999987</v>
      </c>
      <c r="H21" s="333">
        <v>67431.350999999995</v>
      </c>
      <c r="I21" s="333">
        <v>110230.65399999999</v>
      </c>
      <c r="J21" s="333">
        <v>38037.245629999998</v>
      </c>
      <c r="K21" s="333">
        <v>0</v>
      </c>
      <c r="L21" s="333">
        <v>44479.522493333323</v>
      </c>
      <c r="M21" s="323">
        <v>1919521.136453354</v>
      </c>
      <c r="N21" s="330"/>
      <c r="O21" s="331"/>
      <c r="P21" s="311">
        <f t="shared" si="0"/>
        <v>1776124.3726037566</v>
      </c>
      <c r="Q21" s="311">
        <f>'APPENDIX 6 I'!I21+'APPENDIX 6 I'!L21+'APPENDIX 6 II'!H21+'APPENDIX 6 III'!F21+'APPENDIX 6 IV'!L21</f>
        <v>143396.76384959734</v>
      </c>
    </row>
    <row r="22" spans="2:17" s="9" customFormat="1" ht="20.5" customHeight="1" x14ac:dyDescent="0.35">
      <c r="B22" s="321" t="s">
        <v>322</v>
      </c>
      <c r="C22" s="323" cm="1">
        <f t="array" ref="C22:M22">'[1]APPENDIX 6 IV'!$C22:$M22</f>
        <v>893844.37800000003</v>
      </c>
      <c r="D22" s="323">
        <v>2734168.4040370062</v>
      </c>
      <c r="E22" s="323">
        <v>817160.24800000002</v>
      </c>
      <c r="F22" s="333">
        <v>51014</v>
      </c>
      <c r="G22" s="333">
        <v>2250722.0090000001</v>
      </c>
      <c r="H22" s="333">
        <v>6458070.6780000003</v>
      </c>
      <c r="I22" s="333">
        <v>333209</v>
      </c>
      <c r="J22" s="333">
        <v>56365.778773104532</v>
      </c>
      <c r="K22" s="333">
        <v>0</v>
      </c>
      <c r="L22" s="333">
        <v>1100639.7787209719</v>
      </c>
      <c r="M22" s="323">
        <v>126215329.59533989</v>
      </c>
      <c r="N22" s="330"/>
      <c r="O22" s="331"/>
      <c r="P22" s="311">
        <f t="shared" si="0"/>
        <v>99522549.229669392</v>
      </c>
      <c r="Q22" s="311">
        <f>'APPENDIX 6 I'!I22+'APPENDIX 6 I'!L22+'APPENDIX 6 II'!H22+'APPENDIX 6 III'!F22+'APPENDIX 6 IV'!L22</f>
        <v>26692780.365670495</v>
      </c>
    </row>
    <row r="23" spans="2:17" s="9" customFormat="1" ht="20.5" customHeight="1" x14ac:dyDescent="0.35">
      <c r="B23" s="321" t="s">
        <v>323</v>
      </c>
      <c r="C23" s="323" cm="1">
        <f t="array" ref="C23:M23">'[1]APPENDIX 6 IV'!$C23:$M23</f>
        <v>0</v>
      </c>
      <c r="D23" s="323">
        <v>0</v>
      </c>
      <c r="E23" s="323">
        <v>0</v>
      </c>
      <c r="F23" s="333">
        <v>93080</v>
      </c>
      <c r="G23" s="333">
        <v>5387.0972410000004</v>
      </c>
      <c r="H23" s="333">
        <v>0</v>
      </c>
      <c r="I23" s="333">
        <v>0</v>
      </c>
      <c r="J23" s="333">
        <v>0</v>
      </c>
      <c r="K23" s="333">
        <v>0</v>
      </c>
      <c r="L23" s="333">
        <v>521445.21600000001</v>
      </c>
      <c r="M23" s="323">
        <v>1296270.099016116</v>
      </c>
      <c r="N23" s="330"/>
      <c r="O23" s="331"/>
      <c r="P23" s="311">
        <f t="shared" si="0"/>
        <v>593416.08219611598</v>
      </c>
      <c r="Q23" s="311">
        <f>'APPENDIX 6 I'!I23+'APPENDIX 6 I'!L23+'APPENDIX 6 II'!H23+'APPENDIX 6 III'!F23+'APPENDIX 6 IV'!L23</f>
        <v>702854.01682000002</v>
      </c>
    </row>
    <row r="24" spans="2:17" s="9" customFormat="1" ht="20.5" customHeight="1" x14ac:dyDescent="0.35">
      <c r="B24" s="321" t="s">
        <v>324</v>
      </c>
      <c r="C24" s="323" cm="1">
        <f t="array" ref="C24:M24">'[1]APPENDIX 6 IV'!$C24:$M24</f>
        <v>0</v>
      </c>
      <c r="D24" s="323">
        <v>0</v>
      </c>
      <c r="E24" s="323">
        <v>0</v>
      </c>
      <c r="F24" s="333">
        <v>0</v>
      </c>
      <c r="G24" s="333">
        <v>0</v>
      </c>
      <c r="H24" s="333">
        <v>146556.571</v>
      </c>
      <c r="I24" s="333">
        <v>0</v>
      </c>
      <c r="J24" s="333">
        <v>0</v>
      </c>
      <c r="K24" s="333">
        <v>0</v>
      </c>
      <c r="L24" s="333">
        <v>0</v>
      </c>
      <c r="M24" s="323">
        <v>19193022.100340001</v>
      </c>
      <c r="N24" s="330"/>
      <c r="O24" s="331"/>
      <c r="P24" s="311">
        <f t="shared" si="0"/>
        <v>6625238.0255800001</v>
      </c>
      <c r="Q24" s="311">
        <f>'APPENDIX 6 I'!I24+'APPENDIX 6 I'!L24+'APPENDIX 6 II'!H24+'APPENDIX 6 III'!F24+'APPENDIX 6 IV'!L24</f>
        <v>12567784.074760001</v>
      </c>
    </row>
    <row r="25" spans="2:17" s="9" customFormat="1" ht="20.5" customHeight="1" x14ac:dyDescent="0.35">
      <c r="B25" s="321" t="s">
        <v>325</v>
      </c>
      <c r="C25" s="323" cm="1">
        <f t="array" ref="C25:M25">'[1]APPENDIX 6 IV'!$C25:$M25</f>
        <v>0</v>
      </c>
      <c r="D25" s="323">
        <v>0</v>
      </c>
      <c r="E25" s="323">
        <v>0</v>
      </c>
      <c r="F25" s="333">
        <v>0</v>
      </c>
      <c r="G25" s="333">
        <v>0</v>
      </c>
      <c r="H25" s="333">
        <v>0</v>
      </c>
      <c r="I25" s="333">
        <v>0</v>
      </c>
      <c r="J25" s="333">
        <v>0</v>
      </c>
      <c r="K25" s="333">
        <v>0</v>
      </c>
      <c r="L25" s="333">
        <v>0</v>
      </c>
      <c r="M25" s="323">
        <v>213680.81439830031</v>
      </c>
      <c r="N25" s="330"/>
      <c r="O25" s="331"/>
      <c r="P25" s="311">
        <f t="shared" si="0"/>
        <v>168861.1873983003</v>
      </c>
      <c r="Q25" s="311">
        <f>'APPENDIX 6 I'!I25+'APPENDIX 6 I'!L25+'APPENDIX 6 II'!H25+'APPENDIX 6 III'!F25+'APPENDIX 6 IV'!L25</f>
        <v>44819.627</v>
      </c>
    </row>
    <row r="26" spans="2:17" s="9" customFormat="1" ht="20.5" customHeight="1" x14ac:dyDescent="0.35">
      <c r="B26" s="321" t="s">
        <v>326</v>
      </c>
      <c r="C26" s="323" cm="1">
        <f t="array" ref="C26:M26">'[1]APPENDIX 6 IV'!$C26:$M26</f>
        <v>0</v>
      </c>
      <c r="D26" s="323">
        <v>0</v>
      </c>
      <c r="E26" s="323">
        <v>0</v>
      </c>
      <c r="F26" s="333">
        <v>0</v>
      </c>
      <c r="G26" s="333">
        <v>0</v>
      </c>
      <c r="H26" s="333">
        <v>0</v>
      </c>
      <c r="I26" s="333">
        <v>0</v>
      </c>
      <c r="J26" s="333">
        <v>0</v>
      </c>
      <c r="K26" s="333">
        <v>0</v>
      </c>
      <c r="L26" s="333">
        <v>0</v>
      </c>
      <c r="M26" s="323">
        <v>8115.6989999999996</v>
      </c>
      <c r="N26" s="330"/>
      <c r="O26" s="331"/>
      <c r="P26" s="311">
        <f t="shared" si="0"/>
        <v>8115.6989999999996</v>
      </c>
      <c r="Q26" s="311">
        <f>'APPENDIX 6 I'!I26+'APPENDIX 6 I'!L26+'APPENDIX 6 II'!H26+'APPENDIX 6 III'!F26+'APPENDIX 6 IV'!L26</f>
        <v>0</v>
      </c>
    </row>
    <row r="27" spans="2:17" s="9" customFormat="1" ht="20.5" customHeight="1" x14ac:dyDescent="0.35">
      <c r="B27" s="321" t="s">
        <v>327</v>
      </c>
      <c r="C27" s="323" cm="1">
        <f t="array" ref="C27:M27">'[1]APPENDIX 6 IV'!$C27:$M27</f>
        <v>0</v>
      </c>
      <c r="D27" s="323">
        <v>0</v>
      </c>
      <c r="E27" s="323">
        <v>0</v>
      </c>
      <c r="F27" s="333">
        <v>0</v>
      </c>
      <c r="G27" s="333">
        <v>0</v>
      </c>
      <c r="H27" s="333">
        <v>0</v>
      </c>
      <c r="I27" s="333">
        <v>357021.46899999998</v>
      </c>
      <c r="J27" s="333">
        <v>0</v>
      </c>
      <c r="K27" s="333">
        <v>0</v>
      </c>
      <c r="L27" s="333">
        <v>0</v>
      </c>
      <c r="M27" s="323">
        <v>357021.46899999998</v>
      </c>
      <c r="N27" s="330"/>
      <c r="O27" s="331"/>
      <c r="P27" s="311">
        <f t="shared" si="0"/>
        <v>357021.46899999998</v>
      </c>
      <c r="Q27" s="311">
        <f>'APPENDIX 6 I'!I27+'APPENDIX 6 I'!L27+'APPENDIX 6 II'!H27+'APPENDIX 6 III'!F27+'APPENDIX 6 IV'!L27</f>
        <v>0</v>
      </c>
    </row>
    <row r="28" spans="2:17" s="9" customFormat="1" ht="20.5" customHeight="1" x14ac:dyDescent="0.35">
      <c r="B28" s="321" t="s">
        <v>328</v>
      </c>
      <c r="C28" s="323" cm="1">
        <f t="array" ref="C28:M28">'[1]APPENDIX 6 IV'!$C28:$M28</f>
        <v>0</v>
      </c>
      <c r="D28" s="323">
        <v>0</v>
      </c>
      <c r="E28" s="323">
        <v>0</v>
      </c>
      <c r="F28" s="333">
        <v>0</v>
      </c>
      <c r="G28" s="333">
        <v>191126.60345495839</v>
      </c>
      <c r="H28" s="333">
        <v>0</v>
      </c>
      <c r="I28" s="333">
        <v>7999.3864000000003</v>
      </c>
      <c r="J28" s="333">
        <v>0</v>
      </c>
      <c r="K28" s="333">
        <v>0</v>
      </c>
      <c r="L28" s="333">
        <v>0</v>
      </c>
      <c r="M28" s="323">
        <v>4415831.7983225817</v>
      </c>
      <c r="N28" s="330"/>
      <c r="O28" s="331"/>
      <c r="P28" s="311">
        <f t="shared" si="0"/>
        <v>3203340.7536438317</v>
      </c>
      <c r="Q28" s="311">
        <f>'APPENDIX 6 I'!I28+'APPENDIX 6 I'!L28+'APPENDIX 6 II'!H28+'APPENDIX 6 III'!F28+'APPENDIX 6 IV'!L28</f>
        <v>1212491.04467875</v>
      </c>
    </row>
    <row r="29" spans="2:17" s="9" customFormat="1" ht="20.5" customHeight="1" x14ac:dyDescent="0.35">
      <c r="B29" s="321" t="s">
        <v>329</v>
      </c>
      <c r="C29" s="323" cm="1">
        <f t="array" ref="C29:M29">'[1]APPENDIX 6 IV'!$C29:$M29</f>
        <v>1249906.3130000001</v>
      </c>
      <c r="D29" s="323">
        <v>0</v>
      </c>
      <c r="E29" s="323">
        <v>0</v>
      </c>
      <c r="F29" s="333">
        <v>0</v>
      </c>
      <c r="G29" s="333">
        <v>2176.7550000000001</v>
      </c>
      <c r="H29" s="333">
        <v>0</v>
      </c>
      <c r="I29" s="333">
        <v>0</v>
      </c>
      <c r="J29" s="333">
        <v>0</v>
      </c>
      <c r="K29" s="333">
        <v>0</v>
      </c>
      <c r="L29" s="333">
        <v>0</v>
      </c>
      <c r="M29" s="323">
        <v>5023433.7802059194</v>
      </c>
      <c r="N29" s="330"/>
      <c r="O29" s="331"/>
      <c r="P29" s="311">
        <f t="shared" si="0"/>
        <v>4420320.6309825862</v>
      </c>
      <c r="Q29" s="311">
        <f>'APPENDIX 6 I'!I29+'APPENDIX 6 I'!L29+'APPENDIX 6 II'!H29+'APPENDIX 6 III'!F29+'APPENDIX 6 IV'!L29</f>
        <v>603113.14922333299</v>
      </c>
    </row>
    <row r="30" spans="2:17" s="9" customFormat="1" ht="20.5" customHeight="1" x14ac:dyDescent="0.35">
      <c r="B30" s="321" t="s">
        <v>330</v>
      </c>
      <c r="C30" s="323" cm="1">
        <f t="array" ref="C30:M30">'[1]APPENDIX 6 IV'!$C30:$M30</f>
        <v>0</v>
      </c>
      <c r="D30" s="323">
        <v>0</v>
      </c>
      <c r="E30" s="323">
        <v>0</v>
      </c>
      <c r="F30" s="333">
        <v>0</v>
      </c>
      <c r="G30" s="333">
        <v>0</v>
      </c>
      <c r="H30" s="333">
        <v>0</v>
      </c>
      <c r="I30" s="333">
        <v>0</v>
      </c>
      <c r="J30" s="333">
        <v>0</v>
      </c>
      <c r="K30" s="333">
        <v>0</v>
      </c>
      <c r="L30" s="333">
        <v>0</v>
      </c>
      <c r="M30" s="323">
        <v>466.72399999999999</v>
      </c>
      <c r="N30" s="330"/>
      <c r="O30" s="331"/>
      <c r="P30" s="311">
        <f t="shared" si="0"/>
        <v>402.1</v>
      </c>
      <c r="Q30" s="311">
        <f>'APPENDIX 6 I'!I30+'APPENDIX 6 I'!L30+'APPENDIX 6 II'!H30+'APPENDIX 6 III'!F30+'APPENDIX 6 IV'!L30</f>
        <v>64.623999999999995</v>
      </c>
    </row>
    <row r="31" spans="2:17" s="9" customFormat="1" ht="20.5" customHeight="1" x14ac:dyDescent="0.35">
      <c r="B31" s="321" t="s">
        <v>331</v>
      </c>
      <c r="C31" s="323" cm="1">
        <f t="array" ref="C31:M31">'[1]APPENDIX 6 IV'!$C31:$M31</f>
        <v>0</v>
      </c>
      <c r="D31" s="323">
        <v>0</v>
      </c>
      <c r="E31" s="323">
        <v>0</v>
      </c>
      <c r="F31" s="333">
        <v>0</v>
      </c>
      <c r="G31" s="333">
        <v>0</v>
      </c>
      <c r="H31" s="333">
        <v>0</v>
      </c>
      <c r="I31" s="333">
        <v>0</v>
      </c>
      <c r="J31" s="333">
        <v>59</v>
      </c>
      <c r="K31" s="333">
        <v>0</v>
      </c>
      <c r="L31" s="333">
        <v>0</v>
      </c>
      <c r="M31" s="323">
        <v>59</v>
      </c>
      <c r="N31" s="330"/>
      <c r="O31" s="331"/>
      <c r="P31" s="311">
        <f t="shared" si="0"/>
        <v>59</v>
      </c>
      <c r="Q31" s="311">
        <f>'APPENDIX 6 I'!I31+'APPENDIX 6 I'!L31+'APPENDIX 6 II'!H31+'APPENDIX 6 III'!F31+'APPENDIX 6 IV'!L31</f>
        <v>0</v>
      </c>
    </row>
    <row r="32" spans="2:17" s="9" customFormat="1" ht="20.5" customHeight="1" x14ac:dyDescent="0.35">
      <c r="B32" s="321" t="s">
        <v>332</v>
      </c>
      <c r="C32" s="323" cm="1">
        <f t="array" ref="C32:M32">'[1]APPENDIX 6 IV'!$C32:$M32</f>
        <v>130386.29700000001</v>
      </c>
      <c r="D32" s="323">
        <v>0</v>
      </c>
      <c r="E32" s="323">
        <v>0</v>
      </c>
      <c r="F32" s="333">
        <v>0</v>
      </c>
      <c r="G32" s="333">
        <v>1448.0319999999999</v>
      </c>
      <c r="H32" s="333">
        <v>20943.781999999999</v>
      </c>
      <c r="I32" s="333">
        <v>176628.93799999999</v>
      </c>
      <c r="J32" s="333">
        <v>0</v>
      </c>
      <c r="K32" s="333">
        <v>0</v>
      </c>
      <c r="L32" s="333">
        <v>12084.782999999999</v>
      </c>
      <c r="M32" s="323">
        <v>2882696.5135257682</v>
      </c>
      <c r="N32" s="330"/>
      <c r="O32" s="331"/>
      <c r="P32" s="311">
        <f t="shared" si="0"/>
        <v>2851874.348222435</v>
      </c>
      <c r="Q32" s="311">
        <f>'APPENDIX 6 I'!I32+'APPENDIX 6 I'!L32+'APPENDIX 6 II'!H32+'APPENDIX 6 III'!F32+'APPENDIX 6 IV'!L32</f>
        <v>30822.165303333331</v>
      </c>
    </row>
    <row r="33" spans="2:18" s="9" customFormat="1" ht="20.5" customHeight="1" x14ac:dyDescent="0.35">
      <c r="B33" s="321" t="s">
        <v>333</v>
      </c>
      <c r="C33" s="323" cm="1">
        <f t="array" ref="C33:M33">'[1]APPENDIX 6 IV'!$C33:$M33</f>
        <v>0</v>
      </c>
      <c r="D33" s="323">
        <v>0</v>
      </c>
      <c r="E33" s="323">
        <v>0</v>
      </c>
      <c r="F33" s="333">
        <v>0</v>
      </c>
      <c r="G33" s="333">
        <v>20434.239000000001</v>
      </c>
      <c r="H33" s="333">
        <v>119169.908</v>
      </c>
      <c r="I33" s="333">
        <v>0</v>
      </c>
      <c r="J33" s="333">
        <v>0</v>
      </c>
      <c r="K33" s="333">
        <v>0</v>
      </c>
      <c r="L33" s="333">
        <v>0</v>
      </c>
      <c r="M33" s="323">
        <v>1279728.315807627</v>
      </c>
      <c r="N33" s="330"/>
      <c r="O33" s="331"/>
      <c r="P33" s="311">
        <f t="shared" si="0"/>
        <v>347945.54788762704</v>
      </c>
      <c r="Q33" s="311">
        <f>'APPENDIX 6 I'!I33+'APPENDIX 6 I'!L33+'APPENDIX 6 II'!H33+'APPENDIX 6 III'!F33+'APPENDIX 6 IV'!L33</f>
        <v>931782.76792000001</v>
      </c>
    </row>
    <row r="34" spans="2:18" s="9" customFormat="1" ht="20.5" customHeight="1" x14ac:dyDescent="0.35">
      <c r="B34" s="321" t="s">
        <v>334</v>
      </c>
      <c r="C34" s="323" cm="1">
        <f t="array" ref="C34:M34">'[1]APPENDIX 6 IV'!$C34:$M34</f>
        <v>220653.274</v>
      </c>
      <c r="D34" s="323">
        <v>413951.05926900968</v>
      </c>
      <c r="E34" s="323">
        <v>177220.41907</v>
      </c>
      <c r="F34" s="333">
        <v>307950.99956857238</v>
      </c>
      <c r="G34" s="333">
        <v>546129.35</v>
      </c>
      <c r="H34" s="333">
        <v>3806033.6359999999</v>
      </c>
      <c r="I34" s="333">
        <v>0</v>
      </c>
      <c r="J34" s="333">
        <v>0</v>
      </c>
      <c r="K34" s="333">
        <v>0</v>
      </c>
      <c r="L34" s="333">
        <v>2695585.0362157049</v>
      </c>
      <c r="M34" s="323">
        <v>42938855.47055538</v>
      </c>
      <c r="N34" s="330"/>
      <c r="O34" s="331"/>
      <c r="P34" s="311">
        <f t="shared" si="0"/>
        <v>31356223.621041115</v>
      </c>
      <c r="Q34" s="311">
        <f>'APPENDIX 6 I'!I34+'APPENDIX 6 I'!L34+'APPENDIX 6 II'!H34+'APPENDIX 6 III'!F34+'APPENDIX 6 IV'!L34</f>
        <v>11582631.849514265</v>
      </c>
    </row>
    <row r="35" spans="2:18" s="9" customFormat="1" ht="20.5" customHeight="1" x14ac:dyDescent="0.35">
      <c r="B35" s="321" t="s">
        <v>335</v>
      </c>
      <c r="C35" s="323" cm="1">
        <f t="array" ref="C35:M35">'[1]APPENDIX 6 IV'!$C35:$M35</f>
        <v>426560.44500000001</v>
      </c>
      <c r="D35" s="323">
        <v>15807.638190000011</v>
      </c>
      <c r="E35" s="323">
        <v>53023.869823846573</v>
      </c>
      <c r="F35" s="333">
        <v>111896.11219</v>
      </c>
      <c r="G35" s="333">
        <v>65772.539000000004</v>
      </c>
      <c r="H35" s="333">
        <v>168777.77499999999</v>
      </c>
      <c r="I35" s="333">
        <v>34726.29</v>
      </c>
      <c r="J35" s="333">
        <v>4758.6096399999933</v>
      </c>
      <c r="K35" s="333">
        <v>0</v>
      </c>
      <c r="L35" s="333">
        <v>102218.527</v>
      </c>
      <c r="M35" s="323">
        <v>7487901.9054525737</v>
      </c>
      <c r="N35" s="330"/>
      <c r="O35" s="331"/>
      <c r="P35" s="311">
        <f t="shared" si="0"/>
        <v>6875313.0714525739</v>
      </c>
      <c r="Q35" s="311">
        <f>'APPENDIX 6 I'!I35+'APPENDIX 6 I'!L35+'APPENDIX 6 II'!H35+'APPENDIX 6 III'!F35+'APPENDIX 6 IV'!L35</f>
        <v>612588.83400000003</v>
      </c>
    </row>
    <row r="36" spans="2:18" s="9" customFormat="1" ht="20.5" customHeight="1" x14ac:dyDescent="0.35">
      <c r="B36" s="321" t="s">
        <v>336</v>
      </c>
      <c r="C36" s="323" cm="1">
        <f t="array" ref="C36:M36">'[1]APPENDIX 6 IV'!$C36:$M36</f>
        <v>0</v>
      </c>
      <c r="D36" s="323">
        <v>231677.30431999959</v>
      </c>
      <c r="E36" s="323">
        <v>0</v>
      </c>
      <c r="F36" s="333">
        <v>0</v>
      </c>
      <c r="G36" s="333">
        <v>0</v>
      </c>
      <c r="H36" s="333">
        <v>0</v>
      </c>
      <c r="I36" s="333">
        <v>0</v>
      </c>
      <c r="J36" s="333">
        <v>0</v>
      </c>
      <c r="K36" s="333">
        <v>0</v>
      </c>
      <c r="L36" s="333">
        <v>318502.44900000002</v>
      </c>
      <c r="M36" s="323">
        <v>6715519.5050590718</v>
      </c>
      <c r="N36" s="330"/>
      <c r="O36" s="331"/>
      <c r="P36" s="311">
        <f t="shared" si="0"/>
        <v>4880164.739059072</v>
      </c>
      <c r="Q36" s="311">
        <f>'APPENDIX 6 I'!I36+'APPENDIX 6 I'!L36+'APPENDIX 6 II'!H36+'APPENDIX 6 III'!F36+'APPENDIX 6 IV'!L36</f>
        <v>1835354.7660000001</v>
      </c>
    </row>
    <row r="37" spans="2:18" s="9" customFormat="1" ht="20.5" customHeight="1" x14ac:dyDescent="0.35">
      <c r="B37" s="321" t="s">
        <v>337</v>
      </c>
      <c r="C37" s="323" cm="1">
        <f t="array" ref="C37:M37">'[1]APPENDIX 6 IV'!$C37:$M37</f>
        <v>175430.53380444151</v>
      </c>
      <c r="D37" s="323">
        <v>838048.59518504713</v>
      </c>
      <c r="E37" s="323">
        <v>215376.64665571091</v>
      </c>
      <c r="F37" s="333">
        <v>407546.41007653851</v>
      </c>
      <c r="G37" s="333">
        <v>629440.02473891689</v>
      </c>
      <c r="H37" s="333">
        <v>1826513.7760000001</v>
      </c>
      <c r="I37" s="333">
        <v>593735.91197066184</v>
      </c>
      <c r="J37" s="333">
        <v>553177</v>
      </c>
      <c r="K37" s="333">
        <v>0</v>
      </c>
      <c r="L37" s="333">
        <v>288287.44533441751</v>
      </c>
      <c r="M37" s="323">
        <v>59853184.584397867</v>
      </c>
      <c r="N37" s="330"/>
      <c r="O37" s="331"/>
      <c r="P37" s="311">
        <f t="shared" si="0"/>
        <v>55401426.389150999</v>
      </c>
      <c r="Q37" s="311">
        <f>'APPENDIX 6 I'!I37+'APPENDIX 6 I'!L37+'APPENDIX 6 II'!H37+'APPENDIX 6 III'!F37+'APPENDIX 6 IV'!L37</f>
        <v>4451758.1952468669</v>
      </c>
    </row>
    <row r="38" spans="2:18" s="9" customFormat="1" ht="20.5" customHeight="1" x14ac:dyDescent="0.35">
      <c r="B38" s="321" t="s">
        <v>338</v>
      </c>
      <c r="C38" s="323" cm="1">
        <f t="array" ref="C38:M38">'[1]APPENDIX 6 IV'!$C38:$M38</f>
        <v>50352.201999999997</v>
      </c>
      <c r="D38" s="323">
        <v>240947.695984633</v>
      </c>
      <c r="E38" s="323">
        <v>23728.426106999999</v>
      </c>
      <c r="F38" s="333">
        <v>108173.0951977228</v>
      </c>
      <c r="G38" s="333">
        <v>0</v>
      </c>
      <c r="H38" s="333">
        <v>431709.30800000002</v>
      </c>
      <c r="I38" s="333">
        <v>15776.786</v>
      </c>
      <c r="J38" s="333">
        <v>92533.819049999991</v>
      </c>
      <c r="K38" s="333">
        <v>0</v>
      </c>
      <c r="L38" s="333">
        <v>225950.00335000001</v>
      </c>
      <c r="M38" s="323">
        <v>7199379.3035250586</v>
      </c>
      <c r="N38" s="330"/>
      <c r="O38" s="331"/>
      <c r="P38" s="311">
        <f t="shared" si="0"/>
        <v>5440522.504165059</v>
      </c>
      <c r="Q38" s="311">
        <f>'APPENDIX 6 I'!I38+'APPENDIX 6 I'!L38+'APPENDIX 6 II'!H38+'APPENDIX 6 III'!F38+'APPENDIX 6 IV'!L38</f>
        <v>1758856.7993600001</v>
      </c>
    </row>
    <row r="39" spans="2:18" s="9" customFormat="1" ht="20.5" customHeight="1" x14ac:dyDescent="0.35">
      <c r="B39" s="321" t="s">
        <v>339</v>
      </c>
      <c r="C39" s="323" cm="1">
        <f t="array" ref="C39:M39">'[1]APPENDIX 6 IV'!$C39:$M39</f>
        <v>124479.09699999999</v>
      </c>
      <c r="D39" s="323">
        <v>185158.66200847711</v>
      </c>
      <c r="E39" s="323">
        <v>6762.9930000000004</v>
      </c>
      <c r="F39" s="333">
        <v>152760.60685318039</v>
      </c>
      <c r="G39" s="333">
        <v>138294.62100000001</v>
      </c>
      <c r="H39" s="333">
        <v>53188.129000000001</v>
      </c>
      <c r="I39" s="333">
        <v>367786.505</v>
      </c>
      <c r="J39" s="333">
        <v>613396.67238999996</v>
      </c>
      <c r="K39" s="333">
        <v>0</v>
      </c>
      <c r="L39" s="333">
        <v>204708.185</v>
      </c>
      <c r="M39" s="323">
        <v>20794214.908279348</v>
      </c>
      <c r="N39" s="330"/>
      <c r="O39" s="331"/>
      <c r="P39" s="311">
        <f t="shared" si="0"/>
        <v>19088011.343385845</v>
      </c>
      <c r="Q39" s="311">
        <f>'APPENDIX 6 I'!I39+'APPENDIX 6 I'!L39+'APPENDIX 6 II'!H39+'APPENDIX 6 III'!F39+'APPENDIX 6 IV'!L39</f>
        <v>1706203.5648935041</v>
      </c>
    </row>
    <row r="40" spans="2:18" ht="20.5" customHeight="1" thickBot="1" x14ac:dyDescent="0.4">
      <c r="B40" s="305" t="s">
        <v>340</v>
      </c>
      <c r="C40" s="322">
        <v>3745304.577804442</v>
      </c>
      <c r="D40" s="322">
        <v>4737076.6399476603</v>
      </c>
      <c r="E40" s="322">
        <v>1339172.7201317961</v>
      </c>
      <c r="F40" s="322">
        <v>1306012.874696014</v>
      </c>
      <c r="G40" s="322">
        <v>4222415.2442748751</v>
      </c>
      <c r="H40" s="322">
        <v>13173999.523</v>
      </c>
      <c r="I40" s="322">
        <v>2679299.8034706619</v>
      </c>
      <c r="J40" s="322">
        <v>2119470.3957531038</v>
      </c>
      <c r="K40" s="322">
        <v>0</v>
      </c>
      <c r="L40" s="322">
        <v>5514077.1351144286</v>
      </c>
      <c r="M40" s="322">
        <f>SUM('APPENDIX 6 I'!C40:L40,'APPENDIX 6 II'!C40:L40,'APPENDIX 6 III'!C40:M40,'APPENDIX 6 IV'!C40:L40)</f>
        <v>350773505.46490002</v>
      </c>
      <c r="N40" s="332"/>
      <c r="O40" s="331"/>
      <c r="P40" s="311">
        <f t="shared" si="0"/>
        <v>273524704.63889515</v>
      </c>
      <c r="Q40" s="311">
        <f>'APPENDIX 6 I'!I40+'APPENDIX 6 I'!L40+'APPENDIX 6 II'!H40+'APPENDIX 6 III'!F40+'APPENDIX 6 IV'!L40</f>
        <v>77248800.826004893</v>
      </c>
    </row>
    <row r="41" spans="2:18" ht="15" customHeight="1" thickTop="1" x14ac:dyDescent="0.35">
      <c r="B41" s="324" t="s">
        <v>351</v>
      </c>
      <c r="C41" s="324"/>
      <c r="D41" s="324"/>
      <c r="E41" s="324"/>
      <c r="F41" s="324"/>
      <c r="G41" s="324"/>
      <c r="H41" s="324"/>
      <c r="K41" s="472"/>
      <c r="L41" s="472"/>
      <c r="M41" s="472"/>
    </row>
    <row r="42" spans="2:18" ht="15.5" customHeight="1" x14ac:dyDescent="0.35">
      <c r="F42" s="325"/>
      <c r="G42" s="325"/>
      <c r="H42" s="325"/>
      <c r="I42" s="325"/>
      <c r="J42" s="325"/>
      <c r="K42" s="325"/>
      <c r="L42" s="325"/>
      <c r="M42" s="325"/>
      <c r="P42" s="318"/>
      <c r="Q42" s="318"/>
    </row>
    <row r="43" spans="2:18" ht="15.5" customHeight="1" x14ac:dyDescent="0.35">
      <c r="C43" s="325"/>
      <c r="D43" s="325"/>
      <c r="E43" s="325"/>
      <c r="O43" s="1" t="s">
        <v>340</v>
      </c>
      <c r="P43" s="318">
        <f>P40</f>
        <v>273524704.63889515</v>
      </c>
      <c r="Q43" s="318">
        <f>Q40</f>
        <v>77248800.826004893</v>
      </c>
    </row>
    <row r="44" spans="2:18" ht="15.5" customHeight="1" x14ac:dyDescent="0.35">
      <c r="C44" s="325"/>
      <c r="D44" s="325"/>
      <c r="E44" s="325"/>
      <c r="F44" s="325"/>
      <c r="G44" s="455"/>
      <c r="H44" s="325"/>
      <c r="I44" s="325"/>
      <c r="J44" s="325"/>
      <c r="K44" s="325"/>
      <c r="L44" s="325"/>
      <c r="M44" s="325"/>
      <c r="N44" s="325">
        <f>N40-N17</f>
        <v>0</v>
      </c>
      <c r="O44" s="325">
        <f>O40-O17</f>
        <v>0</v>
      </c>
      <c r="P44" s="325">
        <f>P40-P17</f>
        <v>5.4287910461425781E-4</v>
      </c>
      <c r="Q44" s="325">
        <f>Q40-Q17</f>
        <v>-5.0780177116394043E-4</v>
      </c>
      <c r="R44" s="325"/>
    </row>
  </sheetData>
  <sheetProtection algorithmName="SHA-512" hashValue="fzwWciAnGEXejlsAjZSgIUbgtcNUwPeqciheFp/E0NqzeckarePVWBzR66MuB3jfb7y2LVli0CFQLAcOjtleUQ==" saltValue="QhdQJ6hPJfIdCVc7pCObVQ==" spinCount="100000" sheet="1" objects="1" scenarios="1"/>
  <mergeCells count="1">
    <mergeCell ref="B3:M3"/>
  </mergeCells>
  <pageMargins left="0.7" right="0.7" top="0.75" bottom="0.75" header="0.3" footer="0.3"/>
  <pageSetup scale="50" orientation="landscape" r:id="rId1"/>
  <headerFooter>
    <oddFooter>Page &amp;P</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6">
    <tabColor rgb="FFCC9900"/>
    <pageSetUpPr fitToPage="1"/>
  </sheetPr>
  <dimension ref="B1:G44"/>
  <sheetViews>
    <sheetView showGridLines="0" zoomScale="80" zoomScaleNormal="80" workbookViewId="0">
      <selection activeCell="J6" sqref="J6"/>
    </sheetView>
  </sheetViews>
  <sheetFormatPr defaultColWidth="9.1796875" defaultRowHeight="15.5" x14ac:dyDescent="0.35"/>
  <cols>
    <col min="1" max="1" width="11" style="1" customWidth="1"/>
    <col min="2" max="2" width="37.1796875" style="1" bestFit="1" customWidth="1"/>
    <col min="3" max="3" width="29.7265625" style="1" bestFit="1" customWidth="1"/>
    <col min="4" max="4" width="23.26953125" style="1" bestFit="1" customWidth="1"/>
    <col min="5" max="5" width="22.90625" style="1" customWidth="1"/>
    <col min="6" max="6" width="12" style="1" bestFit="1" customWidth="1"/>
    <col min="8" max="8" width="19.6328125" style="1" customWidth="1"/>
    <col min="9" max="9" width="13.1796875" style="1" bestFit="1" customWidth="1"/>
    <col min="10" max="10" width="31.54296875" style="1" bestFit="1" customWidth="1"/>
    <col min="11" max="11" width="22.81640625" style="1" customWidth="1"/>
    <col min="12" max="87" width="9.1796875" style="1" customWidth="1"/>
    <col min="88" max="16384" width="9.1796875" style="1"/>
  </cols>
  <sheetData>
    <row r="1" spans="2:6" ht="32" customHeight="1" x14ac:dyDescent="0.35">
      <c r="B1" s="449"/>
    </row>
    <row r="2" spans="2:6" ht="14.5" customHeight="1" x14ac:dyDescent="0.35">
      <c r="B2" s="327"/>
    </row>
    <row r="3" spans="2:6" ht="21" customHeight="1" x14ac:dyDescent="0.35">
      <c r="B3" s="551" t="str">
        <f>_xlfn.CONCAT(Contents!E24,": ",UPPER(Contents!F24))</f>
        <v>APPENDIX 7: SUMMARY OF MICROINSURANCE BUSINESS BALANCE SHEETS AS AT 31.12.2024</v>
      </c>
      <c r="C3" s="552"/>
      <c r="D3" s="552"/>
      <c r="E3" s="552"/>
    </row>
    <row r="4" spans="2:6" ht="31" x14ac:dyDescent="0.35">
      <c r="B4" s="319" t="s">
        <v>0</v>
      </c>
      <c r="C4" s="326" t="s">
        <v>296</v>
      </c>
      <c r="D4" s="326" t="s">
        <v>297</v>
      </c>
      <c r="E4" s="328" t="s">
        <v>26</v>
      </c>
    </row>
    <row r="5" spans="2:6" x14ac:dyDescent="0.35">
      <c r="B5" s="321" t="s">
        <v>347</v>
      </c>
      <c r="C5" s="323" cm="1">
        <f t="array" ref="C5:E5">'[1]APPENDIX 7'!$C5:$E5</f>
        <v>100000</v>
      </c>
      <c r="D5" s="323">
        <v>50000</v>
      </c>
      <c r="E5" s="323">
        <v>150000</v>
      </c>
      <c r="F5" s="325"/>
    </row>
    <row r="6" spans="2:6" x14ac:dyDescent="0.35">
      <c r="B6" s="321" t="s">
        <v>348</v>
      </c>
      <c r="C6" s="323" cm="1">
        <f t="array" ref="C6:E6">'[1]APPENDIX 7'!$C6:$E6</f>
        <v>0</v>
      </c>
      <c r="D6" s="323">
        <v>0</v>
      </c>
      <c r="E6" s="323">
        <v>0</v>
      </c>
      <c r="F6" s="325"/>
    </row>
    <row r="7" spans="2:6" x14ac:dyDescent="0.35">
      <c r="B7" s="321" t="s">
        <v>349</v>
      </c>
      <c r="C7" s="323" cm="1">
        <f t="array" ref="C7:E7">'[1]APPENDIX 7'!$C7:$E7</f>
        <v>0</v>
      </c>
      <c r="D7" s="323">
        <v>0</v>
      </c>
      <c r="E7" s="323">
        <v>0</v>
      </c>
      <c r="F7" s="325"/>
    </row>
    <row r="8" spans="2:6" x14ac:dyDescent="0.35">
      <c r="B8" s="321" t="s">
        <v>307</v>
      </c>
      <c r="C8" s="323" cm="1">
        <f t="array" ref="C8:E8">'[1]APPENDIX 7'!$C8:$E8</f>
        <v>0</v>
      </c>
      <c r="D8" s="323">
        <v>0</v>
      </c>
      <c r="E8" s="323">
        <v>0</v>
      </c>
      <c r="F8" s="325"/>
    </row>
    <row r="9" spans="2:6" x14ac:dyDescent="0.35">
      <c r="B9" s="321" t="s">
        <v>308</v>
      </c>
      <c r="C9" s="323" cm="1">
        <f t="array" ref="C9:E9">'[1]APPENDIX 7'!$C9:$E9</f>
        <v>-37846.351781340287</v>
      </c>
      <c r="D9" s="323">
        <v>3153.3694846980011</v>
      </c>
      <c r="E9" s="323">
        <v>-34692.982296642287</v>
      </c>
      <c r="F9" s="325"/>
    </row>
    <row r="10" spans="2:6" x14ac:dyDescent="0.35">
      <c r="B10" s="321" t="s">
        <v>309</v>
      </c>
      <c r="C10" s="323" cm="1">
        <f t="array" ref="C10:E10">'[1]APPENDIX 7'!$C10:$E10</f>
        <v>0</v>
      </c>
      <c r="D10" s="323">
        <v>0</v>
      </c>
      <c r="E10" s="323">
        <v>0</v>
      </c>
      <c r="F10" s="325"/>
    </row>
    <row r="11" spans="2:6" ht="16" thickBot="1" x14ac:dyDescent="0.4">
      <c r="B11" s="305" t="s">
        <v>352</v>
      </c>
      <c r="C11" s="322">
        <v>62153.648218659713</v>
      </c>
      <c r="D11" s="322">
        <v>53153.369484698</v>
      </c>
      <c r="E11" s="322">
        <v>115307.01770335771</v>
      </c>
      <c r="F11" s="325"/>
    </row>
    <row r="12" spans="2:6" ht="16" thickTop="1" x14ac:dyDescent="0.35">
      <c r="B12" s="321" t="s">
        <v>312</v>
      </c>
      <c r="C12" s="8" cm="1">
        <f t="array" ref="C12:E12">'[1]APPENDIX 7'!$C12:$E12</f>
        <v>17609.184727319771</v>
      </c>
      <c r="D12" s="8">
        <v>22201.804328362901</v>
      </c>
      <c r="E12" s="8">
        <v>39810.989055682672</v>
      </c>
      <c r="F12" s="325"/>
    </row>
    <row r="13" spans="2:6" x14ac:dyDescent="0.35">
      <c r="B13" s="321" t="s">
        <v>313</v>
      </c>
      <c r="C13" s="8" cm="1">
        <f t="array" ref="C13:E13">'[1]APPENDIX 7'!$C13:$E13</f>
        <v>0</v>
      </c>
      <c r="D13" s="8">
        <v>0</v>
      </c>
      <c r="E13" s="8">
        <v>0</v>
      </c>
      <c r="F13" s="325"/>
    </row>
    <row r="14" spans="2:6" x14ac:dyDescent="0.35">
      <c r="B14" s="321" t="s">
        <v>314</v>
      </c>
      <c r="C14" s="8" cm="1">
        <f t="array" ref="C14:E14">'[1]APPENDIX 7'!$C14:$E14</f>
        <v>0</v>
      </c>
      <c r="D14" s="8">
        <v>3246.7550000000001</v>
      </c>
      <c r="E14" s="8">
        <v>3246.7550000000001</v>
      </c>
      <c r="F14" s="325"/>
    </row>
    <row r="15" spans="2:6" x14ac:dyDescent="0.35">
      <c r="B15" s="321" t="s">
        <v>315</v>
      </c>
      <c r="C15" s="8" cm="1">
        <f t="array" ref="C15:E15">'[1]APPENDIX 7'!$C15:$E15</f>
        <v>35180.339999999997</v>
      </c>
      <c r="D15" s="8">
        <v>115572.682</v>
      </c>
      <c r="E15" s="8">
        <v>150753.022</v>
      </c>
      <c r="F15" s="325"/>
    </row>
    <row r="16" spans="2:6" x14ac:dyDescent="0.35">
      <c r="B16" s="321" t="s">
        <v>316</v>
      </c>
      <c r="C16" s="8" cm="1">
        <f t="array" ref="C16:E16">'[1]APPENDIX 7'!$C16:$E16</f>
        <v>28430.751</v>
      </c>
      <c r="D16" s="8">
        <v>11713.670999999989</v>
      </c>
      <c r="E16" s="8">
        <v>40144.421999999977</v>
      </c>
      <c r="F16" s="325"/>
    </row>
    <row r="17" spans="2:6" ht="16" thickBot="1" x14ac:dyDescent="0.4">
      <c r="B17" s="305" t="s">
        <v>353</v>
      </c>
      <c r="C17" s="322">
        <v>143373.92394597951</v>
      </c>
      <c r="D17" s="322">
        <v>205888.28181306089</v>
      </c>
      <c r="E17" s="322">
        <v>349262.20575904037</v>
      </c>
      <c r="F17" s="325"/>
    </row>
    <row r="18" spans="2:6" s="9" customFormat="1" ht="16" thickTop="1" x14ac:dyDescent="0.35">
      <c r="B18" s="321" t="s">
        <v>318</v>
      </c>
      <c r="C18" s="333" cm="1">
        <f t="array" ref="C18:E18">'[1]APPENDIX 7'!$C18:$E18</f>
        <v>15909</v>
      </c>
      <c r="D18" s="333">
        <v>0</v>
      </c>
      <c r="E18" s="333">
        <v>15909</v>
      </c>
      <c r="F18" s="325"/>
    </row>
    <row r="19" spans="2:6" s="9" customFormat="1" x14ac:dyDescent="0.35">
      <c r="B19" s="321" t="s">
        <v>319</v>
      </c>
      <c r="C19" s="333" cm="1">
        <f t="array" ref="C19:E19">'[1]APPENDIX 7'!$C19:$E19</f>
        <v>0</v>
      </c>
      <c r="D19" s="333">
        <v>0</v>
      </c>
      <c r="E19" s="333">
        <v>0</v>
      </c>
      <c r="F19" s="325"/>
    </row>
    <row r="20" spans="2:6" s="9" customFormat="1" x14ac:dyDescent="0.35">
      <c r="B20" s="321" t="s">
        <v>320</v>
      </c>
      <c r="C20" s="333" cm="1">
        <f t="array" ref="C20:E20">'[1]APPENDIX 7'!$C20:$E20</f>
        <v>0</v>
      </c>
      <c r="D20" s="333">
        <v>0</v>
      </c>
      <c r="E20" s="333">
        <v>0</v>
      </c>
      <c r="F20" s="325"/>
    </row>
    <row r="21" spans="2:6" s="9" customFormat="1" x14ac:dyDescent="0.35">
      <c r="B21" s="321" t="s">
        <v>321</v>
      </c>
      <c r="C21" s="333" cm="1">
        <f t="array" ref="C21:E21">'[1]APPENDIX 7'!$C21:$E21</f>
        <v>2130.808</v>
      </c>
      <c r="D21" s="333">
        <v>0</v>
      </c>
      <c r="E21" s="333">
        <v>2130.808</v>
      </c>
      <c r="F21" s="325"/>
    </row>
    <row r="22" spans="2:6" s="9" customFormat="1" x14ac:dyDescent="0.35">
      <c r="B22" s="321" t="s">
        <v>322</v>
      </c>
      <c r="C22" s="333" cm="1">
        <f t="array" ref="C22:E22">'[1]APPENDIX 7'!$C22:$E22</f>
        <v>56531.493000000002</v>
      </c>
      <c r="D22" s="333">
        <v>49139.711000000003</v>
      </c>
      <c r="E22" s="333">
        <v>105671.204</v>
      </c>
      <c r="F22" s="325"/>
    </row>
    <row r="23" spans="2:6" s="9" customFormat="1" x14ac:dyDescent="0.35">
      <c r="B23" s="321" t="s">
        <v>323</v>
      </c>
      <c r="C23" s="333" cm="1">
        <f t="array" ref="C23:E23">'[1]APPENDIX 7'!$C23:$E23</f>
        <v>0</v>
      </c>
      <c r="D23" s="333">
        <v>0</v>
      </c>
      <c r="E23" s="333">
        <v>0</v>
      </c>
      <c r="F23" s="325"/>
    </row>
    <row r="24" spans="2:6" s="9" customFormat="1" x14ac:dyDescent="0.35">
      <c r="B24" s="321" t="s">
        <v>324</v>
      </c>
      <c r="C24" s="333" cm="1">
        <f t="array" ref="C24:E24">'[1]APPENDIX 7'!$C24:$E24</f>
        <v>0</v>
      </c>
      <c r="D24" s="333">
        <v>0</v>
      </c>
      <c r="E24" s="333">
        <v>0</v>
      </c>
      <c r="F24" s="325"/>
    </row>
    <row r="25" spans="2:6" s="9" customFormat="1" x14ac:dyDescent="0.35">
      <c r="B25" s="321" t="s">
        <v>325</v>
      </c>
      <c r="C25" s="333" cm="1">
        <f t="array" ref="C25:E25">'[1]APPENDIX 7'!$C25:$E25</f>
        <v>0</v>
      </c>
      <c r="D25" s="333">
        <v>0</v>
      </c>
      <c r="E25" s="333">
        <v>0</v>
      </c>
      <c r="F25" s="325"/>
    </row>
    <row r="26" spans="2:6" s="9" customFormat="1" x14ac:dyDescent="0.35">
      <c r="B26" s="321" t="s">
        <v>326</v>
      </c>
      <c r="C26" s="333" cm="1">
        <f t="array" ref="C26:E26">'[1]APPENDIX 7'!$C26:$E26</f>
        <v>0</v>
      </c>
      <c r="D26" s="333">
        <v>0</v>
      </c>
      <c r="E26" s="333">
        <v>0</v>
      </c>
      <c r="F26" s="325"/>
    </row>
    <row r="27" spans="2:6" s="9" customFormat="1" x14ac:dyDescent="0.35">
      <c r="B27" s="321" t="s">
        <v>327</v>
      </c>
      <c r="C27" s="333" cm="1">
        <f t="array" ref="C27:E27">'[1]APPENDIX 7'!$C27:$E27</f>
        <v>0</v>
      </c>
      <c r="D27" s="333">
        <v>0</v>
      </c>
      <c r="E27" s="333">
        <v>0</v>
      </c>
      <c r="F27" s="325"/>
    </row>
    <row r="28" spans="2:6" s="9" customFormat="1" x14ac:dyDescent="0.35">
      <c r="B28" s="321" t="s">
        <v>328</v>
      </c>
      <c r="C28" s="333" cm="1">
        <f t="array" ref="C28:E28">'[1]APPENDIX 7'!$C28:$E28</f>
        <v>0</v>
      </c>
      <c r="D28" s="333">
        <v>0</v>
      </c>
      <c r="E28" s="333">
        <v>0</v>
      </c>
      <c r="F28" s="325"/>
    </row>
    <row r="29" spans="2:6" s="9" customFormat="1" x14ac:dyDescent="0.35">
      <c r="B29" s="321" t="s">
        <v>329</v>
      </c>
      <c r="C29" s="333" cm="1">
        <f t="array" ref="C29:E29">'[1]APPENDIX 7'!$C29:$E29</f>
        <v>0</v>
      </c>
      <c r="D29" s="333">
        <v>0</v>
      </c>
      <c r="E29" s="333">
        <v>0</v>
      </c>
      <c r="F29" s="325"/>
    </row>
    <row r="30" spans="2:6" s="9" customFormat="1" x14ac:dyDescent="0.35">
      <c r="B30" s="321" t="s">
        <v>330</v>
      </c>
      <c r="C30" s="333" cm="1">
        <f t="array" ref="C30:E30">'[1]APPENDIX 7'!$C30:$E30</f>
        <v>0</v>
      </c>
      <c r="D30" s="333">
        <v>0</v>
      </c>
      <c r="E30" s="333">
        <v>0</v>
      </c>
      <c r="F30" s="325"/>
    </row>
    <row r="31" spans="2:6" s="9" customFormat="1" x14ac:dyDescent="0.35">
      <c r="B31" s="321" t="s">
        <v>331</v>
      </c>
      <c r="C31" s="333" cm="1">
        <f t="array" ref="C31:E31">'[1]APPENDIX 7'!$C31:$E31</f>
        <v>0</v>
      </c>
      <c r="D31" s="333">
        <v>0</v>
      </c>
      <c r="E31" s="333">
        <v>0</v>
      </c>
      <c r="F31" s="325"/>
    </row>
    <row r="32" spans="2:6" s="9" customFormat="1" x14ac:dyDescent="0.35">
      <c r="B32" s="321" t="s">
        <v>332</v>
      </c>
      <c r="C32" s="333" cm="1">
        <f t="array" ref="C32:E32">'[1]APPENDIX 7'!$C32:$E32</f>
        <v>0</v>
      </c>
      <c r="D32" s="333">
        <v>0</v>
      </c>
      <c r="E32" s="333">
        <v>0</v>
      </c>
      <c r="F32" s="325"/>
    </row>
    <row r="33" spans="2:6" s="9" customFormat="1" x14ac:dyDescent="0.35">
      <c r="B33" s="321" t="s">
        <v>333</v>
      </c>
      <c r="C33" s="333" cm="1">
        <f t="array" ref="C33:E33">'[1]APPENDIX 7'!$C33:$E33</f>
        <v>0</v>
      </c>
      <c r="D33" s="333">
        <v>0</v>
      </c>
      <c r="E33" s="333">
        <v>0</v>
      </c>
      <c r="F33" s="325"/>
    </row>
    <row r="34" spans="2:6" s="9" customFormat="1" x14ac:dyDescent="0.35">
      <c r="B34" s="321" t="s">
        <v>334</v>
      </c>
      <c r="C34" s="333" cm="1">
        <f t="array" ref="C34:E34">'[1]APPENDIX 7'!$C34:$E34</f>
        <v>0</v>
      </c>
      <c r="D34" s="333">
        <v>30601.644</v>
      </c>
      <c r="E34" s="333">
        <v>30601.644</v>
      </c>
      <c r="F34" s="325"/>
    </row>
    <row r="35" spans="2:6" s="9" customFormat="1" x14ac:dyDescent="0.35">
      <c r="B35" s="321" t="s">
        <v>335</v>
      </c>
      <c r="C35" s="333" cm="1">
        <f t="array" ref="C35:E35">'[1]APPENDIX 7'!$C35:$E35</f>
        <v>5503.8153000000002</v>
      </c>
      <c r="D35" s="333">
        <v>10537.317999999999</v>
      </c>
      <c r="E35" s="333">
        <v>16041.1333</v>
      </c>
      <c r="F35" s="325"/>
    </row>
    <row r="36" spans="2:6" s="9" customFormat="1" x14ac:dyDescent="0.35">
      <c r="B36" s="321" t="s">
        <v>336</v>
      </c>
      <c r="C36" s="333" cm="1">
        <f t="array" ref="C36:E36">'[1]APPENDIX 7'!$C36:$E36</f>
        <v>0</v>
      </c>
      <c r="D36" s="333">
        <v>0</v>
      </c>
      <c r="E36" s="333">
        <v>0</v>
      </c>
      <c r="F36" s="325"/>
    </row>
    <row r="37" spans="2:6" s="9" customFormat="1" x14ac:dyDescent="0.35">
      <c r="B37" s="321" t="s">
        <v>337</v>
      </c>
      <c r="C37" s="333" cm="1">
        <f t="array" ref="C37:E37">'[1]APPENDIX 7'!$C37:$E37</f>
        <v>30036.68645249743</v>
      </c>
      <c r="D37" s="333">
        <v>4153.3891176459183</v>
      </c>
      <c r="E37" s="333">
        <v>34190.075570143352</v>
      </c>
      <c r="F37" s="325"/>
    </row>
    <row r="38" spans="2:6" s="9" customFormat="1" x14ac:dyDescent="0.35">
      <c r="B38" s="321" t="s">
        <v>338</v>
      </c>
      <c r="C38" s="333" cm="1">
        <f t="array" ref="C38:E38">'[1]APPENDIX 7'!$C38:$E38</f>
        <v>10351.103999999999</v>
      </c>
      <c r="D38" s="333">
        <v>105229.08</v>
      </c>
      <c r="E38" s="333">
        <v>115580.18399999999</v>
      </c>
      <c r="F38" s="325"/>
    </row>
    <row r="39" spans="2:6" s="9" customFormat="1" x14ac:dyDescent="0.35">
      <c r="B39" s="321" t="s">
        <v>339</v>
      </c>
      <c r="C39" s="333" cm="1">
        <f t="array" ref="C39:E39">'[1]APPENDIX 7'!$C39:$E39</f>
        <v>22911.017</v>
      </c>
      <c r="D39" s="333">
        <v>6227.14</v>
      </c>
      <c r="E39" s="333">
        <v>29138.156999999999</v>
      </c>
      <c r="F39" s="325"/>
    </row>
    <row r="40" spans="2:6" ht="16" thickBot="1" x14ac:dyDescent="0.4">
      <c r="B40" s="305" t="s">
        <v>340</v>
      </c>
      <c r="C40" s="322">
        <v>143373.92375249739</v>
      </c>
      <c r="D40" s="322">
        <v>205888.2821176459</v>
      </c>
      <c r="E40" s="322">
        <v>349262.20587014343</v>
      </c>
      <c r="F40" s="325"/>
    </row>
    <row r="41" spans="2:6" ht="16" thickTop="1" x14ac:dyDescent="0.35">
      <c r="B41" s="135" t="s">
        <v>351</v>
      </c>
      <c r="F41" s="325"/>
    </row>
    <row r="42" spans="2:6" ht="15.5" customHeight="1" x14ac:dyDescent="0.35"/>
    <row r="43" spans="2:6" ht="15.5" customHeight="1" x14ac:dyDescent="0.35">
      <c r="C43" s="325"/>
      <c r="D43" s="325"/>
      <c r="E43" s="325"/>
    </row>
    <row r="44" spans="2:6" ht="15.5" customHeight="1" x14ac:dyDescent="0.35">
      <c r="C44" s="325"/>
      <c r="D44" s="325"/>
      <c r="E44" s="325"/>
    </row>
  </sheetData>
  <sheetProtection algorithmName="SHA-512" hashValue="tY2JCjucG/D/7K8lP4tKwdBjNMBi+a2ALXC0AAUycGdi02NqhY8lhq6Tn8aqclI+xd+NdWuGXqkwtRcRLIkXhA==" saltValue="yhro0kIc96PNWcei0jk7qg==" spinCount="100000" sheet="1" objects="1" scenarios="1"/>
  <mergeCells count="1">
    <mergeCell ref="B3:E3"/>
  </mergeCells>
  <pageMargins left="0.7" right="0.7" top="0.75" bottom="0.75" header="0.3" footer="0.3"/>
  <pageSetup scale="74" orientation="landscape" r:id="rId1"/>
  <headerFooter>
    <oddFooter>Page &amp;P</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6">
    <tabColor rgb="FFCC9900"/>
    <pageSetUpPr fitToPage="1"/>
  </sheetPr>
  <dimension ref="B1:L37"/>
  <sheetViews>
    <sheetView showGridLines="0" tabSelected="1" zoomScale="80" zoomScaleNormal="80" workbookViewId="0">
      <selection activeCell="B37" sqref="B37:L37"/>
    </sheetView>
  </sheetViews>
  <sheetFormatPr defaultRowHeight="15.5" x14ac:dyDescent="0.35"/>
  <cols>
    <col min="1" max="1" width="11.81640625" style="1" customWidth="1"/>
    <col min="2" max="2" width="46.36328125" style="1" bestFit="1" customWidth="1"/>
    <col min="3" max="10" width="16.453125" style="1" customWidth="1"/>
    <col min="11" max="11" width="17.1796875" style="1" bestFit="1" customWidth="1"/>
    <col min="12" max="12" width="16.453125" style="1" customWidth="1"/>
    <col min="13" max="13" width="11.54296875" style="1" bestFit="1" customWidth="1"/>
    <col min="14" max="16384" width="8.7265625" style="1"/>
  </cols>
  <sheetData>
    <row r="1" spans="2:12" ht="32.5" customHeight="1" x14ac:dyDescent="0.35">
      <c r="B1" s="449"/>
    </row>
    <row r="3" spans="2:12" ht="15.75" customHeight="1" x14ac:dyDescent="0.35">
      <c r="B3" s="555" t="str">
        <f>_xlfn.CONCAT(Contents!E25,": ",UPPER(Contents!F25))</f>
        <v>APPENDIX 8: SUMMARY OF LONG TERM BUSINESS GROSS DIRECT PREMIUMS FOR THE YEAR ENDED 31.12.2024</v>
      </c>
      <c r="C3" s="535"/>
      <c r="D3" s="535"/>
      <c r="E3" s="535"/>
      <c r="F3" s="535"/>
      <c r="G3" s="535"/>
      <c r="H3" s="535"/>
      <c r="I3" s="535"/>
      <c r="J3" s="535"/>
      <c r="K3" s="535"/>
      <c r="L3" s="536"/>
    </row>
    <row r="4" spans="2:12" ht="46.5" x14ac:dyDescent="0.35">
      <c r="B4" s="276" t="s">
        <v>0</v>
      </c>
      <c r="C4" s="27" t="s">
        <v>204</v>
      </c>
      <c r="D4" s="27" t="s">
        <v>205</v>
      </c>
      <c r="E4" s="27" t="s">
        <v>207</v>
      </c>
      <c r="F4" s="27" t="s">
        <v>206</v>
      </c>
      <c r="G4" s="27" t="s">
        <v>208</v>
      </c>
      <c r="H4" s="27" t="s">
        <v>209</v>
      </c>
      <c r="I4" s="27" t="s">
        <v>210</v>
      </c>
      <c r="J4" s="27" t="s">
        <v>190</v>
      </c>
      <c r="K4" s="28" t="s">
        <v>212</v>
      </c>
      <c r="L4" s="27" t="s">
        <v>355</v>
      </c>
    </row>
    <row r="5" spans="2:12" x14ac:dyDescent="0.35">
      <c r="B5" s="553" t="s">
        <v>4</v>
      </c>
      <c r="C5" s="535"/>
      <c r="D5" s="535"/>
      <c r="E5" s="535"/>
      <c r="F5" s="535"/>
      <c r="G5" s="535"/>
      <c r="H5" s="535"/>
      <c r="I5" s="535"/>
      <c r="J5" s="535"/>
      <c r="K5" s="535"/>
      <c r="L5" s="536"/>
    </row>
    <row r="6" spans="2:12" x14ac:dyDescent="0.35">
      <c r="B6" s="149" t="s">
        <v>273</v>
      </c>
      <c r="C6" s="323" cm="1">
        <f t="array" ref="C6:J6">'[1]APPENDIX 8'!$C6:$J6</f>
        <v>4885789.5839999998</v>
      </c>
      <c r="D6" s="323">
        <v>0</v>
      </c>
      <c r="E6" s="323">
        <v>0</v>
      </c>
      <c r="F6" s="323">
        <v>0</v>
      </c>
      <c r="G6" s="323">
        <v>3056103.8110000002</v>
      </c>
      <c r="H6" s="323">
        <v>522285.84100000001</v>
      </c>
      <c r="I6" s="323">
        <v>0</v>
      </c>
      <c r="J6" s="323">
        <v>0</v>
      </c>
      <c r="K6" s="334">
        <f t="shared" ref="K6:K30" si="0">SUM(C6:J6)</f>
        <v>8464179.2359999996</v>
      </c>
      <c r="L6" s="335">
        <f t="shared" ref="L6:L30" si="1">K6/$K$31*100</f>
        <v>4.413053567065548</v>
      </c>
    </row>
    <row r="7" spans="2:12" x14ac:dyDescent="0.35">
      <c r="B7" s="149" t="s">
        <v>274</v>
      </c>
      <c r="C7" s="323" cm="1">
        <f t="array" ref="C7:J7">'[1]APPENDIX 8'!$C7:$J7</f>
        <v>486359.00244000001</v>
      </c>
      <c r="D7" s="323">
        <v>74357.725999999995</v>
      </c>
      <c r="E7" s="323">
        <v>1474001.4950000001</v>
      </c>
      <c r="F7" s="323">
        <v>0</v>
      </c>
      <c r="G7" s="323">
        <v>1831606.6969999999</v>
      </c>
      <c r="H7" s="323">
        <v>1091794.8419999999</v>
      </c>
      <c r="I7" s="323">
        <v>0</v>
      </c>
      <c r="J7" s="323">
        <v>933309.68500000006</v>
      </c>
      <c r="K7" s="334">
        <f t="shared" si="0"/>
        <v>5891429.4474400003</v>
      </c>
      <c r="L7" s="335">
        <f t="shared" si="1"/>
        <v>3.071673344009525</v>
      </c>
    </row>
    <row r="8" spans="2:12" x14ac:dyDescent="0.35">
      <c r="B8" s="149" t="s">
        <v>275</v>
      </c>
      <c r="C8" s="323" cm="1">
        <f t="array" ref="C8:J8">'[1]APPENDIX 8'!$C8:$J8</f>
        <v>11592506.732000001</v>
      </c>
      <c r="D8" s="323">
        <v>6901846.0763700027</v>
      </c>
      <c r="E8" s="323">
        <v>7112670.8769740993</v>
      </c>
      <c r="F8" s="323">
        <v>4922405.8077059006</v>
      </c>
      <c r="G8" s="323">
        <v>6250268.2041999996</v>
      </c>
      <c r="H8" s="323">
        <v>299440.24612999998</v>
      </c>
      <c r="I8" s="323">
        <v>0</v>
      </c>
      <c r="J8" s="323">
        <v>4947421.2879999997</v>
      </c>
      <c r="K8" s="334">
        <f t="shared" si="0"/>
        <v>42026559.231380001</v>
      </c>
      <c r="L8" s="335">
        <f t="shared" si="1"/>
        <v>21.911806444115459</v>
      </c>
    </row>
    <row r="9" spans="2:12" x14ac:dyDescent="0.35">
      <c r="B9" s="149" t="s">
        <v>276</v>
      </c>
      <c r="C9" s="323" cm="1">
        <f t="array" ref="C9:J9">'[1]APPENDIX 8'!$C9:$J9</f>
        <v>27657.38719999999</v>
      </c>
      <c r="D9" s="323">
        <v>0</v>
      </c>
      <c r="E9" s="323">
        <v>0</v>
      </c>
      <c r="F9" s="323">
        <v>0</v>
      </c>
      <c r="G9" s="323">
        <v>383545.163</v>
      </c>
      <c r="H9" s="323">
        <v>9555.2000000000007</v>
      </c>
      <c r="I9" s="323">
        <v>0</v>
      </c>
      <c r="J9" s="323">
        <v>0</v>
      </c>
      <c r="K9" s="334">
        <f t="shared" si="0"/>
        <v>420757.75020000001</v>
      </c>
      <c r="L9" s="335">
        <f t="shared" si="1"/>
        <v>0.21937466570805791</v>
      </c>
    </row>
    <row r="10" spans="2:12" x14ac:dyDescent="0.35">
      <c r="B10" s="149" t="s">
        <v>277</v>
      </c>
      <c r="C10" s="323" cm="1">
        <f t="array" ref="C10:J10">'[1]APPENDIX 8'!$C10:$J10</f>
        <v>5981.2510500000008</v>
      </c>
      <c r="D10" s="323">
        <v>324925.10334999999</v>
      </c>
      <c r="E10" s="323">
        <v>0</v>
      </c>
      <c r="F10" s="323">
        <v>0</v>
      </c>
      <c r="G10" s="323">
        <v>1198881.8939700001</v>
      </c>
      <c r="H10" s="323">
        <v>80776.741491260502</v>
      </c>
      <c r="I10" s="323">
        <v>0</v>
      </c>
      <c r="J10" s="323">
        <v>0</v>
      </c>
      <c r="K10" s="334">
        <f t="shared" si="0"/>
        <v>1610564.9898612606</v>
      </c>
      <c r="L10" s="335">
        <f t="shared" si="1"/>
        <v>0.83971633578697591</v>
      </c>
    </row>
    <row r="11" spans="2:12" x14ac:dyDescent="0.35">
      <c r="B11" s="149" t="s">
        <v>278</v>
      </c>
      <c r="C11" s="323" cm="1">
        <f t="array" ref="C11:J11">'[1]APPENDIX 8'!$C11:$J11</f>
        <v>1279963.5025899999</v>
      </c>
      <c r="D11" s="323">
        <v>354526.11420000001</v>
      </c>
      <c r="E11" s="323">
        <v>4569003.3039999995</v>
      </c>
      <c r="F11" s="323">
        <v>0</v>
      </c>
      <c r="G11" s="323">
        <v>1261374.4739999999</v>
      </c>
      <c r="H11" s="323">
        <v>5220507.3890000004</v>
      </c>
      <c r="I11" s="323">
        <v>0</v>
      </c>
      <c r="J11" s="323">
        <v>0</v>
      </c>
      <c r="K11" s="334">
        <f t="shared" si="0"/>
        <v>12685374.78379</v>
      </c>
      <c r="L11" s="335">
        <f t="shared" si="1"/>
        <v>6.6139004005335096</v>
      </c>
    </row>
    <row r="12" spans="2:12" x14ac:dyDescent="0.35">
      <c r="B12" s="149" t="s">
        <v>8</v>
      </c>
      <c r="C12" s="323" cm="1">
        <f t="array" ref="C12:J12">'[1]APPENDIX 8'!$C12:$J12</f>
        <v>49368.1993</v>
      </c>
      <c r="D12" s="323">
        <v>0</v>
      </c>
      <c r="E12" s="323">
        <v>0</v>
      </c>
      <c r="F12" s="323">
        <v>0</v>
      </c>
      <c r="G12" s="323">
        <v>0</v>
      </c>
      <c r="H12" s="323">
        <v>0</v>
      </c>
      <c r="I12" s="323">
        <v>0</v>
      </c>
      <c r="J12" s="323">
        <v>0</v>
      </c>
      <c r="K12" s="334">
        <f t="shared" si="0"/>
        <v>49368.1993</v>
      </c>
      <c r="L12" s="335">
        <f t="shared" si="1"/>
        <v>2.5739590567014772E-2</v>
      </c>
    </row>
    <row r="13" spans="2:12" x14ac:dyDescent="0.35">
      <c r="B13" s="149" t="s">
        <v>279</v>
      </c>
      <c r="C13" s="323" cm="1">
        <f t="array" ref="C13:J13">'[1]APPENDIX 8'!$C13:$J13</f>
        <v>0</v>
      </c>
      <c r="D13" s="323">
        <v>0</v>
      </c>
      <c r="E13" s="323">
        <v>1607623.05</v>
      </c>
      <c r="F13" s="323">
        <v>297501.74</v>
      </c>
      <c r="G13" s="323">
        <v>428316.15100000001</v>
      </c>
      <c r="H13" s="323">
        <v>2310958.7310000001</v>
      </c>
      <c r="I13" s="323">
        <v>0</v>
      </c>
      <c r="J13" s="323">
        <v>-177476.25099999999</v>
      </c>
      <c r="K13" s="334">
        <f t="shared" si="0"/>
        <v>4466923.4210000001</v>
      </c>
      <c r="L13" s="335">
        <f t="shared" si="1"/>
        <v>2.3289644261087918</v>
      </c>
    </row>
    <row r="14" spans="2:12" x14ac:dyDescent="0.35">
      <c r="B14" s="149" t="s">
        <v>280</v>
      </c>
      <c r="C14" s="323" cm="1">
        <f t="array" ref="C14:J14">'[1]APPENDIX 8'!$C14:$J14</f>
        <v>466960.011</v>
      </c>
      <c r="D14" s="323">
        <v>0</v>
      </c>
      <c r="E14" s="323">
        <v>5949888.0999499997</v>
      </c>
      <c r="F14" s="323">
        <v>1124579.5004199999</v>
      </c>
      <c r="G14" s="323">
        <v>88965.034</v>
      </c>
      <c r="H14" s="323">
        <v>3367.86191521197</v>
      </c>
      <c r="I14" s="323">
        <v>0</v>
      </c>
      <c r="J14" s="323">
        <v>0</v>
      </c>
      <c r="K14" s="334">
        <f t="shared" si="0"/>
        <v>7633760.5072852112</v>
      </c>
      <c r="L14" s="335">
        <f t="shared" si="1"/>
        <v>3.9800898702045293</v>
      </c>
    </row>
    <row r="15" spans="2:12" x14ac:dyDescent="0.35">
      <c r="B15" s="149" t="s">
        <v>281</v>
      </c>
      <c r="C15" s="323" cm="1">
        <f t="array" ref="C15:J15">'[1]APPENDIX 8'!$C15:$J15</f>
        <v>323624.60904000001</v>
      </c>
      <c r="D15" s="323">
        <v>0</v>
      </c>
      <c r="E15" s="323">
        <v>743623.69900000002</v>
      </c>
      <c r="F15" s="323">
        <v>64322.607959999987</v>
      </c>
      <c r="G15" s="323">
        <v>442017.72743999999</v>
      </c>
      <c r="H15" s="323">
        <v>222692.68789999999</v>
      </c>
      <c r="I15" s="323">
        <v>0</v>
      </c>
      <c r="J15" s="323">
        <v>90519.785999999993</v>
      </c>
      <c r="K15" s="334">
        <f t="shared" si="0"/>
        <v>1886801.1173400001</v>
      </c>
      <c r="L15" s="335">
        <f t="shared" si="1"/>
        <v>0.98374032130674849</v>
      </c>
    </row>
    <row r="16" spans="2:12" x14ac:dyDescent="0.35">
      <c r="B16" s="149" t="s">
        <v>282</v>
      </c>
      <c r="C16" s="323" cm="1">
        <f t="array" ref="C16:J16">'[1]APPENDIX 8'!$C16:$J16</f>
        <v>6861578.7560000001</v>
      </c>
      <c r="D16" s="323">
        <v>2298750.930136133</v>
      </c>
      <c r="E16" s="323">
        <v>10466115.931</v>
      </c>
      <c r="F16" s="323">
        <v>7851350.557</v>
      </c>
      <c r="G16" s="323">
        <v>579365.75008000003</v>
      </c>
      <c r="H16" s="323">
        <v>261123.55299</v>
      </c>
      <c r="I16" s="323">
        <v>0</v>
      </c>
      <c r="J16" s="323">
        <v>7160.1264199999996</v>
      </c>
      <c r="K16" s="334">
        <f t="shared" si="0"/>
        <v>28325445.603626136</v>
      </c>
      <c r="L16" s="335">
        <f t="shared" si="1"/>
        <v>14.768320149476979</v>
      </c>
    </row>
    <row r="17" spans="2:12" x14ac:dyDescent="0.35">
      <c r="B17" s="149" t="s">
        <v>544</v>
      </c>
      <c r="C17" s="323" cm="1">
        <f t="array" ref="C17:J17">'[1]APPENDIX 8'!$C17:$J17</f>
        <v>4725878.9783500005</v>
      </c>
      <c r="D17" s="323">
        <v>725116.16799999995</v>
      </c>
      <c r="E17" s="323">
        <v>17575104.923</v>
      </c>
      <c r="F17" s="323">
        <v>2545575.9780000001</v>
      </c>
      <c r="G17" s="323">
        <v>1332792.2109999999</v>
      </c>
      <c r="H17" s="323">
        <v>185059.58100000001</v>
      </c>
      <c r="I17" s="323">
        <v>0</v>
      </c>
      <c r="J17" s="323">
        <v>71722.041680000009</v>
      </c>
      <c r="K17" s="334">
        <f t="shared" si="0"/>
        <v>27161249.881030001</v>
      </c>
      <c r="L17" s="335">
        <f t="shared" si="1"/>
        <v>14.161331811551225</v>
      </c>
    </row>
    <row r="18" spans="2:12" x14ac:dyDescent="0.35">
      <c r="B18" s="149" t="s">
        <v>284</v>
      </c>
      <c r="C18" s="323" cm="1">
        <f t="array" ref="C18:J18">'[1]APPENDIX 8'!$C18:$J18</f>
        <v>1677341.9280000001</v>
      </c>
      <c r="D18" s="323">
        <v>447613.41399999999</v>
      </c>
      <c r="E18" s="323">
        <v>10041103.03937</v>
      </c>
      <c r="F18" s="323">
        <v>1828696.612989998</v>
      </c>
      <c r="G18" s="323">
        <v>83819.896999999997</v>
      </c>
      <c r="H18" s="323">
        <v>4127.1289999999999</v>
      </c>
      <c r="I18" s="323">
        <v>0</v>
      </c>
      <c r="J18" s="323">
        <v>0</v>
      </c>
      <c r="K18" s="334">
        <f t="shared" si="0"/>
        <v>14082702.020359999</v>
      </c>
      <c r="L18" s="335">
        <f t="shared" si="1"/>
        <v>7.3424388416236619</v>
      </c>
    </row>
    <row r="19" spans="2:12" x14ac:dyDescent="0.35">
      <c r="B19" s="149" t="s">
        <v>285</v>
      </c>
      <c r="C19" s="323" cm="1">
        <f t="array" ref="C19:J19">'[1]APPENDIX 8'!$C19:$J19</f>
        <v>62639.753649999999</v>
      </c>
      <c r="D19" s="323">
        <v>217364.59700000001</v>
      </c>
      <c r="E19" s="323">
        <v>195261.17079999999</v>
      </c>
      <c r="F19" s="323">
        <v>97576.273099999991</v>
      </c>
      <c r="G19" s="323">
        <v>122599.129</v>
      </c>
      <c r="H19" s="323">
        <v>566081.43489000015</v>
      </c>
      <c r="I19" s="323">
        <v>0</v>
      </c>
      <c r="J19" s="323">
        <v>0</v>
      </c>
      <c r="K19" s="334">
        <f t="shared" si="0"/>
        <v>1261522.3584400001</v>
      </c>
      <c r="L19" s="335">
        <f t="shared" si="1"/>
        <v>0.6577324969878019</v>
      </c>
    </row>
    <row r="20" spans="2:12" x14ac:dyDescent="0.35">
      <c r="B20" s="149" t="s">
        <v>286</v>
      </c>
      <c r="C20" s="323" cm="1">
        <f t="array" ref="C20:J20">'[1]APPENDIX 8'!$C20:$J20</f>
        <v>1478.913</v>
      </c>
      <c r="D20" s="323">
        <v>58685.82</v>
      </c>
      <c r="E20" s="323">
        <v>0</v>
      </c>
      <c r="F20" s="323">
        <v>0</v>
      </c>
      <c r="G20" s="323">
        <v>19757.017</v>
      </c>
      <c r="H20" s="323">
        <v>363560.15221999999</v>
      </c>
      <c r="I20" s="323">
        <v>0</v>
      </c>
      <c r="J20" s="323">
        <v>0</v>
      </c>
      <c r="K20" s="334">
        <v>443481.90221999999</v>
      </c>
      <c r="L20" s="335">
        <f t="shared" si="1"/>
        <v>0.23122258354324218</v>
      </c>
    </row>
    <row r="21" spans="2:12" x14ac:dyDescent="0.35">
      <c r="B21" s="149" t="s">
        <v>287</v>
      </c>
      <c r="C21" s="323" cm="1">
        <f t="array" ref="C21:J21">'[1]APPENDIX 8'!$C21:$J21</f>
        <v>970639.36638000584</v>
      </c>
      <c r="D21" s="323">
        <v>0</v>
      </c>
      <c r="E21" s="323">
        <v>243935.88047999999</v>
      </c>
      <c r="F21" s="323">
        <v>1340315.9736600011</v>
      </c>
      <c r="G21" s="323">
        <v>880054.88109999942</v>
      </c>
      <c r="H21" s="323">
        <v>863630.75924000051</v>
      </c>
      <c r="I21" s="323">
        <v>0</v>
      </c>
      <c r="J21" s="323">
        <v>1289128.430740023</v>
      </c>
      <c r="K21" s="334">
        <f t="shared" si="0"/>
        <v>5587705.2916000299</v>
      </c>
      <c r="L21" s="335">
        <f t="shared" si="1"/>
        <v>2.9133176509220311</v>
      </c>
    </row>
    <row r="22" spans="2:12" x14ac:dyDescent="0.35">
      <c r="B22" s="149" t="s">
        <v>18</v>
      </c>
      <c r="C22" s="323" cm="1">
        <f t="array" ref="C22:J22">'[1]APPENDIX 8'!$C22:$J22</f>
        <v>2393360</v>
      </c>
      <c r="D22" s="323">
        <v>0</v>
      </c>
      <c r="E22" s="323">
        <v>628180</v>
      </c>
      <c r="F22" s="323">
        <v>241633</v>
      </c>
      <c r="G22" s="323">
        <v>749070</v>
      </c>
      <c r="H22" s="323">
        <v>470264</v>
      </c>
      <c r="I22" s="323">
        <v>0</v>
      </c>
      <c r="J22" s="323">
        <v>645</v>
      </c>
      <c r="K22" s="334">
        <f t="shared" si="0"/>
        <v>4483152</v>
      </c>
      <c r="L22" s="335">
        <f t="shared" si="1"/>
        <v>2.3374256822385946</v>
      </c>
    </row>
    <row r="23" spans="2:12" x14ac:dyDescent="0.35">
      <c r="B23" s="149" t="s">
        <v>288</v>
      </c>
      <c r="C23" s="323" cm="1">
        <f t="array" ref="C23:J23">'[1]APPENDIX 8'!$C23:$J23</f>
        <v>795486.40409000008</v>
      </c>
      <c r="D23" s="323">
        <v>0</v>
      </c>
      <c r="E23" s="323">
        <v>0</v>
      </c>
      <c r="F23" s="323">
        <v>0</v>
      </c>
      <c r="G23" s="323">
        <v>0</v>
      </c>
      <c r="H23" s="323">
        <v>0</v>
      </c>
      <c r="I23" s="323">
        <v>0</v>
      </c>
      <c r="J23" s="323">
        <v>267440.83592999988</v>
      </c>
      <c r="K23" s="334">
        <f t="shared" si="0"/>
        <v>1062927.2400199999</v>
      </c>
      <c r="L23" s="335">
        <f t="shared" si="1"/>
        <v>0.55418897890897623</v>
      </c>
    </row>
    <row r="24" spans="2:12" x14ac:dyDescent="0.35">
      <c r="B24" s="149" t="s">
        <v>289</v>
      </c>
      <c r="C24" s="323" cm="1">
        <f t="array" ref="C24:J24">'[1]APPENDIX 8'!$C24:$J24</f>
        <v>1025180.8158</v>
      </c>
      <c r="D24" s="323">
        <v>0</v>
      </c>
      <c r="E24" s="323">
        <v>713703.33394999988</v>
      </c>
      <c r="F24" s="323">
        <v>0</v>
      </c>
      <c r="G24" s="323">
        <v>2429214.7212800002</v>
      </c>
      <c r="H24" s="323">
        <v>914453.01399999997</v>
      </c>
      <c r="I24" s="323">
        <v>0</v>
      </c>
      <c r="J24" s="323">
        <v>17061.998920000002</v>
      </c>
      <c r="K24" s="334">
        <f t="shared" si="0"/>
        <v>5099613.8839499997</v>
      </c>
      <c r="L24" s="335">
        <f t="shared" si="1"/>
        <v>2.6588365645075691</v>
      </c>
    </row>
    <row r="25" spans="2:12" x14ac:dyDescent="0.35">
      <c r="B25" s="149" t="s">
        <v>290</v>
      </c>
      <c r="C25" s="323" cm="1">
        <f t="array" ref="C25:J25">'[1]APPENDIX 8'!$C25:$J25</f>
        <v>1205240.8770000001</v>
      </c>
      <c r="D25" s="323">
        <v>14853.57</v>
      </c>
      <c r="E25" s="323">
        <v>5950702.9759999998</v>
      </c>
      <c r="F25" s="323">
        <v>0</v>
      </c>
      <c r="G25" s="323">
        <v>1010493.553</v>
      </c>
      <c r="H25" s="323">
        <v>344986.81400000001</v>
      </c>
      <c r="I25" s="323">
        <v>0</v>
      </c>
      <c r="J25" s="323">
        <v>84024.803</v>
      </c>
      <c r="K25" s="334">
        <f t="shared" si="0"/>
        <v>8610302.5930000003</v>
      </c>
      <c r="L25" s="335">
        <f t="shared" si="1"/>
        <v>4.4892393594336681</v>
      </c>
    </row>
    <row r="26" spans="2:12" x14ac:dyDescent="0.35">
      <c r="B26" s="149" t="s">
        <v>291</v>
      </c>
      <c r="C26" s="323" cm="1">
        <f t="array" ref="C26:J26">'[1]APPENDIX 8'!$C26:$J26</f>
        <v>714587.57452000002</v>
      </c>
      <c r="D26" s="323">
        <v>0</v>
      </c>
      <c r="E26" s="323">
        <v>457697.34351999999</v>
      </c>
      <c r="F26" s="323">
        <v>668964.66148000001</v>
      </c>
      <c r="G26" s="323">
        <v>845454.79205999989</v>
      </c>
      <c r="H26" s="323">
        <v>419244.35754</v>
      </c>
      <c r="I26" s="323">
        <v>0</v>
      </c>
      <c r="J26" s="323">
        <v>0</v>
      </c>
      <c r="K26" s="334">
        <f t="shared" si="0"/>
        <v>3105948.7291200003</v>
      </c>
      <c r="L26" s="335">
        <f t="shared" si="1"/>
        <v>1.619379473897252</v>
      </c>
    </row>
    <row r="27" spans="2:12" x14ac:dyDescent="0.35">
      <c r="B27" s="149" t="s">
        <v>292</v>
      </c>
      <c r="C27" s="323" cm="1">
        <f t="array" ref="C27:J27">'[1]APPENDIX 8'!$C27:$J27</f>
        <v>2879253.7348632999</v>
      </c>
      <c r="D27" s="323">
        <v>938848.18124000006</v>
      </c>
      <c r="E27" s="323">
        <v>71046.363200000007</v>
      </c>
      <c r="F27" s="323">
        <v>410324.14458029578</v>
      </c>
      <c r="G27" s="323">
        <v>984909.32568106521</v>
      </c>
      <c r="H27" s="323">
        <v>387222.67127533851</v>
      </c>
      <c r="I27" s="323">
        <v>0</v>
      </c>
      <c r="J27" s="323">
        <v>241262.77100000001</v>
      </c>
      <c r="K27" s="334">
        <f t="shared" si="0"/>
        <v>5912867.1918399986</v>
      </c>
      <c r="L27" s="335">
        <f t="shared" si="1"/>
        <v>3.0828505546706451</v>
      </c>
    </row>
    <row r="28" spans="2:12" x14ac:dyDescent="0.35">
      <c r="B28" s="149" t="s">
        <v>293</v>
      </c>
      <c r="C28" s="323" cm="1">
        <f t="array" ref="C28:J28">'[1]APPENDIX 8'!$C28:$J28</f>
        <v>0</v>
      </c>
      <c r="D28" s="323">
        <v>0</v>
      </c>
      <c r="E28" s="323">
        <v>0</v>
      </c>
      <c r="F28" s="323">
        <v>0</v>
      </c>
      <c r="G28" s="323">
        <v>346616.64299999998</v>
      </c>
      <c r="H28" s="323">
        <v>1003.78</v>
      </c>
      <c r="I28" s="323">
        <v>0</v>
      </c>
      <c r="J28" s="323">
        <v>0</v>
      </c>
      <c r="K28" s="334">
        <f t="shared" si="0"/>
        <v>347620.42300000001</v>
      </c>
      <c r="L28" s="335">
        <f t="shared" si="1"/>
        <v>0.18124232780660657</v>
      </c>
    </row>
    <row r="29" spans="2:12" x14ac:dyDescent="0.35">
      <c r="B29" s="149" t="s">
        <v>294</v>
      </c>
      <c r="C29" s="323" cm="1">
        <f t="array" ref="C29:J29">'[1]APPENDIX 8'!$C29:$J29</f>
        <v>17230.846000000001</v>
      </c>
      <c r="D29" s="323">
        <v>0</v>
      </c>
      <c r="E29" s="323">
        <v>444490.32143000001</v>
      </c>
      <c r="F29" s="323">
        <v>336057.69743599999</v>
      </c>
      <c r="G29" s="323">
        <v>332860.79599999997</v>
      </c>
      <c r="H29" s="323">
        <v>15378.245999999999</v>
      </c>
      <c r="I29" s="323">
        <v>0</v>
      </c>
      <c r="J29" s="323">
        <v>9197.7970000000005</v>
      </c>
      <c r="K29" s="334">
        <f t="shared" si="0"/>
        <v>1155215.7038660001</v>
      </c>
      <c r="L29" s="335">
        <f t="shared" si="1"/>
        <v>0.60230633597560901</v>
      </c>
    </row>
    <row r="30" spans="2:12" x14ac:dyDescent="0.35">
      <c r="B30" s="149" t="s">
        <v>295</v>
      </c>
      <c r="C30" s="323" cm="1">
        <f t="array" ref="C30:J30">'[1]APPENDIX 8'!$C30:$J30</f>
        <v>8957.7760999999991</v>
      </c>
      <c r="D30" s="323">
        <v>0</v>
      </c>
      <c r="E30" s="323">
        <v>0</v>
      </c>
      <c r="F30" s="323">
        <v>0</v>
      </c>
      <c r="G30" s="323">
        <v>11379.46803</v>
      </c>
      <c r="H30" s="323">
        <v>2886.1698999999999</v>
      </c>
      <c r="I30" s="323">
        <v>0</v>
      </c>
      <c r="J30" s="323">
        <v>0</v>
      </c>
      <c r="K30" s="334">
        <f t="shared" si="0"/>
        <v>23223.41403</v>
      </c>
      <c r="L30" s="335">
        <f t="shared" si="1"/>
        <v>1.2108223049984051E-2</v>
      </c>
    </row>
    <row r="31" spans="2:12" s="31" customFormat="1" x14ac:dyDescent="0.35">
      <c r="B31" s="143" t="s">
        <v>26</v>
      </c>
      <c r="C31" s="336">
        <f>SUM(C6:C30)</f>
        <v>42457066.0023733</v>
      </c>
      <c r="D31" s="336">
        <f t="shared" ref="D31:L31" si="2">SUM(D6:D30)</f>
        <v>12356887.700296136</v>
      </c>
      <c r="E31" s="336">
        <f t="shared" si="2"/>
        <v>68244151.807674095</v>
      </c>
      <c r="F31" s="336">
        <f t="shared" si="2"/>
        <v>21729304.554332197</v>
      </c>
      <c r="G31" s="336">
        <f t="shared" si="2"/>
        <v>24669467.339841064</v>
      </c>
      <c r="H31" s="336">
        <f t="shared" si="2"/>
        <v>14560401.202491811</v>
      </c>
      <c r="I31" s="336">
        <f t="shared" si="2"/>
        <v>0</v>
      </c>
      <c r="J31" s="336">
        <f t="shared" si="2"/>
        <v>7781418.3126900224</v>
      </c>
      <c r="K31" s="336">
        <f t="shared" si="2"/>
        <v>191798696.91969863</v>
      </c>
      <c r="L31" s="337">
        <f t="shared" si="2"/>
        <v>99.999999999999986</v>
      </c>
    </row>
    <row r="32" spans="2:12" s="31" customFormat="1" x14ac:dyDescent="0.35">
      <c r="B32" s="554" t="s">
        <v>27</v>
      </c>
      <c r="C32" s="535"/>
      <c r="D32" s="535"/>
      <c r="E32" s="535"/>
      <c r="F32" s="535"/>
      <c r="G32" s="535"/>
      <c r="H32" s="535"/>
      <c r="I32" s="535"/>
      <c r="J32" s="535"/>
      <c r="K32" s="535"/>
      <c r="L32" s="536"/>
    </row>
    <row r="33" spans="2:12" x14ac:dyDescent="0.35">
      <c r="B33" s="149" t="s">
        <v>28</v>
      </c>
      <c r="C33" s="323" cm="1">
        <f t="array" ref="C33:L33">'[1]APPENDIX 8'!$C33:$L33</f>
        <v>0</v>
      </c>
      <c r="D33" s="323">
        <v>0</v>
      </c>
      <c r="E33" s="323">
        <v>0</v>
      </c>
      <c r="F33" s="323">
        <v>0</v>
      </c>
      <c r="G33" s="323">
        <v>0</v>
      </c>
      <c r="H33" s="323">
        <v>0</v>
      </c>
      <c r="I33" s="323">
        <v>0</v>
      </c>
      <c r="J33" s="323">
        <v>0</v>
      </c>
      <c r="K33" s="334">
        <v>0</v>
      </c>
      <c r="L33" s="335">
        <v>0</v>
      </c>
    </row>
    <row r="34" spans="2:12" x14ac:dyDescent="0.35">
      <c r="B34" s="149" t="s">
        <v>29</v>
      </c>
      <c r="C34" s="323" cm="1">
        <f t="array" ref="C34:L34">'[1]APPENDIX 8'!$C34:$L34</f>
        <v>0</v>
      </c>
      <c r="D34" s="323">
        <v>0</v>
      </c>
      <c r="E34" s="323">
        <v>0</v>
      </c>
      <c r="F34" s="323">
        <v>0</v>
      </c>
      <c r="G34" s="323">
        <v>0</v>
      </c>
      <c r="H34" s="323">
        <v>0</v>
      </c>
      <c r="I34" s="323">
        <v>0</v>
      </c>
      <c r="J34" s="323">
        <v>0</v>
      </c>
      <c r="K34" s="334">
        <v>0</v>
      </c>
      <c r="L34" s="335">
        <v>0</v>
      </c>
    </row>
    <row r="35" spans="2:12" x14ac:dyDescent="0.35">
      <c r="B35" s="149" t="s">
        <v>30</v>
      </c>
      <c r="C35" s="323" cm="1">
        <f t="array" ref="C35:L35">'[1]APPENDIX 8'!$C35:$L35</f>
        <v>0</v>
      </c>
      <c r="D35" s="323">
        <v>0</v>
      </c>
      <c r="E35" s="323">
        <v>0</v>
      </c>
      <c r="F35" s="323">
        <v>0</v>
      </c>
      <c r="G35" s="323">
        <v>0</v>
      </c>
      <c r="H35" s="323">
        <v>0</v>
      </c>
      <c r="I35" s="323">
        <v>0</v>
      </c>
      <c r="J35" s="323">
        <v>0</v>
      </c>
      <c r="K35" s="334">
        <v>0</v>
      </c>
      <c r="L35" s="335">
        <v>0</v>
      </c>
    </row>
    <row r="36" spans="2:12" s="31" customFormat="1" x14ac:dyDescent="0.35">
      <c r="B36" s="143" t="s">
        <v>26</v>
      </c>
      <c r="C36" s="338">
        <f>SUM(C33:C35)</f>
        <v>0</v>
      </c>
      <c r="D36" s="338">
        <f t="shared" ref="D36:K36" si="3">SUM(D33:D35)</f>
        <v>0</v>
      </c>
      <c r="E36" s="338">
        <f t="shared" si="3"/>
        <v>0</v>
      </c>
      <c r="F36" s="338">
        <f t="shared" si="3"/>
        <v>0</v>
      </c>
      <c r="G36" s="338">
        <f t="shared" si="3"/>
        <v>0</v>
      </c>
      <c r="H36" s="338">
        <f t="shared" si="3"/>
        <v>0</v>
      </c>
      <c r="I36" s="338">
        <f t="shared" si="3"/>
        <v>0</v>
      </c>
      <c r="J36" s="338">
        <f t="shared" si="3"/>
        <v>0</v>
      </c>
      <c r="K36" s="338">
        <f t="shared" si="3"/>
        <v>0</v>
      </c>
      <c r="L36" s="339">
        <f t="shared" ref="L36" si="4">SUM(L33:L35)</f>
        <v>0</v>
      </c>
    </row>
    <row r="37" spans="2:12" x14ac:dyDescent="0.35">
      <c r="B37" s="513" t="s">
        <v>32</v>
      </c>
      <c r="C37" s="514"/>
      <c r="D37" s="514"/>
      <c r="E37" s="514"/>
      <c r="F37" s="514"/>
      <c r="G37" s="514"/>
      <c r="H37" s="514"/>
      <c r="I37" s="514"/>
      <c r="J37" s="514"/>
      <c r="K37" s="514"/>
      <c r="L37" s="514"/>
    </row>
  </sheetData>
  <sheetProtection algorithmName="SHA-512" hashValue="tmhamTISRaA0mvEQWNFjFJIkqLCXuHhuM+2wKw5+tXbX+5PvOGUeavUtow8paScfK3GKptH4Ti62uNw7zDmjcQ==" saltValue="eCKCPIhTsEvopYgHW4Or7g==" spinCount="100000" sheet="1" objects="1" scenarios="1"/>
  <mergeCells count="4">
    <mergeCell ref="B5:L5"/>
    <mergeCell ref="B32:L32"/>
    <mergeCell ref="B37:L37"/>
    <mergeCell ref="B3:L3"/>
  </mergeCells>
  <pageMargins left="0.7" right="0.7" top="0.75" bottom="0.75" header="0.3" footer="0.3"/>
  <pageSetup scale="54" orientation="landscape" r:id="rId1"/>
  <headerFooter>
    <oddFooter>Page &amp;P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7">
    <tabColor rgb="FFCC9900"/>
    <pageSetUpPr fitToPage="1"/>
  </sheetPr>
  <dimension ref="B1:L37"/>
  <sheetViews>
    <sheetView showGridLines="0" topLeftCell="A24" zoomScale="80" zoomScaleNormal="80" workbookViewId="0">
      <selection activeCell="B37" sqref="B37:K37"/>
    </sheetView>
  </sheetViews>
  <sheetFormatPr defaultRowHeight="18" customHeight="1" x14ac:dyDescent="0.35"/>
  <cols>
    <col min="1" max="1" width="13" style="1" customWidth="1"/>
    <col min="2" max="2" width="46.36328125" style="1" bestFit="1" customWidth="1"/>
    <col min="3" max="4" width="17.453125" style="1" customWidth="1"/>
    <col min="5" max="5" width="18.81640625" style="1" customWidth="1"/>
    <col min="6" max="11" width="17.453125" style="1" customWidth="1"/>
    <col min="12" max="12" width="20.7265625" style="1" bestFit="1" customWidth="1"/>
    <col min="13" max="13" width="8.7265625" style="1"/>
    <col min="14" max="14" width="12.54296875" style="1" bestFit="1" customWidth="1"/>
    <col min="15" max="16384" width="8.7265625" style="1"/>
  </cols>
  <sheetData>
    <row r="1" spans="2:12" ht="27" customHeight="1" x14ac:dyDescent="0.35">
      <c r="B1" s="449"/>
    </row>
    <row r="3" spans="2:12" ht="14.5" customHeight="1" x14ac:dyDescent="0.35">
      <c r="B3" s="555" t="str">
        <f>_xlfn.CONCAT(Contents!E26,": ",UPPER(Contents!F26))</f>
        <v>APPENDIX 9: SUMMARY OF LONG TERM BUSINESS INWARD REINSURANCE PREMIUMS FOR THE YEAR ENDED 31.12.2024</v>
      </c>
      <c r="C3" s="535"/>
      <c r="D3" s="535"/>
      <c r="E3" s="535"/>
      <c r="F3" s="535"/>
      <c r="G3" s="535"/>
      <c r="H3" s="535"/>
      <c r="I3" s="535"/>
      <c r="J3" s="535"/>
      <c r="K3" s="535"/>
      <c r="L3" s="536"/>
    </row>
    <row r="4" spans="2:12" ht="31" x14ac:dyDescent="0.35">
      <c r="B4" s="276" t="s">
        <v>0</v>
      </c>
      <c r="C4" s="27" t="s">
        <v>204</v>
      </c>
      <c r="D4" s="27" t="s">
        <v>205</v>
      </c>
      <c r="E4" s="27" t="s">
        <v>207</v>
      </c>
      <c r="F4" s="27" t="s">
        <v>206</v>
      </c>
      <c r="G4" s="27" t="s">
        <v>208</v>
      </c>
      <c r="H4" s="27" t="s">
        <v>209</v>
      </c>
      <c r="I4" s="27" t="s">
        <v>356</v>
      </c>
      <c r="J4" s="27" t="s">
        <v>190</v>
      </c>
      <c r="K4" s="28" t="s">
        <v>212</v>
      </c>
      <c r="L4" s="27" t="s">
        <v>355</v>
      </c>
    </row>
    <row r="5" spans="2:12" ht="18" customHeight="1" x14ac:dyDescent="0.35">
      <c r="B5" s="554" t="s">
        <v>4</v>
      </c>
      <c r="C5" s="535"/>
      <c r="D5" s="535"/>
      <c r="E5" s="535"/>
      <c r="F5" s="535"/>
      <c r="G5" s="535"/>
      <c r="H5" s="535"/>
      <c r="I5" s="535"/>
      <c r="J5" s="535"/>
      <c r="K5" s="535"/>
      <c r="L5" s="536"/>
    </row>
    <row r="6" spans="2:12" ht="18" customHeight="1" x14ac:dyDescent="0.35">
      <c r="B6" s="267" t="s">
        <v>273</v>
      </c>
      <c r="C6" s="8" cm="1">
        <f t="array" ref="C6:J6">'[1]APPENDIX 9'!$C6:$J6</f>
        <v>0</v>
      </c>
      <c r="D6" s="8">
        <v>0</v>
      </c>
      <c r="E6" s="8">
        <v>0</v>
      </c>
      <c r="F6" s="8">
        <v>0</v>
      </c>
      <c r="G6" s="8">
        <v>0</v>
      </c>
      <c r="H6" s="8">
        <v>0</v>
      </c>
      <c r="I6" s="8">
        <v>0</v>
      </c>
      <c r="J6" s="8">
        <v>0</v>
      </c>
      <c r="K6" s="8">
        <v>0</v>
      </c>
      <c r="L6" s="8">
        <f t="shared" ref="L6:L30" si="0">IFERROR(K6/$K$31*100,0)</f>
        <v>0</v>
      </c>
    </row>
    <row r="7" spans="2:12" ht="18" customHeight="1" x14ac:dyDescent="0.35">
      <c r="B7" s="267" t="s">
        <v>274</v>
      </c>
      <c r="C7" s="8" cm="1">
        <f t="array" ref="C7:J7">'[1]APPENDIX 9'!$C7:$J7</f>
        <v>0</v>
      </c>
      <c r="D7" s="8">
        <v>0</v>
      </c>
      <c r="E7" s="8">
        <v>0</v>
      </c>
      <c r="F7" s="8">
        <v>0</v>
      </c>
      <c r="G7" s="8">
        <v>0</v>
      </c>
      <c r="H7" s="8">
        <v>0</v>
      </c>
      <c r="I7" s="8">
        <v>0</v>
      </c>
      <c r="J7" s="8">
        <v>0</v>
      </c>
      <c r="K7" s="8">
        <v>0</v>
      </c>
      <c r="L7" s="8">
        <f t="shared" si="0"/>
        <v>0</v>
      </c>
    </row>
    <row r="8" spans="2:12" ht="18" customHeight="1" x14ac:dyDescent="0.35">
      <c r="B8" s="267" t="s">
        <v>275</v>
      </c>
      <c r="C8" s="8" cm="1">
        <f t="array" ref="C8:J8">'[1]APPENDIX 9'!$C8:$J8</f>
        <v>0</v>
      </c>
      <c r="D8" s="8">
        <v>0</v>
      </c>
      <c r="E8" s="8">
        <v>0</v>
      </c>
      <c r="F8" s="8">
        <v>0</v>
      </c>
      <c r="G8" s="8">
        <v>0</v>
      </c>
      <c r="H8" s="8">
        <v>0</v>
      </c>
      <c r="I8" s="8">
        <v>0</v>
      </c>
      <c r="J8" s="8">
        <v>0</v>
      </c>
      <c r="K8" s="8">
        <v>0</v>
      </c>
      <c r="L8" s="8">
        <f t="shared" si="0"/>
        <v>0</v>
      </c>
    </row>
    <row r="9" spans="2:12" ht="18" customHeight="1" x14ac:dyDescent="0.35">
      <c r="B9" s="267" t="s">
        <v>276</v>
      </c>
      <c r="C9" s="8" cm="1">
        <f t="array" ref="C9:J9">'[1]APPENDIX 9'!$C9:$J9</f>
        <v>0</v>
      </c>
      <c r="D9" s="8">
        <v>0</v>
      </c>
      <c r="E9" s="8">
        <v>0</v>
      </c>
      <c r="F9" s="8">
        <v>0</v>
      </c>
      <c r="G9" s="8">
        <v>0</v>
      </c>
      <c r="H9" s="8">
        <v>0</v>
      </c>
      <c r="I9" s="8">
        <v>0</v>
      </c>
      <c r="J9" s="8">
        <v>0</v>
      </c>
      <c r="K9" s="8">
        <v>0</v>
      </c>
      <c r="L9" s="8">
        <f t="shared" si="0"/>
        <v>0</v>
      </c>
    </row>
    <row r="10" spans="2:12" ht="18" customHeight="1" x14ac:dyDescent="0.35">
      <c r="B10" s="267" t="s">
        <v>277</v>
      </c>
      <c r="C10" s="8" cm="1">
        <f t="array" ref="C10:J10">'[1]APPENDIX 9'!$C10:$J10</f>
        <v>0</v>
      </c>
      <c r="D10" s="8">
        <v>0</v>
      </c>
      <c r="E10" s="8">
        <v>0</v>
      </c>
      <c r="F10" s="8">
        <v>0</v>
      </c>
      <c r="G10" s="8">
        <v>0</v>
      </c>
      <c r="H10" s="8">
        <v>0</v>
      </c>
      <c r="I10" s="8">
        <v>0</v>
      </c>
      <c r="J10" s="8">
        <v>0</v>
      </c>
      <c r="K10" s="8">
        <v>0</v>
      </c>
      <c r="L10" s="8">
        <f t="shared" si="0"/>
        <v>0</v>
      </c>
    </row>
    <row r="11" spans="2:12" ht="18" customHeight="1" x14ac:dyDescent="0.35">
      <c r="B11" s="267" t="s">
        <v>278</v>
      </c>
      <c r="C11" s="8" cm="1">
        <f t="array" ref="C11:J11">'[1]APPENDIX 9'!$C11:$J11</f>
        <v>0</v>
      </c>
      <c r="D11" s="8">
        <v>0</v>
      </c>
      <c r="E11" s="8">
        <v>0</v>
      </c>
      <c r="F11" s="8">
        <v>0</v>
      </c>
      <c r="G11" s="8">
        <v>0</v>
      </c>
      <c r="H11" s="8">
        <v>0</v>
      </c>
      <c r="I11" s="8">
        <v>0</v>
      </c>
      <c r="J11" s="8">
        <v>0</v>
      </c>
      <c r="K11" s="8">
        <v>0</v>
      </c>
      <c r="L11" s="8">
        <f t="shared" si="0"/>
        <v>0</v>
      </c>
    </row>
    <row r="12" spans="2:12" ht="18" customHeight="1" x14ac:dyDescent="0.35">
      <c r="B12" s="267" t="s">
        <v>8</v>
      </c>
      <c r="C12" s="8" cm="1">
        <f t="array" ref="C12:J12">'[1]APPENDIX 9'!$C12:$J12</f>
        <v>0</v>
      </c>
      <c r="D12" s="8">
        <v>0</v>
      </c>
      <c r="E12" s="8">
        <v>0</v>
      </c>
      <c r="F12" s="8">
        <v>0</v>
      </c>
      <c r="G12" s="8">
        <v>0</v>
      </c>
      <c r="H12" s="8">
        <v>0</v>
      </c>
      <c r="I12" s="8">
        <v>0</v>
      </c>
      <c r="J12" s="8">
        <v>0</v>
      </c>
      <c r="K12" s="8">
        <v>0</v>
      </c>
      <c r="L12" s="8">
        <f t="shared" si="0"/>
        <v>0</v>
      </c>
    </row>
    <row r="13" spans="2:12" ht="18" customHeight="1" x14ac:dyDescent="0.35">
      <c r="B13" s="267" t="s">
        <v>279</v>
      </c>
      <c r="C13" s="8" cm="1">
        <f t="array" ref="C13:J13">'[1]APPENDIX 9'!$C13:$J13</f>
        <v>0</v>
      </c>
      <c r="D13" s="8">
        <v>0</v>
      </c>
      <c r="E13" s="8">
        <v>0</v>
      </c>
      <c r="F13" s="8">
        <v>0</v>
      </c>
      <c r="G13" s="8">
        <v>0</v>
      </c>
      <c r="H13" s="8">
        <v>0</v>
      </c>
      <c r="I13" s="8">
        <v>0</v>
      </c>
      <c r="J13" s="8">
        <v>0</v>
      </c>
      <c r="K13" s="8">
        <v>0</v>
      </c>
      <c r="L13" s="8">
        <f t="shared" si="0"/>
        <v>0</v>
      </c>
    </row>
    <row r="14" spans="2:12" ht="18" customHeight="1" x14ac:dyDescent="0.35">
      <c r="B14" s="267" t="s">
        <v>280</v>
      </c>
      <c r="C14" s="8" cm="1">
        <f t="array" ref="C14:J14">'[1]APPENDIX 9'!$C14:$J14</f>
        <v>0</v>
      </c>
      <c r="D14" s="8">
        <v>0</v>
      </c>
      <c r="E14" s="8">
        <v>0</v>
      </c>
      <c r="F14" s="8">
        <v>0</v>
      </c>
      <c r="G14" s="8">
        <v>0</v>
      </c>
      <c r="H14" s="8">
        <v>0</v>
      </c>
      <c r="I14" s="8">
        <v>0</v>
      </c>
      <c r="J14" s="8">
        <v>0</v>
      </c>
      <c r="K14" s="8">
        <v>0</v>
      </c>
      <c r="L14" s="8">
        <f t="shared" si="0"/>
        <v>0</v>
      </c>
    </row>
    <row r="15" spans="2:12" ht="18" customHeight="1" x14ac:dyDescent="0.35">
      <c r="B15" s="267" t="s">
        <v>281</v>
      </c>
      <c r="C15" s="8" cm="1">
        <f t="array" ref="C15:J15">'[1]APPENDIX 9'!$C15:$J15</f>
        <v>0</v>
      </c>
      <c r="D15" s="8">
        <v>0</v>
      </c>
      <c r="E15" s="8">
        <v>0</v>
      </c>
      <c r="F15" s="8">
        <v>0</v>
      </c>
      <c r="G15" s="8">
        <v>0</v>
      </c>
      <c r="H15" s="8">
        <v>0</v>
      </c>
      <c r="I15" s="8">
        <v>0</v>
      </c>
      <c r="J15" s="8">
        <v>0</v>
      </c>
      <c r="K15" s="8">
        <v>0</v>
      </c>
      <c r="L15" s="8">
        <f t="shared" si="0"/>
        <v>0</v>
      </c>
    </row>
    <row r="16" spans="2:12" ht="18" customHeight="1" x14ac:dyDescent="0.35">
      <c r="B16" s="267" t="s">
        <v>282</v>
      </c>
      <c r="C16" s="8" cm="1">
        <f t="array" ref="C16:J16">'[1]APPENDIX 9'!$C16:$J16</f>
        <v>0</v>
      </c>
      <c r="D16" s="8">
        <v>0</v>
      </c>
      <c r="E16" s="8">
        <v>0</v>
      </c>
      <c r="F16" s="8">
        <v>0</v>
      </c>
      <c r="G16" s="8">
        <v>0</v>
      </c>
      <c r="H16" s="8">
        <v>0</v>
      </c>
      <c r="I16" s="8">
        <v>0</v>
      </c>
      <c r="J16" s="8">
        <v>0</v>
      </c>
      <c r="K16" s="8">
        <v>0</v>
      </c>
      <c r="L16" s="8">
        <f t="shared" si="0"/>
        <v>0</v>
      </c>
    </row>
    <row r="17" spans="2:12" ht="18" customHeight="1" x14ac:dyDescent="0.35">
      <c r="B17" s="267" t="s">
        <v>544</v>
      </c>
      <c r="C17" s="8" cm="1">
        <f t="array" ref="C17:J17">'[1]APPENDIX 9'!$C17:$J17</f>
        <v>0</v>
      </c>
      <c r="D17" s="8">
        <v>0</v>
      </c>
      <c r="E17" s="8">
        <v>0</v>
      </c>
      <c r="F17" s="8">
        <v>0</v>
      </c>
      <c r="G17" s="8">
        <v>0</v>
      </c>
      <c r="H17" s="8">
        <v>0</v>
      </c>
      <c r="I17" s="8">
        <v>0</v>
      </c>
      <c r="J17" s="8">
        <v>0</v>
      </c>
      <c r="K17" s="8">
        <v>0</v>
      </c>
      <c r="L17" s="8">
        <f t="shared" si="0"/>
        <v>0</v>
      </c>
    </row>
    <row r="18" spans="2:12" ht="18" customHeight="1" x14ac:dyDescent="0.35">
      <c r="B18" s="267" t="s">
        <v>284</v>
      </c>
      <c r="C18" s="8" cm="1">
        <f t="array" ref="C18:J18">'[1]APPENDIX 9'!$C18:$J18</f>
        <v>0</v>
      </c>
      <c r="D18" s="8">
        <v>0</v>
      </c>
      <c r="E18" s="8">
        <v>0</v>
      </c>
      <c r="F18" s="8">
        <v>0</v>
      </c>
      <c r="G18" s="8">
        <v>0</v>
      </c>
      <c r="H18" s="8">
        <v>0</v>
      </c>
      <c r="I18" s="8">
        <v>0</v>
      </c>
      <c r="J18" s="8">
        <v>0</v>
      </c>
      <c r="K18" s="8">
        <v>0</v>
      </c>
      <c r="L18" s="8">
        <f t="shared" si="0"/>
        <v>0</v>
      </c>
    </row>
    <row r="19" spans="2:12" ht="18" customHeight="1" x14ac:dyDescent="0.35">
      <c r="B19" s="267" t="s">
        <v>285</v>
      </c>
      <c r="C19" s="8" cm="1">
        <f t="array" ref="C19:J19">'[1]APPENDIX 9'!$C19:$J19</f>
        <v>0</v>
      </c>
      <c r="D19" s="8">
        <v>0</v>
      </c>
      <c r="E19" s="8">
        <v>0</v>
      </c>
      <c r="F19" s="8">
        <v>0</v>
      </c>
      <c r="G19" s="8">
        <v>0</v>
      </c>
      <c r="H19" s="8">
        <v>0</v>
      </c>
      <c r="I19" s="8">
        <v>0</v>
      </c>
      <c r="J19" s="8">
        <v>0</v>
      </c>
      <c r="K19" s="8">
        <v>0</v>
      </c>
      <c r="L19" s="8">
        <f t="shared" si="0"/>
        <v>0</v>
      </c>
    </row>
    <row r="20" spans="2:12" ht="18" customHeight="1" x14ac:dyDescent="0.35">
      <c r="B20" s="267" t="s">
        <v>286</v>
      </c>
      <c r="C20" s="8" cm="1">
        <f t="array" ref="C20:J20">'[1]APPENDIX 9'!$C20:$J20</f>
        <v>0</v>
      </c>
      <c r="D20" s="8">
        <v>0</v>
      </c>
      <c r="E20" s="8">
        <v>0</v>
      </c>
      <c r="F20" s="8">
        <v>0</v>
      </c>
      <c r="G20" s="8">
        <v>0</v>
      </c>
      <c r="H20" s="8">
        <v>0</v>
      </c>
      <c r="I20" s="8">
        <v>0</v>
      </c>
      <c r="J20" s="8">
        <v>0</v>
      </c>
      <c r="K20" s="8">
        <v>0</v>
      </c>
      <c r="L20" s="8">
        <f t="shared" si="0"/>
        <v>0</v>
      </c>
    </row>
    <row r="21" spans="2:12" ht="18" customHeight="1" x14ac:dyDescent="0.35">
      <c r="B21" s="267" t="s">
        <v>287</v>
      </c>
      <c r="C21" s="8" cm="1">
        <f t="array" ref="C21:J21">'[1]APPENDIX 9'!$C21:$J21</f>
        <v>0</v>
      </c>
      <c r="D21" s="8">
        <v>0</v>
      </c>
      <c r="E21" s="8">
        <v>0</v>
      </c>
      <c r="F21" s="8">
        <v>0</v>
      </c>
      <c r="G21" s="8">
        <v>0</v>
      </c>
      <c r="H21" s="8">
        <v>0</v>
      </c>
      <c r="I21" s="8">
        <v>0</v>
      </c>
      <c r="J21" s="8">
        <v>0</v>
      </c>
      <c r="K21" s="8">
        <v>0</v>
      </c>
      <c r="L21" s="8">
        <f t="shared" si="0"/>
        <v>0</v>
      </c>
    </row>
    <row r="22" spans="2:12" ht="18" customHeight="1" x14ac:dyDescent="0.35">
      <c r="B22" s="267" t="s">
        <v>18</v>
      </c>
      <c r="C22" s="8" cm="1">
        <f t="array" ref="C22:J22">'[1]APPENDIX 9'!$C22:$J22</f>
        <v>0</v>
      </c>
      <c r="D22" s="8">
        <v>0</v>
      </c>
      <c r="E22" s="8">
        <v>0</v>
      </c>
      <c r="F22" s="8">
        <v>0</v>
      </c>
      <c r="G22" s="8">
        <v>0</v>
      </c>
      <c r="H22" s="8">
        <v>0</v>
      </c>
      <c r="I22" s="8">
        <v>0</v>
      </c>
      <c r="J22" s="8">
        <v>0</v>
      </c>
      <c r="K22" s="8">
        <v>0</v>
      </c>
      <c r="L22" s="8">
        <f t="shared" si="0"/>
        <v>0</v>
      </c>
    </row>
    <row r="23" spans="2:12" ht="18" customHeight="1" x14ac:dyDescent="0.35">
      <c r="B23" s="267" t="s">
        <v>288</v>
      </c>
      <c r="C23" s="8" cm="1">
        <f t="array" ref="C23:J23">'[1]APPENDIX 9'!$C23:$J23</f>
        <v>0</v>
      </c>
      <c r="D23" s="8">
        <v>0</v>
      </c>
      <c r="E23" s="8">
        <v>0</v>
      </c>
      <c r="F23" s="8">
        <v>0</v>
      </c>
      <c r="G23" s="8">
        <v>0</v>
      </c>
      <c r="H23" s="8">
        <v>0</v>
      </c>
      <c r="I23" s="8">
        <v>0</v>
      </c>
      <c r="J23" s="8">
        <v>0</v>
      </c>
      <c r="K23" s="8">
        <v>0</v>
      </c>
      <c r="L23" s="8">
        <f t="shared" si="0"/>
        <v>0</v>
      </c>
    </row>
    <row r="24" spans="2:12" ht="18" customHeight="1" x14ac:dyDescent="0.35">
      <c r="B24" s="267" t="s">
        <v>289</v>
      </c>
      <c r="C24" s="8" cm="1">
        <f t="array" ref="C24:J24">'[1]APPENDIX 9'!$C24:$J24</f>
        <v>0</v>
      </c>
      <c r="D24" s="8">
        <v>0</v>
      </c>
      <c r="E24" s="8">
        <v>0</v>
      </c>
      <c r="F24" s="8">
        <v>0</v>
      </c>
      <c r="G24" s="8">
        <v>0</v>
      </c>
      <c r="H24" s="8">
        <v>0</v>
      </c>
      <c r="I24" s="8">
        <v>0</v>
      </c>
      <c r="J24" s="8">
        <v>0</v>
      </c>
      <c r="K24" s="8">
        <v>0</v>
      </c>
      <c r="L24" s="8">
        <f t="shared" si="0"/>
        <v>0</v>
      </c>
    </row>
    <row r="25" spans="2:12" ht="18" customHeight="1" x14ac:dyDescent="0.35">
      <c r="B25" s="267" t="s">
        <v>290</v>
      </c>
      <c r="C25" s="8" cm="1">
        <f t="array" ref="C25:J25">'[1]APPENDIX 9'!$C25:$J25</f>
        <v>0</v>
      </c>
      <c r="D25" s="8">
        <v>0</v>
      </c>
      <c r="E25" s="8">
        <v>0</v>
      </c>
      <c r="F25" s="8">
        <v>0</v>
      </c>
      <c r="G25" s="8">
        <v>0</v>
      </c>
      <c r="H25" s="8">
        <v>0</v>
      </c>
      <c r="I25" s="8">
        <v>0</v>
      </c>
      <c r="J25" s="8">
        <v>0</v>
      </c>
      <c r="K25" s="8">
        <v>0</v>
      </c>
      <c r="L25" s="8">
        <f t="shared" si="0"/>
        <v>0</v>
      </c>
    </row>
    <row r="26" spans="2:12" ht="18" customHeight="1" x14ac:dyDescent="0.35">
      <c r="B26" s="267" t="s">
        <v>291</v>
      </c>
      <c r="C26" s="8" cm="1">
        <f t="array" ref="C26:J26">'[1]APPENDIX 9'!$C26:$J26</f>
        <v>0</v>
      </c>
      <c r="D26" s="8">
        <v>0</v>
      </c>
      <c r="E26" s="8">
        <v>0</v>
      </c>
      <c r="F26" s="8">
        <v>0</v>
      </c>
      <c r="G26" s="8">
        <v>0</v>
      </c>
      <c r="H26" s="8">
        <v>0</v>
      </c>
      <c r="I26" s="8">
        <v>0</v>
      </c>
      <c r="J26" s="8">
        <v>0</v>
      </c>
      <c r="K26" s="8">
        <v>0</v>
      </c>
      <c r="L26" s="8">
        <f t="shared" si="0"/>
        <v>0</v>
      </c>
    </row>
    <row r="27" spans="2:12" ht="18" customHeight="1" x14ac:dyDescent="0.35">
      <c r="B27" s="267" t="s">
        <v>292</v>
      </c>
      <c r="C27" s="8" cm="1">
        <f t="array" ref="C27:J27">'[1]APPENDIX 9'!$C27:$J27</f>
        <v>0</v>
      </c>
      <c r="D27" s="8">
        <v>0</v>
      </c>
      <c r="E27" s="8">
        <v>0</v>
      </c>
      <c r="F27" s="8">
        <v>0</v>
      </c>
      <c r="G27" s="8">
        <v>0</v>
      </c>
      <c r="H27" s="8">
        <v>0</v>
      </c>
      <c r="I27" s="8">
        <v>0</v>
      </c>
      <c r="J27" s="8">
        <v>0</v>
      </c>
      <c r="K27" s="8">
        <v>0</v>
      </c>
      <c r="L27" s="8">
        <f t="shared" si="0"/>
        <v>0</v>
      </c>
    </row>
    <row r="28" spans="2:12" ht="18" customHeight="1" x14ac:dyDescent="0.35">
      <c r="B28" s="267" t="s">
        <v>293</v>
      </c>
      <c r="C28" s="8" cm="1">
        <f t="array" ref="C28:J28">'[1]APPENDIX 9'!$C28:$J28</f>
        <v>0</v>
      </c>
      <c r="D28" s="8">
        <v>0</v>
      </c>
      <c r="E28" s="8">
        <v>0</v>
      </c>
      <c r="F28" s="8">
        <v>0</v>
      </c>
      <c r="G28" s="8">
        <v>0</v>
      </c>
      <c r="H28" s="8">
        <v>0</v>
      </c>
      <c r="I28" s="8">
        <v>0</v>
      </c>
      <c r="J28" s="8">
        <v>0</v>
      </c>
      <c r="K28" s="8">
        <v>0</v>
      </c>
      <c r="L28" s="8">
        <f t="shared" si="0"/>
        <v>0</v>
      </c>
    </row>
    <row r="29" spans="2:12" ht="18" customHeight="1" x14ac:dyDescent="0.35">
      <c r="B29" s="267" t="s">
        <v>294</v>
      </c>
      <c r="C29" s="8" cm="1">
        <f t="array" ref="C29:J29">'[1]APPENDIX 9'!$C29:$J29</f>
        <v>0</v>
      </c>
      <c r="D29" s="8">
        <v>0</v>
      </c>
      <c r="E29" s="8">
        <v>0</v>
      </c>
      <c r="F29" s="8">
        <v>0</v>
      </c>
      <c r="G29" s="8">
        <v>0</v>
      </c>
      <c r="H29" s="8">
        <v>0</v>
      </c>
      <c r="I29" s="8">
        <v>0</v>
      </c>
      <c r="J29" s="8">
        <v>0</v>
      </c>
      <c r="K29" s="8">
        <v>0</v>
      </c>
      <c r="L29" s="8">
        <f t="shared" si="0"/>
        <v>0</v>
      </c>
    </row>
    <row r="30" spans="2:12" ht="18" customHeight="1" x14ac:dyDescent="0.35">
      <c r="B30" s="267" t="s">
        <v>295</v>
      </c>
      <c r="C30" s="8" cm="1">
        <f t="array" ref="C30:J30">'[1]APPENDIX 9'!$C30:$J30</f>
        <v>0</v>
      </c>
      <c r="D30" s="8">
        <v>0</v>
      </c>
      <c r="E30" s="8">
        <v>0</v>
      </c>
      <c r="F30" s="8">
        <v>0</v>
      </c>
      <c r="G30" s="8">
        <v>0</v>
      </c>
      <c r="H30" s="8">
        <v>0</v>
      </c>
      <c r="I30" s="8">
        <v>0</v>
      </c>
      <c r="J30" s="8">
        <v>0</v>
      </c>
      <c r="K30" s="8">
        <v>0</v>
      </c>
      <c r="L30" s="8">
        <f t="shared" si="0"/>
        <v>0</v>
      </c>
    </row>
    <row r="31" spans="2:12" s="31" customFormat="1" ht="18" customHeight="1" x14ac:dyDescent="0.35">
      <c r="B31" s="143" t="s">
        <v>26</v>
      </c>
      <c r="C31" s="336">
        <f>SUM(C6:C30)</f>
        <v>0</v>
      </c>
      <c r="D31" s="336">
        <f>SUM(D6:D30)</f>
        <v>0</v>
      </c>
      <c r="E31" s="336"/>
      <c r="F31" s="336">
        <f t="shared" ref="F31:K31" si="1">SUM(F6:F30)</f>
        <v>0</v>
      </c>
      <c r="G31" s="336">
        <f t="shared" si="1"/>
        <v>0</v>
      </c>
      <c r="H31" s="336">
        <f t="shared" si="1"/>
        <v>0</v>
      </c>
      <c r="I31" s="336">
        <f t="shared" si="1"/>
        <v>0</v>
      </c>
      <c r="J31" s="336">
        <f t="shared" si="1"/>
        <v>0</v>
      </c>
      <c r="K31" s="336">
        <f t="shared" si="1"/>
        <v>0</v>
      </c>
      <c r="L31" s="336"/>
    </row>
    <row r="32" spans="2:12" s="31" customFormat="1" ht="18" customHeight="1" x14ac:dyDescent="0.35">
      <c r="B32" s="554" t="s">
        <v>27</v>
      </c>
      <c r="C32" s="535"/>
      <c r="D32" s="535"/>
      <c r="E32" s="535"/>
      <c r="F32" s="535"/>
      <c r="G32" s="535"/>
      <c r="H32" s="535"/>
      <c r="I32" s="535"/>
      <c r="J32" s="535"/>
      <c r="K32" s="535"/>
      <c r="L32" s="536"/>
    </row>
    <row r="33" spans="2:12" ht="18" customHeight="1" x14ac:dyDescent="0.35">
      <c r="B33" s="267" t="s">
        <v>28</v>
      </c>
      <c r="C33" s="8" cm="1">
        <f t="array" ref="C33:J33">'[1]APPENDIX 9'!$C33:$J33</f>
        <v>0</v>
      </c>
      <c r="D33" s="8">
        <v>0</v>
      </c>
      <c r="E33" s="8">
        <v>0</v>
      </c>
      <c r="F33" s="8">
        <v>0</v>
      </c>
      <c r="G33" s="8">
        <v>17405.962</v>
      </c>
      <c r="H33" s="8">
        <v>0</v>
      </c>
      <c r="I33" s="8">
        <v>0</v>
      </c>
      <c r="J33" s="8">
        <v>0</v>
      </c>
      <c r="K33" s="340">
        <f>SUM(C33:J33)</f>
        <v>17405.962</v>
      </c>
      <c r="L33" s="341">
        <f>IFERROR(K33/$K$36*100,0)</f>
        <v>0.41044424294235354</v>
      </c>
    </row>
    <row r="34" spans="2:12" ht="18" customHeight="1" x14ac:dyDescent="0.35">
      <c r="B34" s="267" t="s">
        <v>29</v>
      </c>
      <c r="C34" s="8" cm="1">
        <f t="array" ref="C34:J34">'[1]APPENDIX 9'!$C34:$J34</f>
        <v>115415.9849616655</v>
      </c>
      <c r="D34" s="8">
        <v>0</v>
      </c>
      <c r="E34" s="8">
        <v>0</v>
      </c>
      <c r="F34" s="8">
        <v>0</v>
      </c>
      <c r="G34" s="8">
        <v>1105358.0683991241</v>
      </c>
      <c r="H34" s="8">
        <v>0</v>
      </c>
      <c r="I34" s="8">
        <v>0</v>
      </c>
      <c r="J34" s="8">
        <v>0</v>
      </c>
      <c r="K34" s="340">
        <f t="shared" ref="K34:K35" si="2">SUM(C34:J34)</f>
        <v>1220774.0533607895</v>
      </c>
      <c r="L34" s="341">
        <f>IFERROR(K34/$K$36*100,0)</f>
        <v>28.786669885602283</v>
      </c>
    </row>
    <row r="35" spans="2:12" ht="18" customHeight="1" x14ac:dyDescent="0.35">
      <c r="B35" s="267" t="s">
        <v>30</v>
      </c>
      <c r="C35" s="8" cm="1">
        <f t="array" ref="C35:J35">'[1]APPENDIX 9'!$C35:$J35</f>
        <v>100925.67621000001</v>
      </c>
      <c r="D35" s="8">
        <v>0</v>
      </c>
      <c r="E35" s="8">
        <v>0</v>
      </c>
      <c r="F35" s="8">
        <v>0</v>
      </c>
      <c r="G35" s="8">
        <v>2901655.946409998</v>
      </c>
      <c r="H35" s="8">
        <v>0</v>
      </c>
      <c r="I35" s="8">
        <v>0</v>
      </c>
      <c r="J35" s="8">
        <v>0</v>
      </c>
      <c r="K35" s="340">
        <f t="shared" si="2"/>
        <v>3002581.6226199982</v>
      </c>
      <c r="L35" s="341">
        <f>IFERROR(K35/$K$36*100,0)</f>
        <v>70.802885871455359</v>
      </c>
    </row>
    <row r="36" spans="2:12" s="31" customFormat="1" ht="18" customHeight="1" x14ac:dyDescent="0.35">
      <c r="B36" s="143" t="s">
        <v>26</v>
      </c>
      <c r="C36" s="336">
        <f>SUM(C33:C35)</f>
        <v>216341.6611716655</v>
      </c>
      <c r="D36" s="336">
        <f t="shared" ref="D36:J36" si="3">SUM(D33:D35)</f>
        <v>0</v>
      </c>
      <c r="E36" s="336">
        <f t="shared" si="3"/>
        <v>0</v>
      </c>
      <c r="F36" s="336">
        <f t="shared" si="3"/>
        <v>0</v>
      </c>
      <c r="G36" s="336">
        <f t="shared" si="3"/>
        <v>4024419.9768091221</v>
      </c>
      <c r="H36" s="336">
        <f t="shared" si="3"/>
        <v>0</v>
      </c>
      <c r="I36" s="336">
        <f t="shared" si="3"/>
        <v>0</v>
      </c>
      <c r="J36" s="336">
        <f t="shared" si="3"/>
        <v>0</v>
      </c>
      <c r="K36" s="336">
        <f>SUM(K33:K35)</f>
        <v>4240761.637980788</v>
      </c>
      <c r="L36" s="342">
        <f t="shared" ref="L36" si="4">SUM(L33:L35)</f>
        <v>100</v>
      </c>
    </row>
    <row r="37" spans="2:12" ht="18" customHeight="1" x14ac:dyDescent="0.35">
      <c r="B37" s="556" t="s">
        <v>32</v>
      </c>
      <c r="C37" s="557"/>
      <c r="D37" s="557"/>
      <c r="E37" s="557"/>
      <c r="F37" s="557"/>
      <c r="G37" s="557"/>
      <c r="H37" s="557"/>
      <c r="I37" s="557"/>
      <c r="J37" s="557"/>
      <c r="K37" s="557"/>
    </row>
  </sheetData>
  <sheetProtection algorithmName="SHA-512" hashValue="HjLfWBi6jY8BjTzb5fDQLLyENACmCVdskF5I/63cR8KDO96egxERpfLtBStFfuefQnwlUTWtVfdx9fYTpR8sDw==" saltValue="tYVLwL77Pi0ZYKOPLMddoA==" spinCount="100000" sheet="1" objects="1" scenarios="1"/>
  <mergeCells count="4">
    <mergeCell ref="B5:L5"/>
    <mergeCell ref="B32:L32"/>
    <mergeCell ref="B37:K37"/>
    <mergeCell ref="B3:L3"/>
  </mergeCells>
  <pageMargins left="0.7" right="0.7" top="0.75" bottom="0.75" header="0.3" footer="0.3"/>
  <pageSetup scale="51" orientation="landscape" r:id="rId1"/>
  <headerFooter>
    <oddFooter>Page &amp;P</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8">
    <tabColor rgb="FFCC9900"/>
    <pageSetUpPr fitToPage="1"/>
  </sheetPr>
  <dimension ref="B1:K37"/>
  <sheetViews>
    <sheetView showGridLines="0" topLeftCell="A28" zoomScale="80" zoomScaleNormal="80" workbookViewId="0">
      <selection activeCell="B37" sqref="B37:K37"/>
    </sheetView>
  </sheetViews>
  <sheetFormatPr defaultRowHeight="15.5" x14ac:dyDescent="0.35"/>
  <cols>
    <col min="1" max="1" width="10.453125" style="1" customWidth="1"/>
    <col min="2" max="2" width="47.81640625" style="1" customWidth="1"/>
    <col min="3" max="5" width="20.453125" style="1" customWidth="1"/>
    <col min="6" max="6" width="17.453125" style="1" customWidth="1"/>
    <col min="7" max="11" width="20.453125" style="1" customWidth="1"/>
    <col min="12" max="12" width="10.54296875" style="1" customWidth="1"/>
    <col min="13" max="16384" width="8.7265625" style="1"/>
  </cols>
  <sheetData>
    <row r="1" spans="2:11" ht="34.5" customHeight="1" x14ac:dyDescent="0.35">
      <c r="B1" s="449"/>
    </row>
    <row r="3" spans="2:11" ht="21.75" customHeight="1" x14ac:dyDescent="0.35">
      <c r="B3" s="555" t="str">
        <f>_xlfn.CONCAT(Contents!E27,": ",UPPER(Contents!F27))</f>
        <v>APPENDIX 10: SUMMARY OF LONG TERM BUSINESS OUTWARD REINSURANCE PREMIUMS FOR THE YEAR ENDED 31.12.2024</v>
      </c>
      <c r="C3" s="535"/>
      <c r="D3" s="535"/>
      <c r="E3" s="535"/>
      <c r="F3" s="535"/>
      <c r="G3" s="535"/>
      <c r="H3" s="535"/>
      <c r="I3" s="535"/>
      <c r="J3" s="535"/>
      <c r="K3" s="536"/>
    </row>
    <row r="4" spans="2:11" ht="45" customHeight="1" x14ac:dyDescent="0.35">
      <c r="B4" s="276" t="s">
        <v>0</v>
      </c>
      <c r="C4" s="27" t="s">
        <v>204</v>
      </c>
      <c r="D4" s="27" t="s">
        <v>205</v>
      </c>
      <c r="E4" s="27" t="s">
        <v>207</v>
      </c>
      <c r="F4" s="27" t="s">
        <v>206</v>
      </c>
      <c r="G4" s="27" t="s">
        <v>208</v>
      </c>
      <c r="H4" s="27" t="s">
        <v>209</v>
      </c>
      <c r="I4" s="27" t="s">
        <v>356</v>
      </c>
      <c r="J4" s="27" t="s">
        <v>190</v>
      </c>
      <c r="K4" s="28" t="s">
        <v>212</v>
      </c>
    </row>
    <row r="5" spans="2:11" x14ac:dyDescent="0.35">
      <c r="B5" s="554" t="s">
        <v>4</v>
      </c>
      <c r="C5" s="535"/>
      <c r="D5" s="535"/>
      <c r="E5" s="535"/>
      <c r="F5" s="535"/>
      <c r="G5" s="535"/>
      <c r="H5" s="535"/>
      <c r="I5" s="535"/>
      <c r="J5" s="535"/>
      <c r="K5" s="536"/>
    </row>
    <row r="6" spans="2:11" x14ac:dyDescent="0.35">
      <c r="B6" s="267" t="s">
        <v>273</v>
      </c>
      <c r="C6" s="8" cm="1">
        <f t="array" ref="C6:J6">'[1]APPENDIX 10'!$C6:$J6</f>
        <v>24683.608</v>
      </c>
      <c r="D6" s="8">
        <v>0</v>
      </c>
      <c r="E6" s="8">
        <v>0</v>
      </c>
      <c r="F6" s="8">
        <v>0</v>
      </c>
      <c r="G6" s="8">
        <v>1443658.459</v>
      </c>
      <c r="H6" s="8">
        <v>131433.08100000001</v>
      </c>
      <c r="I6" s="8">
        <v>0</v>
      </c>
      <c r="J6" s="8">
        <v>0</v>
      </c>
      <c r="K6" s="266">
        <f t="shared" ref="K6:K29" si="0">SUM(C6:J6)</f>
        <v>1599775.148</v>
      </c>
    </row>
    <row r="7" spans="2:11" x14ac:dyDescent="0.35">
      <c r="B7" s="267" t="s">
        <v>274</v>
      </c>
      <c r="C7" s="8" cm="1">
        <f t="array" ref="C7:J7">'[1]APPENDIX 10'!$C7:$J7</f>
        <v>10242.721</v>
      </c>
      <c r="D7" s="8">
        <v>0</v>
      </c>
      <c r="E7" s="8">
        <v>0</v>
      </c>
      <c r="F7" s="8">
        <v>0</v>
      </c>
      <c r="G7" s="8">
        <v>1036110.559140097</v>
      </c>
      <c r="H7" s="8">
        <v>90680.466019097803</v>
      </c>
      <c r="I7" s="8">
        <v>0</v>
      </c>
      <c r="J7" s="8">
        <v>0</v>
      </c>
      <c r="K7" s="266">
        <f t="shared" si="0"/>
        <v>1137033.7461591947</v>
      </c>
    </row>
    <row r="8" spans="2:11" x14ac:dyDescent="0.35">
      <c r="B8" s="267" t="s">
        <v>275</v>
      </c>
      <c r="C8" s="8" cm="1">
        <f t="array" ref="C8:J8">'[1]APPENDIX 10'!$C8:$J8</f>
        <v>12916.401770000461</v>
      </c>
      <c r="D8" s="8">
        <v>0</v>
      </c>
      <c r="E8" s="8">
        <v>0</v>
      </c>
      <c r="F8" s="8">
        <v>0</v>
      </c>
      <c r="G8" s="8">
        <v>5587114.8569099996</v>
      </c>
      <c r="H8" s="8">
        <v>46343.143860000011</v>
      </c>
      <c r="I8" s="8">
        <v>0</v>
      </c>
      <c r="J8" s="8">
        <v>0</v>
      </c>
      <c r="K8" s="266">
        <f t="shared" si="0"/>
        <v>5646374.4025400002</v>
      </c>
    </row>
    <row r="9" spans="2:11" x14ac:dyDescent="0.35">
      <c r="B9" s="267" t="s">
        <v>276</v>
      </c>
      <c r="C9" s="8" cm="1">
        <f t="array" ref="C9:J9">'[1]APPENDIX 10'!$C9:$J9</f>
        <v>341.88173000000052</v>
      </c>
      <c r="D9" s="8">
        <v>0</v>
      </c>
      <c r="E9" s="8">
        <v>0</v>
      </c>
      <c r="F9" s="8">
        <v>0</v>
      </c>
      <c r="G9" s="8">
        <v>165638.73044000001</v>
      </c>
      <c r="H9" s="8">
        <v>1163.7670000000001</v>
      </c>
      <c r="I9" s="8">
        <v>0</v>
      </c>
      <c r="J9" s="8">
        <v>0</v>
      </c>
      <c r="K9" s="266">
        <f t="shared" si="0"/>
        <v>167144.37917</v>
      </c>
    </row>
    <row r="10" spans="2:11" x14ac:dyDescent="0.35">
      <c r="B10" s="267" t="s">
        <v>277</v>
      </c>
      <c r="C10" s="8" cm="1">
        <f t="array" ref="C10:J10">'[1]APPENDIX 10'!$C10:$J10</f>
        <v>0</v>
      </c>
      <c r="D10" s="8">
        <v>0</v>
      </c>
      <c r="E10" s="8">
        <v>0</v>
      </c>
      <c r="F10" s="8">
        <v>0</v>
      </c>
      <c r="G10" s="8">
        <v>159165.2639928174</v>
      </c>
      <c r="H10" s="8">
        <v>13365.01105100982</v>
      </c>
      <c r="I10" s="8">
        <v>0</v>
      </c>
      <c r="J10" s="8">
        <v>0</v>
      </c>
      <c r="K10" s="266">
        <f t="shared" si="0"/>
        <v>172530.27504382722</v>
      </c>
    </row>
    <row r="11" spans="2:11" x14ac:dyDescent="0.35">
      <c r="B11" s="267" t="s">
        <v>278</v>
      </c>
      <c r="C11" s="8" cm="1">
        <f t="array" ref="C11:J11">'[1]APPENDIX 10'!$C11:$J11</f>
        <v>12513.653630000121</v>
      </c>
      <c r="D11" s="8">
        <v>0</v>
      </c>
      <c r="E11" s="8">
        <v>0</v>
      </c>
      <c r="F11" s="8">
        <v>0</v>
      </c>
      <c r="G11" s="8">
        <v>63488.787642309668</v>
      </c>
      <c r="H11" s="8">
        <v>381400.82552344608</v>
      </c>
      <c r="I11" s="8">
        <v>0</v>
      </c>
      <c r="J11" s="8">
        <v>0</v>
      </c>
      <c r="K11" s="266">
        <f t="shared" si="0"/>
        <v>457403.26679575589</v>
      </c>
    </row>
    <row r="12" spans="2:11" x14ac:dyDescent="0.35">
      <c r="B12" s="267" t="s">
        <v>8</v>
      </c>
      <c r="C12" s="8" cm="1">
        <f t="array" ref="C12:J12">'[1]APPENDIX 10'!$C12:$J12</f>
        <v>0</v>
      </c>
      <c r="D12" s="8">
        <v>0</v>
      </c>
      <c r="E12" s="8">
        <v>0</v>
      </c>
      <c r="F12" s="8">
        <v>0</v>
      </c>
      <c r="G12" s="8">
        <v>0</v>
      </c>
      <c r="H12" s="8">
        <v>0</v>
      </c>
      <c r="I12" s="8">
        <v>0</v>
      </c>
      <c r="J12" s="8">
        <v>0</v>
      </c>
      <c r="K12" s="266">
        <f t="shared" si="0"/>
        <v>0</v>
      </c>
    </row>
    <row r="13" spans="2:11" x14ac:dyDescent="0.35">
      <c r="B13" s="267" t="s">
        <v>279</v>
      </c>
      <c r="C13" s="8" cm="1">
        <f t="array" ref="C13:J13">'[1]APPENDIX 10'!$C13:$J13</f>
        <v>0</v>
      </c>
      <c r="D13" s="8">
        <v>0</v>
      </c>
      <c r="E13" s="8">
        <v>0</v>
      </c>
      <c r="F13" s="8">
        <v>0</v>
      </c>
      <c r="G13" s="8">
        <v>280480.783</v>
      </c>
      <c r="H13" s="8">
        <v>138313.03</v>
      </c>
      <c r="I13" s="8">
        <v>0</v>
      </c>
      <c r="J13" s="8">
        <v>0</v>
      </c>
      <c r="K13" s="266">
        <f t="shared" si="0"/>
        <v>418793.81299999997</v>
      </c>
    </row>
    <row r="14" spans="2:11" x14ac:dyDescent="0.35">
      <c r="B14" s="267" t="s">
        <v>280</v>
      </c>
      <c r="C14" s="8" cm="1">
        <f t="array" ref="C14:J14">'[1]APPENDIX 10'!$C14:$J14</f>
        <v>0</v>
      </c>
      <c r="D14" s="8">
        <v>0</v>
      </c>
      <c r="E14" s="8">
        <v>0</v>
      </c>
      <c r="F14" s="8">
        <v>0</v>
      </c>
      <c r="G14" s="8">
        <v>81782.066000000006</v>
      </c>
      <c r="H14" s="8">
        <v>2845.5059999999999</v>
      </c>
      <c r="I14" s="8">
        <v>0</v>
      </c>
      <c r="J14" s="8">
        <v>0</v>
      </c>
      <c r="K14" s="266">
        <f t="shared" si="0"/>
        <v>84627.572</v>
      </c>
    </row>
    <row r="15" spans="2:11" x14ac:dyDescent="0.35">
      <c r="B15" s="267" t="s">
        <v>281</v>
      </c>
      <c r="C15" s="8" cm="1">
        <f t="array" ref="C15:J15">'[1]APPENDIX 10'!$C15:$J15</f>
        <v>0</v>
      </c>
      <c r="D15" s="8">
        <v>0</v>
      </c>
      <c r="E15" s="8">
        <v>0</v>
      </c>
      <c r="F15" s="8">
        <v>0</v>
      </c>
      <c r="G15" s="8">
        <v>272345.47622999997</v>
      </c>
      <c r="H15" s="8">
        <v>0</v>
      </c>
      <c r="I15" s="8">
        <v>0</v>
      </c>
      <c r="J15" s="8">
        <v>0</v>
      </c>
      <c r="K15" s="266">
        <f t="shared" si="0"/>
        <v>272345.47622999997</v>
      </c>
    </row>
    <row r="16" spans="2:11" x14ac:dyDescent="0.35">
      <c r="B16" s="267" t="s">
        <v>282</v>
      </c>
      <c r="C16" s="8" cm="1">
        <f t="array" ref="C16:J16">'[1]APPENDIX 10'!$C16:$J16</f>
        <v>72906.165987943648</v>
      </c>
      <c r="D16" s="8">
        <v>0</v>
      </c>
      <c r="E16" s="8">
        <v>0</v>
      </c>
      <c r="F16" s="8">
        <v>0</v>
      </c>
      <c r="G16" s="8">
        <v>265777.7929622524</v>
      </c>
      <c r="H16" s="8">
        <v>129673.73400151489</v>
      </c>
      <c r="I16" s="8">
        <v>0</v>
      </c>
      <c r="J16" s="8">
        <v>0</v>
      </c>
      <c r="K16" s="266">
        <f t="shared" si="0"/>
        <v>468357.69295171095</v>
      </c>
    </row>
    <row r="17" spans="2:11" x14ac:dyDescent="0.35">
      <c r="B17" s="267" t="s">
        <v>544</v>
      </c>
      <c r="C17" s="8" cm="1">
        <f t="array" ref="C17:J17">'[1]APPENDIX 10'!$C17:$J17</f>
        <v>13121.790999999999</v>
      </c>
      <c r="D17" s="8">
        <v>0</v>
      </c>
      <c r="E17" s="8">
        <v>0</v>
      </c>
      <c r="F17" s="8">
        <v>0</v>
      </c>
      <c r="G17" s="8">
        <v>617286.12</v>
      </c>
      <c r="H17" s="8">
        <v>27147.276999999998</v>
      </c>
      <c r="I17" s="8">
        <v>0</v>
      </c>
      <c r="J17" s="8">
        <v>0</v>
      </c>
      <c r="K17" s="266">
        <f t="shared" si="0"/>
        <v>657555.18799999997</v>
      </c>
    </row>
    <row r="18" spans="2:11" x14ac:dyDescent="0.35">
      <c r="B18" s="267" t="s">
        <v>284</v>
      </c>
      <c r="C18" s="8" cm="1">
        <f t="array" ref="C18:J18">'[1]APPENDIX 10'!$C18:$J18</f>
        <v>6073.75</v>
      </c>
      <c r="D18" s="8">
        <v>0</v>
      </c>
      <c r="E18" s="8">
        <v>0</v>
      </c>
      <c r="F18" s="8">
        <v>0</v>
      </c>
      <c r="G18" s="8">
        <v>63152.167999999998</v>
      </c>
      <c r="H18" s="8">
        <v>0</v>
      </c>
      <c r="I18" s="8">
        <v>0</v>
      </c>
      <c r="J18" s="8">
        <v>0</v>
      </c>
      <c r="K18" s="266">
        <f t="shared" si="0"/>
        <v>69225.918000000005</v>
      </c>
    </row>
    <row r="19" spans="2:11" x14ac:dyDescent="0.35">
      <c r="B19" s="267" t="s">
        <v>285</v>
      </c>
      <c r="C19" s="8" cm="1">
        <f t="array" ref="C19:J19">'[1]APPENDIX 10'!$C19:$J19</f>
        <v>154.10599999999999</v>
      </c>
      <c r="D19" s="8">
        <v>0</v>
      </c>
      <c r="E19" s="8">
        <v>0</v>
      </c>
      <c r="F19" s="8">
        <v>0</v>
      </c>
      <c r="G19" s="8">
        <v>28837.487000000001</v>
      </c>
      <c r="H19" s="8">
        <v>72729.043000000005</v>
      </c>
      <c r="I19" s="8">
        <v>0</v>
      </c>
      <c r="J19" s="8">
        <v>0</v>
      </c>
      <c r="K19" s="266">
        <f t="shared" si="0"/>
        <v>101720.636</v>
      </c>
    </row>
    <row r="20" spans="2:11" x14ac:dyDescent="0.35">
      <c r="B20" s="267" t="s">
        <v>286</v>
      </c>
      <c r="C20" s="8" cm="1">
        <f t="array" ref="C20:J20">'[1]APPENDIX 10'!$C20:$J20</f>
        <v>0</v>
      </c>
      <c r="D20" s="8">
        <v>0</v>
      </c>
      <c r="E20" s="8">
        <v>0</v>
      </c>
      <c r="F20" s="8">
        <v>0</v>
      </c>
      <c r="G20" s="8">
        <v>3951.4029999999998</v>
      </c>
      <c r="H20" s="8">
        <v>72712.03</v>
      </c>
      <c r="I20" s="8">
        <v>0</v>
      </c>
      <c r="J20" s="8">
        <v>0</v>
      </c>
      <c r="K20" s="266">
        <v>76663.433000000005</v>
      </c>
    </row>
    <row r="21" spans="2:11" x14ac:dyDescent="0.35">
      <c r="B21" s="267" t="s">
        <v>287</v>
      </c>
      <c r="C21" s="8" cm="1">
        <f t="array" ref="C21:J21">'[1]APPENDIX 10'!$C21:$J21</f>
        <v>32088.34521000004</v>
      </c>
      <c r="D21" s="8">
        <v>0</v>
      </c>
      <c r="E21" s="8">
        <v>0</v>
      </c>
      <c r="F21" s="8">
        <v>0</v>
      </c>
      <c r="G21" s="8">
        <v>180280.08851</v>
      </c>
      <c r="H21" s="8">
        <v>120884.42958</v>
      </c>
      <c r="I21" s="8">
        <v>0</v>
      </c>
      <c r="J21" s="8">
        <v>50.12</v>
      </c>
      <c r="K21" s="266">
        <f t="shared" si="0"/>
        <v>333302.98330000002</v>
      </c>
    </row>
    <row r="22" spans="2:11" x14ac:dyDescent="0.35">
      <c r="B22" s="267" t="s">
        <v>18</v>
      </c>
      <c r="C22" s="8" cm="1">
        <f t="array" ref="C22:J22">'[1]APPENDIX 10'!$C22:$J22</f>
        <v>0</v>
      </c>
      <c r="D22" s="8">
        <v>0</v>
      </c>
      <c r="E22" s="8">
        <v>0</v>
      </c>
      <c r="F22" s="8">
        <v>0</v>
      </c>
      <c r="G22" s="8">
        <v>307865</v>
      </c>
      <c r="H22" s="8">
        <v>221826</v>
      </c>
      <c r="I22" s="8">
        <v>0</v>
      </c>
      <c r="J22" s="8">
        <v>0</v>
      </c>
      <c r="K22" s="266">
        <f t="shared" si="0"/>
        <v>529691</v>
      </c>
    </row>
    <row r="23" spans="2:11" x14ac:dyDescent="0.35">
      <c r="B23" s="267" t="s">
        <v>288</v>
      </c>
      <c r="C23" s="8" cm="1">
        <f t="array" ref="C23:J23">'[1]APPENDIX 10'!$C23:$J23</f>
        <v>71025.901580000049</v>
      </c>
      <c r="D23" s="8">
        <v>0</v>
      </c>
      <c r="E23" s="8">
        <v>0</v>
      </c>
      <c r="F23" s="8">
        <v>0</v>
      </c>
      <c r="G23" s="8">
        <v>0</v>
      </c>
      <c r="H23" s="8">
        <v>0</v>
      </c>
      <c r="I23" s="8">
        <v>0</v>
      </c>
      <c r="J23" s="8">
        <v>0</v>
      </c>
      <c r="K23" s="266">
        <f t="shared" si="0"/>
        <v>71025.901580000049</v>
      </c>
    </row>
    <row r="24" spans="2:11" x14ac:dyDescent="0.35">
      <c r="B24" s="267" t="s">
        <v>289</v>
      </c>
      <c r="C24" s="8" cm="1">
        <f t="array" ref="C24:J24">'[1]APPENDIX 10'!$C24:$J24</f>
        <v>14326.052259999989</v>
      </c>
      <c r="D24" s="8">
        <v>0</v>
      </c>
      <c r="E24" s="8">
        <v>0</v>
      </c>
      <c r="F24" s="8">
        <v>0</v>
      </c>
      <c r="G24" s="8">
        <v>946367.8825840936</v>
      </c>
      <c r="H24" s="8">
        <v>293039.63971590641</v>
      </c>
      <c r="I24" s="8">
        <v>0</v>
      </c>
      <c r="J24" s="8">
        <v>0</v>
      </c>
      <c r="K24" s="266">
        <f t="shared" si="0"/>
        <v>1253733.5745600001</v>
      </c>
    </row>
    <row r="25" spans="2:11" x14ac:dyDescent="0.35">
      <c r="B25" s="267" t="s">
        <v>290</v>
      </c>
      <c r="C25" s="8" cm="1">
        <f t="array" ref="C25:J25">'[1]APPENDIX 10'!$C25:$J25</f>
        <v>5069.4059999999999</v>
      </c>
      <c r="D25" s="8">
        <v>0</v>
      </c>
      <c r="E25" s="8">
        <v>0</v>
      </c>
      <c r="F25" s="8">
        <v>0</v>
      </c>
      <c r="G25" s="8">
        <v>139585.09700000001</v>
      </c>
      <c r="H25" s="8">
        <v>89575.607000000004</v>
      </c>
      <c r="I25" s="8">
        <v>0</v>
      </c>
      <c r="J25" s="8">
        <v>0</v>
      </c>
      <c r="K25" s="266">
        <f t="shared" si="0"/>
        <v>234230.11</v>
      </c>
    </row>
    <row r="26" spans="2:11" x14ac:dyDescent="0.35">
      <c r="B26" s="267" t="s">
        <v>291</v>
      </c>
      <c r="C26" s="8" cm="1">
        <f t="array" ref="C26:J26">'[1]APPENDIX 10'!$C26:$J26</f>
        <v>87779.225649999978</v>
      </c>
      <c r="D26" s="8">
        <v>0</v>
      </c>
      <c r="E26" s="8">
        <v>0</v>
      </c>
      <c r="F26" s="8">
        <v>0</v>
      </c>
      <c r="G26" s="8">
        <v>322987.88630000001</v>
      </c>
      <c r="H26" s="8">
        <v>48152.479949999994</v>
      </c>
      <c r="I26" s="8">
        <v>0</v>
      </c>
      <c r="J26" s="8">
        <v>0</v>
      </c>
      <c r="K26" s="266">
        <f t="shared" si="0"/>
        <v>458919.5919</v>
      </c>
    </row>
    <row r="27" spans="2:11" x14ac:dyDescent="0.35">
      <c r="B27" s="267" t="s">
        <v>292</v>
      </c>
      <c r="C27" s="8" cm="1">
        <f t="array" ref="C27:J27">'[1]APPENDIX 10'!$C27:$J27</f>
        <v>96906.508809999941</v>
      </c>
      <c r="D27" s="8">
        <v>18093.088559999938</v>
      </c>
      <c r="E27" s="8">
        <v>0</v>
      </c>
      <c r="F27" s="8">
        <v>0</v>
      </c>
      <c r="G27" s="8">
        <v>477830.59704000002</v>
      </c>
      <c r="H27" s="8">
        <v>154625.1819</v>
      </c>
      <c r="I27" s="8">
        <v>0</v>
      </c>
      <c r="J27" s="8">
        <v>0</v>
      </c>
      <c r="K27" s="266">
        <f t="shared" si="0"/>
        <v>747455.37630999985</v>
      </c>
    </row>
    <row r="28" spans="2:11" x14ac:dyDescent="0.35">
      <c r="B28" s="267" t="s">
        <v>293</v>
      </c>
      <c r="C28" s="8" cm="1">
        <f t="array" ref="C28:J28">'[1]APPENDIX 10'!$C28:$J28</f>
        <v>0</v>
      </c>
      <c r="D28" s="8">
        <v>0</v>
      </c>
      <c r="E28" s="8">
        <v>0</v>
      </c>
      <c r="F28" s="8">
        <v>0</v>
      </c>
      <c r="G28" s="8">
        <v>861.05</v>
      </c>
      <c r="H28" s="8">
        <v>336.43400000000003</v>
      </c>
      <c r="I28" s="8">
        <v>0</v>
      </c>
      <c r="J28" s="8">
        <v>0</v>
      </c>
      <c r="K28" s="266">
        <f t="shared" si="0"/>
        <v>1197.4839999999999</v>
      </c>
    </row>
    <row r="29" spans="2:11" x14ac:dyDescent="0.35">
      <c r="B29" s="267" t="s">
        <v>294</v>
      </c>
      <c r="C29" s="8" cm="1">
        <f t="array" ref="C29:J29">'[1]APPENDIX 10'!$C29:$J29</f>
        <v>0</v>
      </c>
      <c r="D29" s="8">
        <v>0</v>
      </c>
      <c r="E29" s="8">
        <v>0</v>
      </c>
      <c r="F29" s="8">
        <v>0</v>
      </c>
      <c r="G29" s="8">
        <v>23083.109893424989</v>
      </c>
      <c r="H29" s="8">
        <v>0</v>
      </c>
      <c r="I29" s="8">
        <v>0</v>
      </c>
      <c r="J29" s="8">
        <v>0</v>
      </c>
      <c r="K29" s="266">
        <f t="shared" si="0"/>
        <v>23083.109893424989</v>
      </c>
    </row>
    <row r="30" spans="2:11" x14ac:dyDescent="0.35">
      <c r="B30" s="267" t="s">
        <v>295</v>
      </c>
      <c r="C30" s="8" cm="1">
        <f t="array" ref="C30:J30">'[1]APPENDIX 10'!$C30:$J30</f>
        <v>0</v>
      </c>
      <c r="D30" s="8">
        <v>0</v>
      </c>
      <c r="E30" s="8">
        <v>0</v>
      </c>
      <c r="F30" s="8">
        <v>0</v>
      </c>
      <c r="G30" s="8">
        <v>3514.8389999999999</v>
      </c>
      <c r="H30" s="8">
        <v>1506.3589999999999</v>
      </c>
      <c r="I30" s="8">
        <v>0</v>
      </c>
      <c r="J30" s="8">
        <v>0</v>
      </c>
      <c r="K30" s="266">
        <f t="shared" ref="K30" si="1">SUM(C30:J30)</f>
        <v>5021.1980000000003</v>
      </c>
    </row>
    <row r="31" spans="2:11" s="31" customFormat="1" x14ac:dyDescent="0.35">
      <c r="B31" s="143" t="s">
        <v>26</v>
      </c>
      <c r="C31" s="268">
        <f t="shared" ref="C31:K31" si="2">SUM(C6:C30)</f>
        <v>460149.51862794417</v>
      </c>
      <c r="D31" s="268">
        <f t="shared" si="2"/>
        <v>18093.088559999938</v>
      </c>
      <c r="E31" s="268">
        <f t="shared" si="2"/>
        <v>0</v>
      </c>
      <c r="F31" s="268">
        <f t="shared" si="2"/>
        <v>0</v>
      </c>
      <c r="G31" s="268">
        <f t="shared" si="2"/>
        <v>12471165.50364499</v>
      </c>
      <c r="H31" s="268">
        <f t="shared" si="2"/>
        <v>2037753.0456009749</v>
      </c>
      <c r="I31" s="268">
        <f t="shared" si="2"/>
        <v>0</v>
      </c>
      <c r="J31" s="268">
        <f t="shared" si="2"/>
        <v>50.12</v>
      </c>
      <c r="K31" s="268">
        <f t="shared" si="2"/>
        <v>14987211.276433911</v>
      </c>
    </row>
    <row r="32" spans="2:11" s="31" customFormat="1" x14ac:dyDescent="0.35">
      <c r="B32" s="554" t="s">
        <v>27</v>
      </c>
      <c r="C32" s="535"/>
      <c r="D32" s="535"/>
      <c r="E32" s="535"/>
      <c r="F32" s="535"/>
      <c r="G32" s="535"/>
      <c r="H32" s="535"/>
      <c r="I32" s="535"/>
      <c r="J32" s="535"/>
      <c r="K32" s="536"/>
    </row>
    <row r="33" spans="2:11" x14ac:dyDescent="0.35">
      <c r="B33" s="267" t="s">
        <v>28</v>
      </c>
      <c r="C33" s="343" cm="1">
        <f t="array" ref="C33:J33">'[1]APPENDIX 10'!$C33:$J33</f>
        <v>0</v>
      </c>
      <c r="D33" s="343">
        <v>0</v>
      </c>
      <c r="E33" s="343">
        <v>0</v>
      </c>
      <c r="F33" s="343">
        <v>0</v>
      </c>
      <c r="G33" s="343">
        <v>-52.837000000000003</v>
      </c>
      <c r="H33" s="343">
        <v>0</v>
      </c>
      <c r="I33" s="343">
        <v>0</v>
      </c>
      <c r="J33" s="343">
        <v>0</v>
      </c>
      <c r="K33" s="344">
        <f>SUM(C33:J33)</f>
        <v>-52.837000000000003</v>
      </c>
    </row>
    <row r="34" spans="2:11" x14ac:dyDescent="0.35">
      <c r="B34" s="267" t="s">
        <v>29</v>
      </c>
      <c r="C34" s="343" cm="1">
        <f t="array" ref="C34:J34">'[1]APPENDIX 10'!$C34:$J34</f>
        <v>27316.378683810501</v>
      </c>
      <c r="D34" s="343">
        <v>0</v>
      </c>
      <c r="E34" s="343">
        <v>0</v>
      </c>
      <c r="F34" s="343">
        <v>0</v>
      </c>
      <c r="G34" s="343">
        <v>261613.49823098231</v>
      </c>
      <c r="H34" s="343">
        <v>0</v>
      </c>
      <c r="I34" s="343">
        <v>0</v>
      </c>
      <c r="J34" s="343">
        <v>0</v>
      </c>
      <c r="K34" s="344">
        <f>SUM(C34:J34)</f>
        <v>288929.87691479281</v>
      </c>
    </row>
    <row r="35" spans="2:11" x14ac:dyDescent="0.35">
      <c r="B35" s="267" t="s">
        <v>30</v>
      </c>
      <c r="C35" s="343" cm="1">
        <f t="array" ref="C35:J35">'[1]APPENDIX 10'!$C35:$J35</f>
        <v>0</v>
      </c>
      <c r="D35" s="343">
        <v>0</v>
      </c>
      <c r="E35" s="343">
        <v>0</v>
      </c>
      <c r="F35" s="343">
        <v>0</v>
      </c>
      <c r="G35" s="343">
        <v>147837.41899999999</v>
      </c>
      <c r="H35" s="343">
        <v>0</v>
      </c>
      <c r="I35" s="343">
        <v>0</v>
      </c>
      <c r="J35" s="343">
        <v>0</v>
      </c>
      <c r="K35" s="344">
        <f>SUM(C35:J35)</f>
        <v>147837.41899999999</v>
      </c>
    </row>
    <row r="36" spans="2:11" s="31" customFormat="1" x14ac:dyDescent="0.35">
      <c r="B36" s="143" t="s">
        <v>26</v>
      </c>
      <c r="C36" s="268">
        <f t="shared" ref="C36:K36" si="3">SUM(C33:C35)</f>
        <v>27316.378683810501</v>
      </c>
      <c r="D36" s="268">
        <f t="shared" si="3"/>
        <v>0</v>
      </c>
      <c r="E36" s="268">
        <f t="shared" si="3"/>
        <v>0</v>
      </c>
      <c r="F36" s="268">
        <f t="shared" si="3"/>
        <v>0</v>
      </c>
      <c r="G36" s="268">
        <f t="shared" si="3"/>
        <v>409398.08023098228</v>
      </c>
      <c r="H36" s="268">
        <f t="shared" si="3"/>
        <v>0</v>
      </c>
      <c r="I36" s="268">
        <f t="shared" si="3"/>
        <v>0</v>
      </c>
      <c r="J36" s="268">
        <f t="shared" si="3"/>
        <v>0</v>
      </c>
      <c r="K36" s="268">
        <f t="shared" si="3"/>
        <v>436714.45891479281</v>
      </c>
    </row>
    <row r="37" spans="2:11" x14ac:dyDescent="0.35">
      <c r="B37" s="556" t="s">
        <v>32</v>
      </c>
      <c r="C37" s="557"/>
      <c r="D37" s="557"/>
      <c r="E37" s="557"/>
      <c r="F37" s="557"/>
      <c r="G37" s="557"/>
      <c r="H37" s="557"/>
      <c r="I37" s="557"/>
      <c r="J37" s="557"/>
      <c r="K37" s="557"/>
    </row>
  </sheetData>
  <sheetProtection algorithmName="SHA-512" hashValue="0OmR8+ykucfMjIprGYxrV4Nad2RoyCgYfaAddR9lCfCklRSiSdO65EIy78H5ru0D5rPT2O2Nb8xSaQkBLeu/Bg==" saltValue="87ARjQnfAPfDLtdD17q8JA==" spinCount="100000" sheet="1" objects="1" scenarios="1"/>
  <mergeCells count="4">
    <mergeCell ref="B32:K32"/>
    <mergeCell ref="B3:K3"/>
    <mergeCell ref="B5:K5"/>
    <mergeCell ref="B37:K37"/>
  </mergeCells>
  <pageMargins left="0.7" right="0.7" top="0.75" bottom="0.75" header="0.3" footer="0.3"/>
  <pageSetup scale="51" orientation="landscape" r:id="rId1"/>
  <headerFooter>
    <oddFooter>Page &amp;P</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9">
    <tabColor rgb="FFCC9900"/>
    <pageSetUpPr fitToPage="1"/>
  </sheetPr>
  <dimension ref="B1:R37"/>
  <sheetViews>
    <sheetView showGridLines="0" zoomScale="80" zoomScaleNormal="80" workbookViewId="0">
      <selection activeCell="B5" sqref="B5:Q5"/>
    </sheetView>
  </sheetViews>
  <sheetFormatPr defaultColWidth="9.1796875" defaultRowHeight="17.25" customHeight="1" x14ac:dyDescent="0.35"/>
  <cols>
    <col min="1" max="1" width="9" style="1" customWidth="1"/>
    <col min="2" max="2" width="45.26953125" style="1" customWidth="1"/>
    <col min="3" max="3" width="17.26953125" style="1" bestFit="1" customWidth="1"/>
    <col min="4" max="4" width="36" style="1" bestFit="1" customWidth="1"/>
    <col min="5" max="6" width="17.36328125" style="1" bestFit="1" customWidth="1"/>
    <col min="7" max="7" width="15.90625" style="1" bestFit="1" customWidth="1"/>
    <col min="8" max="8" width="17.1796875" style="1" bestFit="1" customWidth="1"/>
    <col min="9" max="9" width="14.1796875" style="1" bestFit="1" customWidth="1"/>
    <col min="10" max="10" width="11.453125" style="1" bestFit="1" customWidth="1"/>
    <col min="11" max="11" width="14.1796875" style="1" bestFit="1" customWidth="1"/>
    <col min="12" max="12" width="17.1796875" style="1" bestFit="1" customWidth="1"/>
    <col min="13" max="13" width="15.90625" style="1" bestFit="1" customWidth="1"/>
    <col min="14" max="14" width="16.1796875" style="1" customWidth="1"/>
    <col min="15" max="15" width="17.36328125" style="1" bestFit="1" customWidth="1"/>
    <col min="16" max="16" width="16.7265625" style="1" customWidth="1"/>
    <col min="17" max="17" width="17.1796875" style="31" bestFit="1" customWidth="1"/>
    <col min="18" max="18" width="12.54296875" style="345" bestFit="1" customWidth="1"/>
    <col min="19" max="19" width="14" style="1" bestFit="1" customWidth="1"/>
    <col min="20" max="96" width="9.1796875" style="1" customWidth="1"/>
    <col min="97" max="16384" width="9.1796875" style="1"/>
  </cols>
  <sheetData>
    <row r="1" spans="2:17" ht="29" customHeight="1" x14ac:dyDescent="0.35">
      <c r="B1" s="449"/>
    </row>
    <row r="3" spans="2:17" ht="21" customHeight="1" x14ac:dyDescent="0.35">
      <c r="B3" s="555" t="str">
        <f>_xlfn.CONCAT(Contents!E28,": ",UPPER(Contents!F28))</f>
        <v>APPENDIX 11: SUMMARY OF LIFE ASSURANCES BUSINESS REVENUE ACCOUNTS FOR THE YEAR ENDED 31.12.2024</v>
      </c>
      <c r="C3" s="535"/>
      <c r="D3" s="535"/>
      <c r="E3" s="535"/>
      <c r="F3" s="535"/>
      <c r="G3" s="535"/>
      <c r="H3" s="535"/>
      <c r="I3" s="535"/>
      <c r="J3" s="535"/>
      <c r="K3" s="535"/>
      <c r="L3" s="535"/>
      <c r="M3" s="535"/>
      <c r="N3" s="535"/>
      <c r="O3" s="535"/>
      <c r="P3" s="535"/>
      <c r="Q3" s="536"/>
    </row>
    <row r="4" spans="2:17" s="2" customFormat="1" ht="3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ht="17.25" customHeight="1" x14ac:dyDescent="0.35">
      <c r="B5" s="554" t="s">
        <v>4</v>
      </c>
      <c r="C5" s="535"/>
      <c r="D5" s="535"/>
      <c r="E5" s="535"/>
      <c r="F5" s="535"/>
      <c r="G5" s="535"/>
      <c r="H5" s="535"/>
      <c r="I5" s="535"/>
      <c r="J5" s="535"/>
      <c r="K5" s="535"/>
      <c r="L5" s="535"/>
      <c r="M5" s="535"/>
      <c r="N5" s="535"/>
      <c r="O5" s="535"/>
      <c r="P5" s="535"/>
      <c r="Q5" s="536"/>
    </row>
    <row r="6" spans="2:17" ht="17.25" customHeight="1" x14ac:dyDescent="0.35">
      <c r="B6" s="267" t="s">
        <v>273</v>
      </c>
      <c r="C6" s="256" cm="1">
        <f t="array" ref="C6:Q6">'[1]APPENDIX 11'!$C6:$Q6</f>
        <v>7146925.0592347775</v>
      </c>
      <c r="D6" s="256">
        <v>4885789.5839999998</v>
      </c>
      <c r="E6" s="256">
        <v>4861105.9759999998</v>
      </c>
      <c r="F6" s="256">
        <v>0</v>
      </c>
      <c r="G6" s="256">
        <v>1790635.318</v>
      </c>
      <c r="H6" s="256">
        <v>1790635.318</v>
      </c>
      <c r="I6" s="256">
        <v>0</v>
      </c>
      <c r="J6" s="256">
        <v>0</v>
      </c>
      <c r="K6" s="256">
        <v>0</v>
      </c>
      <c r="L6" s="256">
        <v>622692.75199999998</v>
      </c>
      <c r="M6" s="256">
        <v>344885.11632122932</v>
      </c>
      <c r="N6" s="256">
        <v>1386791.2473203179</v>
      </c>
      <c r="O6" s="256">
        <v>0</v>
      </c>
      <c r="P6" s="256">
        <v>0</v>
      </c>
      <c r="Q6" s="347">
        <v>10636609.096233871</v>
      </c>
    </row>
    <row r="7" spans="2:17" ht="17.25" customHeight="1" x14ac:dyDescent="0.35">
      <c r="B7" s="267" t="s">
        <v>274</v>
      </c>
      <c r="C7" s="256" cm="1">
        <f t="array" ref="C7:Q7">'[1]APPENDIX 11'!$C7:$Q7</f>
        <v>716591.72499999998</v>
      </c>
      <c r="D7" s="256">
        <v>486359.00244000001</v>
      </c>
      <c r="E7" s="256">
        <v>476116.28143999999</v>
      </c>
      <c r="F7" s="256">
        <v>0</v>
      </c>
      <c r="G7" s="256">
        <v>179474.158</v>
      </c>
      <c r="H7" s="256">
        <v>179474.158</v>
      </c>
      <c r="I7" s="256">
        <v>0</v>
      </c>
      <c r="J7" s="256">
        <v>0</v>
      </c>
      <c r="K7" s="256">
        <v>0</v>
      </c>
      <c r="L7" s="256">
        <v>176023.81</v>
      </c>
      <c r="M7" s="256">
        <v>117338.63529802649</v>
      </c>
      <c r="N7" s="256">
        <v>193156.19200000001</v>
      </c>
      <c r="O7" s="256">
        <v>2948.9690000000001</v>
      </c>
      <c r="P7" s="256">
        <v>85000</v>
      </c>
      <c r="Q7" s="347">
        <v>995078.62614197354</v>
      </c>
    </row>
    <row r="8" spans="2:17" ht="17.25" customHeight="1" x14ac:dyDescent="0.35">
      <c r="B8" s="267" t="s">
        <v>275</v>
      </c>
      <c r="C8" s="256" cm="1">
        <f t="array" ref="C8:Q8">'[1]APPENDIX 11'!$C8:$Q8</f>
        <v>37651992.148000002</v>
      </c>
      <c r="D8" s="256">
        <v>11592506.732000001</v>
      </c>
      <c r="E8" s="256">
        <v>11579590.330229999</v>
      </c>
      <c r="F8" s="256">
        <v>-26087.15</v>
      </c>
      <c r="G8" s="256">
        <v>6729363.5195999993</v>
      </c>
      <c r="H8" s="256">
        <v>6729363.5195999993</v>
      </c>
      <c r="I8" s="256">
        <v>0</v>
      </c>
      <c r="J8" s="256">
        <v>0</v>
      </c>
      <c r="K8" s="256">
        <v>0</v>
      </c>
      <c r="L8" s="256">
        <v>1443684.86258</v>
      </c>
      <c r="M8" s="256">
        <v>2674177.5269999998</v>
      </c>
      <c r="N8" s="256">
        <v>9750324.6740000006</v>
      </c>
      <c r="O8" s="256">
        <v>204858.94699999999</v>
      </c>
      <c r="P8" s="256">
        <v>4017551.3520347052</v>
      </c>
      <c r="Q8" s="347">
        <v>43886183.794015303</v>
      </c>
    </row>
    <row r="9" spans="2:17" ht="17.25" customHeight="1" x14ac:dyDescent="0.35">
      <c r="B9" s="267" t="s">
        <v>276</v>
      </c>
      <c r="C9" s="256" cm="1">
        <f t="array" ref="C9:Q9">'[1]APPENDIX 11'!$C9:$Q9</f>
        <v>634162.07709823432</v>
      </c>
      <c r="D9" s="256">
        <v>27657.38719999999</v>
      </c>
      <c r="E9" s="256">
        <v>27315.50547</v>
      </c>
      <c r="F9" s="256">
        <v>0</v>
      </c>
      <c r="G9" s="256">
        <v>110743.5705720665</v>
      </c>
      <c r="H9" s="256">
        <v>110743.5705720665</v>
      </c>
      <c r="I9" s="256">
        <v>0</v>
      </c>
      <c r="J9" s="256">
        <v>0</v>
      </c>
      <c r="K9" s="256">
        <v>0</v>
      </c>
      <c r="L9" s="256">
        <v>-3075.4641499999998</v>
      </c>
      <c r="M9" s="256">
        <v>54369.61</v>
      </c>
      <c r="N9" s="256">
        <v>28366.919000000002</v>
      </c>
      <c r="O9" s="256">
        <v>0</v>
      </c>
      <c r="P9" s="256">
        <v>0</v>
      </c>
      <c r="Q9" s="347">
        <v>527806.78514616773</v>
      </c>
    </row>
    <row r="10" spans="2:17" ht="17.25" customHeight="1" x14ac:dyDescent="0.35">
      <c r="B10" s="267" t="s">
        <v>277</v>
      </c>
      <c r="C10" s="256" cm="1">
        <f t="array" ref="C10:Q10">'[1]APPENDIX 11'!$C10:$Q10</f>
        <v>37873.837311481759</v>
      </c>
      <c r="D10" s="256">
        <v>5981.2510500000008</v>
      </c>
      <c r="E10" s="256">
        <v>5981.2510500000008</v>
      </c>
      <c r="F10" s="256">
        <v>0</v>
      </c>
      <c r="G10" s="256">
        <v>8457.8834600000009</v>
      </c>
      <c r="H10" s="256">
        <v>8457.8834600000009</v>
      </c>
      <c r="I10" s="256">
        <v>0</v>
      </c>
      <c r="J10" s="256">
        <v>0</v>
      </c>
      <c r="K10" s="256">
        <v>0</v>
      </c>
      <c r="L10" s="256">
        <v>827.82</v>
      </c>
      <c r="M10" s="256">
        <v>1496.412697896192</v>
      </c>
      <c r="N10" s="256">
        <v>153.7430926580229</v>
      </c>
      <c r="O10" s="256">
        <v>0</v>
      </c>
      <c r="P10" s="256">
        <v>0</v>
      </c>
      <c r="Q10" s="347">
        <v>33226.715296243587</v>
      </c>
    </row>
    <row r="11" spans="2:17" ht="17.25" customHeight="1" x14ac:dyDescent="0.35">
      <c r="B11" s="267" t="s">
        <v>278</v>
      </c>
      <c r="C11" s="256" cm="1">
        <f t="array" ref="C11:Q11">'[1]APPENDIX 11'!$C11:$Q11</f>
        <v>4860801.5070000002</v>
      </c>
      <c r="D11" s="256">
        <v>1279963.5025899999</v>
      </c>
      <c r="E11" s="256">
        <v>1267449.8489600001</v>
      </c>
      <c r="F11" s="256">
        <v>0</v>
      </c>
      <c r="G11" s="256">
        <v>903449.73184999998</v>
      </c>
      <c r="H11" s="256">
        <v>903449.73184999998</v>
      </c>
      <c r="I11" s="256">
        <v>0</v>
      </c>
      <c r="J11" s="256">
        <v>0</v>
      </c>
      <c r="K11" s="256">
        <v>0</v>
      </c>
      <c r="L11" s="256">
        <v>140099.94761</v>
      </c>
      <c r="M11" s="256">
        <v>372676.55936999997</v>
      </c>
      <c r="N11" s="256">
        <v>427387.10399999999</v>
      </c>
      <c r="O11" s="256">
        <v>0</v>
      </c>
      <c r="P11" s="256">
        <v>0</v>
      </c>
      <c r="Q11" s="347">
        <v>5139412.2211300004</v>
      </c>
    </row>
    <row r="12" spans="2:17" ht="17.25" customHeight="1" x14ac:dyDescent="0.35">
      <c r="B12" s="267" t="s">
        <v>8</v>
      </c>
      <c r="C12" s="256" cm="1">
        <f t="array" ref="C12:Q12">'[1]APPENDIX 11'!$C12:$Q12</f>
        <v>73832.620082901572</v>
      </c>
      <c r="D12" s="256">
        <v>49368.1993</v>
      </c>
      <c r="E12" s="256">
        <v>49368.1993</v>
      </c>
      <c r="F12" s="256">
        <v>0</v>
      </c>
      <c r="G12" s="256">
        <v>58502.700459721797</v>
      </c>
      <c r="H12" s="256">
        <v>58502.700459721797</v>
      </c>
      <c r="I12" s="256">
        <v>0</v>
      </c>
      <c r="J12" s="256">
        <v>0</v>
      </c>
      <c r="K12" s="256">
        <v>0</v>
      </c>
      <c r="L12" s="256">
        <v>0</v>
      </c>
      <c r="M12" s="256">
        <v>12856.517096</v>
      </c>
      <c r="N12" s="256">
        <v>12939.548000000001</v>
      </c>
      <c r="O12" s="256">
        <v>1766.569</v>
      </c>
      <c r="P12" s="256">
        <v>0</v>
      </c>
      <c r="Q12" s="347">
        <v>63014.580827179758</v>
      </c>
    </row>
    <row r="13" spans="2:17" ht="17.25" customHeight="1" x14ac:dyDescent="0.35">
      <c r="B13" s="267" t="s">
        <v>279</v>
      </c>
      <c r="C13" s="256" cm="1">
        <f t="array" ref="C13:Q13">'[1]APPENDIX 11'!$C13:$Q13</f>
        <v>0</v>
      </c>
      <c r="D13" s="256">
        <v>0</v>
      </c>
      <c r="E13" s="256">
        <v>0</v>
      </c>
      <c r="F13" s="256">
        <v>0</v>
      </c>
      <c r="G13" s="256">
        <v>0</v>
      </c>
      <c r="H13" s="256">
        <v>0</v>
      </c>
      <c r="I13" s="256">
        <v>0</v>
      </c>
      <c r="J13" s="256">
        <v>0</v>
      </c>
      <c r="K13" s="256">
        <v>0</v>
      </c>
      <c r="L13" s="256">
        <v>0</v>
      </c>
      <c r="M13" s="256">
        <v>0</v>
      </c>
      <c r="N13" s="256">
        <v>0</v>
      </c>
      <c r="O13" s="256">
        <v>0</v>
      </c>
      <c r="P13" s="256">
        <v>0</v>
      </c>
      <c r="Q13" s="347">
        <v>0</v>
      </c>
    </row>
    <row r="14" spans="2:17" ht="17.25" customHeight="1" x14ac:dyDescent="0.35">
      <c r="B14" s="267" t="s">
        <v>280</v>
      </c>
      <c r="C14" s="256" cm="1">
        <f t="array" ref="C14:Q14">'[1]APPENDIX 11'!$C14:$Q14</f>
        <v>3320238.7305100001</v>
      </c>
      <c r="D14" s="256">
        <v>466960.011</v>
      </c>
      <c r="E14" s="256">
        <v>466960.011</v>
      </c>
      <c r="F14" s="256">
        <v>0</v>
      </c>
      <c r="G14" s="256">
        <v>633824.31099999999</v>
      </c>
      <c r="H14" s="256">
        <v>633824.31099999999</v>
      </c>
      <c r="I14" s="256">
        <v>0</v>
      </c>
      <c r="J14" s="256">
        <v>0</v>
      </c>
      <c r="K14" s="256">
        <v>0</v>
      </c>
      <c r="L14" s="256">
        <v>529.42700000000002</v>
      </c>
      <c r="M14" s="256">
        <v>684.42527000000007</v>
      </c>
      <c r="N14" s="256">
        <v>1013898.06991</v>
      </c>
      <c r="O14" s="256">
        <v>0</v>
      </c>
      <c r="P14" s="256">
        <v>71484.691000000006</v>
      </c>
      <c r="Q14" s="347">
        <v>4094573.9571500001</v>
      </c>
    </row>
    <row r="15" spans="2:17" ht="17.25" customHeight="1" x14ac:dyDescent="0.35">
      <c r="B15" s="267" t="s">
        <v>281</v>
      </c>
      <c r="C15" s="256" cm="1">
        <f t="array" ref="C15:Q15">'[1]APPENDIX 11'!$C15:$Q15</f>
        <v>796180.97525000002</v>
      </c>
      <c r="D15" s="256">
        <v>323624.60904000001</v>
      </c>
      <c r="E15" s="256">
        <v>323624.60904000001</v>
      </c>
      <c r="F15" s="256">
        <v>0</v>
      </c>
      <c r="G15" s="256">
        <v>675175.36520175601</v>
      </c>
      <c r="H15" s="256">
        <v>29807.393380000001</v>
      </c>
      <c r="I15" s="256">
        <v>645367.97182175599</v>
      </c>
      <c r="J15" s="256">
        <v>0</v>
      </c>
      <c r="K15" s="256">
        <v>0</v>
      </c>
      <c r="L15" s="256">
        <v>10932.62607</v>
      </c>
      <c r="M15" s="256">
        <v>15094.983978243679</v>
      </c>
      <c r="N15" s="256">
        <v>5022</v>
      </c>
      <c r="O15" s="256">
        <v>0</v>
      </c>
      <c r="P15" s="256">
        <v>0</v>
      </c>
      <c r="Q15" s="347">
        <v>423624.6090400003</v>
      </c>
    </row>
    <row r="16" spans="2:17" ht="17.25" customHeight="1" x14ac:dyDescent="0.35">
      <c r="B16" s="267" t="s">
        <v>282</v>
      </c>
      <c r="C16" s="256" cm="1">
        <f t="array" ref="C16:Q16">'[1]APPENDIX 11'!$C16:$Q16</f>
        <v>18152706.107000001</v>
      </c>
      <c r="D16" s="256">
        <v>6861578.7560000001</v>
      </c>
      <c r="E16" s="256">
        <v>6788672.5900120568</v>
      </c>
      <c r="F16" s="256">
        <v>0</v>
      </c>
      <c r="G16" s="256">
        <v>3279848.008140001</v>
      </c>
      <c r="H16" s="256">
        <v>2720675.1791800018</v>
      </c>
      <c r="I16" s="256">
        <v>559172.82895999833</v>
      </c>
      <c r="J16" s="256">
        <v>0</v>
      </c>
      <c r="K16" s="256">
        <v>0</v>
      </c>
      <c r="L16" s="256">
        <v>1300357.6325399999</v>
      </c>
      <c r="M16" s="256">
        <v>1255458.2817232001</v>
      </c>
      <c r="N16" s="256">
        <v>3292624.1669999999</v>
      </c>
      <c r="O16" s="256">
        <v>0</v>
      </c>
      <c r="P16" s="256">
        <v>0</v>
      </c>
      <c r="Q16" s="347">
        <v>22398338.941608861</v>
      </c>
    </row>
    <row r="17" spans="2:17" ht="17.25" customHeight="1" x14ac:dyDescent="0.35">
      <c r="B17" s="267" t="s">
        <v>544</v>
      </c>
      <c r="C17" s="256" cm="1">
        <f t="array" ref="C17:Q17">'[1]APPENDIX 11'!$C17:$Q17</f>
        <v>11593835.742000001</v>
      </c>
      <c r="D17" s="256">
        <v>4725878.9783500005</v>
      </c>
      <c r="E17" s="256">
        <v>4712757.1873500003</v>
      </c>
      <c r="F17" s="256">
        <v>0</v>
      </c>
      <c r="G17" s="256">
        <v>4378243.6014099941</v>
      </c>
      <c r="H17" s="256">
        <v>4378243.6014099941</v>
      </c>
      <c r="I17" s="256">
        <v>0</v>
      </c>
      <c r="J17" s="256">
        <v>0</v>
      </c>
      <c r="K17" s="256">
        <v>0</v>
      </c>
      <c r="L17" s="256">
        <v>837692.57</v>
      </c>
      <c r="M17" s="256">
        <v>645162.76624799997</v>
      </c>
      <c r="N17" s="256">
        <v>2623477.0689645582</v>
      </c>
      <c r="O17" s="256">
        <v>24463.49645560002</v>
      </c>
      <c r="P17" s="256">
        <v>-426031.80648081523</v>
      </c>
      <c r="Q17" s="347">
        <v>13470539.370681779</v>
      </c>
    </row>
    <row r="18" spans="2:17" ht="17.25" customHeight="1" x14ac:dyDescent="0.35">
      <c r="B18" s="267" t="s">
        <v>284</v>
      </c>
      <c r="C18" s="256" cm="1">
        <f t="array" ref="C18:Q18">'[1]APPENDIX 11'!$C18:$Q18</f>
        <v>18805438.113000002</v>
      </c>
      <c r="D18" s="256">
        <v>1677341.9280000001</v>
      </c>
      <c r="E18" s="256">
        <v>1671268.1780000001</v>
      </c>
      <c r="F18" s="256">
        <v>0</v>
      </c>
      <c r="G18" s="256">
        <v>2518927.7650000001</v>
      </c>
      <c r="H18" s="256">
        <v>2518927.7650000001</v>
      </c>
      <c r="I18" s="256">
        <v>0</v>
      </c>
      <c r="J18" s="256">
        <v>0</v>
      </c>
      <c r="K18" s="256">
        <v>0</v>
      </c>
      <c r="L18" s="256">
        <v>136762.41099999999</v>
      </c>
      <c r="M18" s="256">
        <v>519442.11700000003</v>
      </c>
      <c r="N18" s="256">
        <v>2898392.1439999999</v>
      </c>
      <c r="O18" s="256">
        <v>5157.0860000000002</v>
      </c>
      <c r="P18" s="256">
        <v>393000</v>
      </c>
      <c r="Q18" s="347">
        <v>19801809.056000002</v>
      </c>
    </row>
    <row r="19" spans="2:17" ht="17.25" customHeight="1" x14ac:dyDescent="0.35">
      <c r="B19" s="267" t="s">
        <v>285</v>
      </c>
      <c r="C19" s="256" cm="1">
        <f t="array" ref="C19:Q19">'[1]APPENDIX 11'!$C19:$Q19</f>
        <v>131956.8774376587</v>
      </c>
      <c r="D19" s="256">
        <v>62639.753649999999</v>
      </c>
      <c r="E19" s="256">
        <v>62485.647649999999</v>
      </c>
      <c r="F19" s="256">
        <v>0</v>
      </c>
      <c r="G19" s="256">
        <v>21911.2444</v>
      </c>
      <c r="H19" s="256">
        <v>21911.2444</v>
      </c>
      <c r="I19" s="256">
        <v>0</v>
      </c>
      <c r="J19" s="256">
        <v>0</v>
      </c>
      <c r="K19" s="256">
        <v>0</v>
      </c>
      <c r="L19" s="256">
        <v>10751.331889999999</v>
      </c>
      <c r="M19" s="256">
        <v>28182.29710722953</v>
      </c>
      <c r="N19" s="256">
        <v>10291.500050765129</v>
      </c>
      <c r="O19" s="256">
        <v>0</v>
      </c>
      <c r="P19" s="256">
        <v>0</v>
      </c>
      <c r="Q19" s="347">
        <v>143889.15174119419</v>
      </c>
    </row>
    <row r="20" spans="2:17" ht="17.25" customHeight="1" x14ac:dyDescent="0.35">
      <c r="B20" s="267" t="s">
        <v>286</v>
      </c>
      <c r="C20" s="256" cm="1">
        <f t="array" ref="C20:Q20">'[1]APPENDIX 11'!$C20:$Q20</f>
        <v>9038.1319171450086</v>
      </c>
      <c r="D20" s="256">
        <v>1478.913</v>
      </c>
      <c r="E20" s="256">
        <v>1478.913</v>
      </c>
      <c r="F20" s="256">
        <v>0</v>
      </c>
      <c r="G20" s="256">
        <v>0</v>
      </c>
      <c r="H20" s="256">
        <v>0</v>
      </c>
      <c r="I20" s="256">
        <v>0</v>
      </c>
      <c r="J20" s="256">
        <v>0</v>
      </c>
      <c r="K20" s="256">
        <v>0</v>
      </c>
      <c r="L20" s="256">
        <v>504.61399999999998</v>
      </c>
      <c r="M20" s="256">
        <v>166.3317404242166</v>
      </c>
      <c r="N20" s="256">
        <v>0</v>
      </c>
      <c r="O20" s="256">
        <v>0</v>
      </c>
      <c r="P20" s="256">
        <v>0</v>
      </c>
      <c r="Q20" s="347">
        <v>9846.0991767207925</v>
      </c>
    </row>
    <row r="21" spans="2:17" ht="17.25" customHeight="1" x14ac:dyDescent="0.35">
      <c r="B21" s="267" t="s">
        <v>287</v>
      </c>
      <c r="C21" s="256" cm="1">
        <f t="array" ref="C21:Q21">'[1]APPENDIX 11'!$C21:$Q21</f>
        <v>8962888.8729999997</v>
      </c>
      <c r="D21" s="256">
        <v>970639.36638000584</v>
      </c>
      <c r="E21" s="256">
        <v>938551.02117000578</v>
      </c>
      <c r="F21" s="256">
        <v>0</v>
      </c>
      <c r="G21" s="256">
        <v>1211265.9650900001</v>
      </c>
      <c r="H21" s="256">
        <v>1211265.9650900001</v>
      </c>
      <c r="I21" s="256">
        <v>0</v>
      </c>
      <c r="J21" s="256">
        <v>0</v>
      </c>
      <c r="K21" s="256">
        <v>0</v>
      </c>
      <c r="L21" s="256">
        <v>163147.88003999999</v>
      </c>
      <c r="M21" s="256">
        <v>275352.38076999999</v>
      </c>
      <c r="N21" s="256">
        <v>1493633.5707399989</v>
      </c>
      <c r="O21" s="256">
        <v>51271.987765135244</v>
      </c>
      <c r="P21" s="256">
        <v>0</v>
      </c>
      <c r="Q21" s="347">
        <v>9694035.2512448691</v>
      </c>
    </row>
    <row r="22" spans="2:17" ht="17.25" customHeight="1" x14ac:dyDescent="0.35">
      <c r="B22" s="267" t="s">
        <v>18</v>
      </c>
      <c r="C22" s="256" cm="1">
        <f t="array" ref="C22:Q22">'[1]APPENDIX 11'!$C22:$Q22</f>
        <v>4716507.1097100005</v>
      </c>
      <c r="D22" s="256">
        <v>2393360</v>
      </c>
      <c r="E22" s="256">
        <v>2393360</v>
      </c>
      <c r="F22" s="256">
        <v>0</v>
      </c>
      <c r="G22" s="256">
        <v>1473127</v>
      </c>
      <c r="H22" s="256">
        <v>1473127</v>
      </c>
      <c r="I22" s="256">
        <v>0</v>
      </c>
      <c r="J22" s="256">
        <v>0</v>
      </c>
      <c r="K22" s="256">
        <v>0</v>
      </c>
      <c r="L22" s="256">
        <v>334965</v>
      </c>
      <c r="M22" s="256">
        <v>975244.83</v>
      </c>
      <c r="N22" s="256">
        <v>223418.435</v>
      </c>
      <c r="O22" s="256">
        <v>0</v>
      </c>
      <c r="P22" s="256">
        <v>0</v>
      </c>
      <c r="Q22" s="347">
        <v>4549948.71471</v>
      </c>
    </row>
    <row r="23" spans="2:17" ht="17.25" customHeight="1" x14ac:dyDescent="0.35">
      <c r="B23" s="267" t="s">
        <v>288</v>
      </c>
      <c r="C23" s="256" cm="1">
        <f t="array" ref="C23:Q23">'[1]APPENDIX 11'!$C23:$Q23</f>
        <v>5751434.6650611423</v>
      </c>
      <c r="D23" s="256">
        <v>795486.40409000008</v>
      </c>
      <c r="E23" s="256">
        <v>724460.50251000002</v>
      </c>
      <c r="F23" s="256">
        <v>298476.00799999997</v>
      </c>
      <c r="G23" s="256">
        <v>1252515.1487</v>
      </c>
      <c r="H23" s="256">
        <v>1252515.1487</v>
      </c>
      <c r="I23" s="256">
        <v>0</v>
      </c>
      <c r="J23" s="256">
        <v>0</v>
      </c>
      <c r="K23" s="256">
        <v>0</v>
      </c>
      <c r="L23" s="256">
        <v>-6420.5783100000026</v>
      </c>
      <c r="M23" s="256">
        <v>305388.00092171942</v>
      </c>
      <c r="N23" s="256">
        <v>1312108.773165666</v>
      </c>
      <c r="O23" s="256">
        <v>15789.020735777211</v>
      </c>
      <c r="P23" s="256">
        <v>34317.460256209401</v>
      </c>
      <c r="Q23" s="347">
        <v>6484890.8964331029</v>
      </c>
    </row>
    <row r="24" spans="2:17" ht="17.25" customHeight="1" x14ac:dyDescent="0.35">
      <c r="B24" s="267" t="s">
        <v>289</v>
      </c>
      <c r="C24" s="256" cm="1">
        <f t="array" ref="C24:Q24">'[1]APPENDIX 11'!$C24:$Q24</f>
        <v>1392174.3826373001</v>
      </c>
      <c r="D24" s="256">
        <v>1025180.8158</v>
      </c>
      <c r="E24" s="256">
        <v>1010854.76354</v>
      </c>
      <c r="F24" s="256">
        <v>72407.570000000007</v>
      </c>
      <c r="G24" s="256">
        <v>1123445.71682</v>
      </c>
      <c r="H24" s="256">
        <v>1123445.71682</v>
      </c>
      <c r="I24" s="256">
        <v>0</v>
      </c>
      <c r="J24" s="256">
        <v>0</v>
      </c>
      <c r="K24" s="256">
        <v>0</v>
      </c>
      <c r="L24" s="256">
        <v>87472.126179999992</v>
      </c>
      <c r="M24" s="256">
        <v>810830.82944957493</v>
      </c>
      <c r="N24" s="256">
        <v>825081.3408046409</v>
      </c>
      <c r="O24" s="256">
        <v>0</v>
      </c>
      <c r="P24" s="256">
        <v>0</v>
      </c>
      <c r="Q24" s="347">
        <v>1278769.3845323659</v>
      </c>
    </row>
    <row r="25" spans="2:17" ht="17.25" customHeight="1" x14ac:dyDescent="0.35">
      <c r="B25" s="267" t="s">
        <v>290</v>
      </c>
      <c r="C25" s="256" cm="1">
        <f t="array" ref="C25:Q25">'[1]APPENDIX 11'!$C25:$Q25</f>
        <v>1555025.1245200001</v>
      </c>
      <c r="D25" s="256">
        <v>1205240.8770000001</v>
      </c>
      <c r="E25" s="256">
        <v>1200171.4709999999</v>
      </c>
      <c r="F25" s="256">
        <v>0</v>
      </c>
      <c r="G25" s="256">
        <v>424286.32428903528</v>
      </c>
      <c r="H25" s="256">
        <v>424286.32428903528</v>
      </c>
      <c r="I25" s="256">
        <v>0</v>
      </c>
      <c r="J25" s="256">
        <v>0</v>
      </c>
      <c r="K25" s="256">
        <v>0</v>
      </c>
      <c r="L25" s="256">
        <v>232718.37687000001</v>
      </c>
      <c r="M25" s="256">
        <v>226797.4126999999</v>
      </c>
      <c r="N25" s="256">
        <v>41363.758000000002</v>
      </c>
      <c r="O25" s="256">
        <v>0</v>
      </c>
      <c r="P25" s="256">
        <v>0</v>
      </c>
      <c r="Q25" s="347">
        <v>1912758.239660965</v>
      </c>
    </row>
    <row r="26" spans="2:17" ht="17.25" customHeight="1" x14ac:dyDescent="0.35">
      <c r="B26" s="267" t="s">
        <v>291</v>
      </c>
      <c r="C26" s="256" cm="1">
        <f t="array" ref="C26:Q26">'[1]APPENDIX 11'!$C26:$Q26</f>
        <v>538752.35276486678</v>
      </c>
      <c r="D26" s="256">
        <v>714587.57452000002</v>
      </c>
      <c r="E26" s="256">
        <v>626808.34886999999</v>
      </c>
      <c r="F26" s="256">
        <v>0</v>
      </c>
      <c r="G26" s="256">
        <v>293194.66275999998</v>
      </c>
      <c r="H26" s="256">
        <v>293194.66275999998</v>
      </c>
      <c r="I26" s="256">
        <v>0</v>
      </c>
      <c r="J26" s="256">
        <v>0</v>
      </c>
      <c r="K26" s="256">
        <v>0</v>
      </c>
      <c r="L26" s="256">
        <v>120035.16383999999</v>
      </c>
      <c r="M26" s="256">
        <v>261808.2987742023</v>
      </c>
      <c r="N26" s="256">
        <v>275965.68471499998</v>
      </c>
      <c r="O26" s="256">
        <v>0</v>
      </c>
      <c r="P26" s="256">
        <v>0</v>
      </c>
      <c r="Q26" s="347">
        <v>766488.2609756646</v>
      </c>
    </row>
    <row r="27" spans="2:17" ht="17.25" customHeight="1" x14ac:dyDescent="0.35">
      <c r="B27" s="267" t="s">
        <v>292</v>
      </c>
      <c r="C27" s="256" cm="1">
        <f t="array" ref="C27:Q27">'[1]APPENDIX 11'!$C27:$Q27</f>
        <v>6920002.7798250299</v>
      </c>
      <c r="D27" s="256">
        <v>2879253.7348632999</v>
      </c>
      <c r="E27" s="256">
        <v>2782347.2260532998</v>
      </c>
      <c r="F27" s="256">
        <v>0</v>
      </c>
      <c r="G27" s="256">
        <v>1489889.2665299999</v>
      </c>
      <c r="H27" s="256">
        <v>1489889.2665299999</v>
      </c>
      <c r="I27" s="256">
        <v>0</v>
      </c>
      <c r="J27" s="256">
        <v>0</v>
      </c>
      <c r="K27" s="256">
        <v>0</v>
      </c>
      <c r="L27" s="256">
        <v>314347.02663999988</v>
      </c>
      <c r="M27" s="256">
        <v>735689.69714140403</v>
      </c>
      <c r="N27" s="256">
        <v>1989474.8205599999</v>
      </c>
      <c r="O27" s="256">
        <v>0</v>
      </c>
      <c r="P27" s="256">
        <v>553469.14599999995</v>
      </c>
      <c r="Q27" s="347">
        <v>8598429.6901269257</v>
      </c>
    </row>
    <row r="28" spans="2:17" ht="17.25" customHeight="1" x14ac:dyDescent="0.35">
      <c r="B28" s="267" t="s">
        <v>293</v>
      </c>
      <c r="C28" s="256" cm="1">
        <f t="array" ref="C28:Q28">'[1]APPENDIX 11'!$C28:$Q28</f>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ht="17.25" customHeight="1" x14ac:dyDescent="0.35">
      <c r="B29" s="267" t="s">
        <v>294</v>
      </c>
      <c r="C29" s="256" cm="1">
        <f t="array" ref="C29:Q29">'[1]APPENDIX 11'!$C29:$Q29</f>
        <v>45244.908000000003</v>
      </c>
      <c r="D29" s="256">
        <v>17230.846000000001</v>
      </c>
      <c r="E29" s="256">
        <v>17230.846000000001</v>
      </c>
      <c r="F29" s="256">
        <v>0</v>
      </c>
      <c r="G29" s="256">
        <v>28127.2804046007</v>
      </c>
      <c r="H29" s="256">
        <v>9036.9959999999992</v>
      </c>
      <c r="I29" s="256">
        <v>0</v>
      </c>
      <c r="J29" s="256">
        <v>19090.284404600701</v>
      </c>
      <c r="K29" s="256">
        <v>0</v>
      </c>
      <c r="L29" s="256">
        <v>3192.784185</v>
      </c>
      <c r="M29" s="256">
        <v>3145.4531473009902</v>
      </c>
      <c r="N29" s="256">
        <v>5172.6487369016904</v>
      </c>
      <c r="O29" s="256">
        <v>0</v>
      </c>
      <c r="P29" s="256">
        <v>0</v>
      </c>
      <c r="Q29" s="347">
        <v>33182.885000000002</v>
      </c>
    </row>
    <row r="30" spans="2:17" ht="17.25" customHeight="1" x14ac:dyDescent="0.35">
      <c r="B30" s="267" t="s">
        <v>295</v>
      </c>
      <c r="C30" s="256" cm="1">
        <f t="array" ref="C30:Q30">'[1]APPENDIX 11'!$C30:$Q30</f>
        <v>67157.660900474264</v>
      </c>
      <c r="D30" s="256">
        <v>8957.7760999999991</v>
      </c>
      <c r="E30" s="256">
        <v>8957.7760999999991</v>
      </c>
      <c r="F30" s="256">
        <v>0</v>
      </c>
      <c r="G30" s="256">
        <v>2414.3139999999999</v>
      </c>
      <c r="H30" s="256">
        <v>2414.3139999999999</v>
      </c>
      <c r="I30" s="256">
        <v>0</v>
      </c>
      <c r="J30" s="256">
        <v>0</v>
      </c>
      <c r="K30" s="256">
        <v>0</v>
      </c>
      <c r="L30" s="256">
        <v>0</v>
      </c>
      <c r="M30" s="256">
        <v>9482.1125927284156</v>
      </c>
      <c r="N30" s="256">
        <v>1786.101708827581</v>
      </c>
      <c r="O30" s="256">
        <v>0</v>
      </c>
      <c r="P30" s="256">
        <v>0</v>
      </c>
      <c r="Q30" s="347">
        <v>66005.112116573437</v>
      </c>
    </row>
    <row r="31" spans="2:17" ht="17.25" customHeight="1" x14ac:dyDescent="0.35">
      <c r="B31" s="143" t="s">
        <v>26</v>
      </c>
      <c r="C31" s="348">
        <f t="shared" ref="C31:Q31" si="0">SUM(C6:C30)</f>
        <v>133880761.50726105</v>
      </c>
      <c r="D31" s="348">
        <f t="shared" si="0"/>
        <v>42457066.0023733</v>
      </c>
      <c r="E31" s="348">
        <f t="shared" si="0"/>
        <v>41996916.483745366</v>
      </c>
      <c r="F31" s="348">
        <f t="shared" si="0"/>
        <v>344796.42799999996</v>
      </c>
      <c r="G31" s="348">
        <f t="shared" si="0"/>
        <v>28586822.855687175</v>
      </c>
      <c r="H31" s="348">
        <f t="shared" si="0"/>
        <v>27363191.770500816</v>
      </c>
      <c r="I31" s="348">
        <f t="shared" si="0"/>
        <v>1204540.8007817543</v>
      </c>
      <c r="J31" s="348">
        <f t="shared" si="0"/>
        <v>19090.284404600701</v>
      </c>
      <c r="K31" s="348">
        <f t="shared" si="0"/>
        <v>0</v>
      </c>
      <c r="L31" s="348">
        <f t="shared" si="0"/>
        <v>5927242.1199850002</v>
      </c>
      <c r="M31" s="348">
        <f t="shared" si="0"/>
        <v>9645730.5963471774</v>
      </c>
      <c r="N31" s="348">
        <f t="shared" si="0"/>
        <v>27810829.510769337</v>
      </c>
      <c r="O31" s="348">
        <f t="shared" si="0"/>
        <v>306256.07595651248</v>
      </c>
      <c r="P31" s="348">
        <f t="shared" si="0"/>
        <v>4728790.8428100999</v>
      </c>
      <c r="Q31" s="348">
        <f t="shared" si="0"/>
        <v>155008461.43898976</v>
      </c>
    </row>
    <row r="32" spans="2:17" ht="17.25" customHeight="1" x14ac:dyDescent="0.35">
      <c r="B32" s="554" t="s">
        <v>27</v>
      </c>
      <c r="C32" s="535"/>
      <c r="D32" s="535"/>
      <c r="E32" s="535"/>
      <c r="F32" s="535"/>
      <c r="G32" s="535"/>
      <c r="H32" s="535"/>
      <c r="I32" s="535"/>
      <c r="J32" s="535"/>
      <c r="K32" s="535"/>
      <c r="L32" s="535"/>
      <c r="M32" s="535"/>
      <c r="N32" s="535"/>
      <c r="O32" s="535"/>
      <c r="P32" s="535"/>
      <c r="Q32" s="536"/>
    </row>
    <row r="33" spans="2:17" ht="17.25" customHeight="1" x14ac:dyDescent="0.35">
      <c r="B33" s="267" t="s">
        <v>28</v>
      </c>
      <c r="C33" s="187" cm="1">
        <f t="array" ref="C33:Q33">'[1]APPENDIX 11'!$C33:$Q33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ht="17.25" customHeight="1" x14ac:dyDescent="0.35">
      <c r="B34" s="267" t="s">
        <v>29</v>
      </c>
      <c r="C34" s="187" cm="1">
        <f t="array" ref="C34:Q34">'[1]APPENDIX 11'!$C34:$Q34</f>
        <v>79585.893145445516</v>
      </c>
      <c r="D34" s="187">
        <v>115415.9849616655</v>
      </c>
      <c r="E34" s="187">
        <v>88099.60627785504</v>
      </c>
      <c r="F34" s="187">
        <v>0</v>
      </c>
      <c r="G34" s="187">
        <v>14777.499558368791</v>
      </c>
      <c r="H34" s="187">
        <v>14777.499558368791</v>
      </c>
      <c r="I34" s="187">
        <v>0</v>
      </c>
      <c r="J34" s="187">
        <v>0</v>
      </c>
      <c r="K34" s="187">
        <v>0</v>
      </c>
      <c r="L34" s="187">
        <v>23419.793771198401</v>
      </c>
      <c r="M34" s="187">
        <v>14234.983271412621</v>
      </c>
      <c r="N34" s="187">
        <v>25660.171361699999</v>
      </c>
      <c r="O34" s="187">
        <v>1053.05992902</v>
      </c>
      <c r="P34" s="187">
        <v>0</v>
      </c>
      <c r="Q34" s="349">
        <v>139860.33425500081</v>
      </c>
    </row>
    <row r="35" spans="2:17" ht="17.25" customHeight="1" x14ac:dyDescent="0.35">
      <c r="B35" s="267" t="s">
        <v>30</v>
      </c>
      <c r="C35" s="187" cm="1">
        <f t="array" ref="C35:Q35">'[1]APPENDIX 11'!$C35:$Q35</f>
        <v>352997.75099999999</v>
      </c>
      <c r="D35" s="187">
        <v>100925.67621000001</v>
      </c>
      <c r="E35" s="187">
        <v>100925.67621000001</v>
      </c>
      <c r="F35" s="187">
        <v>0</v>
      </c>
      <c r="G35" s="187">
        <v>10450.848470000001</v>
      </c>
      <c r="H35" s="187">
        <v>10450.848470000001</v>
      </c>
      <c r="I35" s="187">
        <v>0</v>
      </c>
      <c r="J35" s="187">
        <v>0</v>
      </c>
      <c r="K35" s="187">
        <v>0</v>
      </c>
      <c r="L35" s="187">
        <v>36761.066809999989</v>
      </c>
      <c r="M35" s="187">
        <v>6637.7719999999999</v>
      </c>
      <c r="N35" s="187">
        <v>30309.59</v>
      </c>
      <c r="O35" s="187">
        <v>0</v>
      </c>
      <c r="P35" s="187">
        <v>0</v>
      </c>
      <c r="Q35" s="349">
        <v>430383.32993000001</v>
      </c>
    </row>
    <row r="36" spans="2:17" ht="17.25" customHeight="1" x14ac:dyDescent="0.35">
      <c r="B36" s="143" t="s">
        <v>26</v>
      </c>
      <c r="C36" s="348">
        <f>SUM(C33:C35)</f>
        <v>432583.64414544549</v>
      </c>
      <c r="D36" s="348">
        <f>SUM(D33:D35)</f>
        <v>216341.6611716655</v>
      </c>
      <c r="E36" s="348">
        <f t="shared" ref="E36:Q36" si="1">SUM(E33:E35)</f>
        <v>189025.28248785506</v>
      </c>
      <c r="F36" s="348">
        <f t="shared" si="1"/>
        <v>0</v>
      </c>
      <c r="G36" s="348">
        <f t="shared" si="1"/>
        <v>25228.34802836879</v>
      </c>
      <c r="H36" s="348">
        <f t="shared" si="1"/>
        <v>25228.34802836879</v>
      </c>
      <c r="I36" s="348">
        <f t="shared" si="1"/>
        <v>0</v>
      </c>
      <c r="J36" s="348">
        <f t="shared" si="1"/>
        <v>0</v>
      </c>
      <c r="K36" s="348">
        <f t="shared" si="1"/>
        <v>0</v>
      </c>
      <c r="L36" s="348">
        <f t="shared" si="1"/>
        <v>60180.860581198387</v>
      </c>
      <c r="M36" s="348">
        <f t="shared" si="1"/>
        <v>20872.755271412621</v>
      </c>
      <c r="N36" s="348">
        <f t="shared" si="1"/>
        <v>55969.761361700002</v>
      </c>
      <c r="O36" s="348">
        <f t="shared" si="1"/>
        <v>1053.05992902</v>
      </c>
      <c r="P36" s="348">
        <f t="shared" si="1"/>
        <v>0</v>
      </c>
      <c r="Q36" s="348">
        <f t="shared" si="1"/>
        <v>570243.66418500082</v>
      </c>
    </row>
    <row r="37" spans="2:17" ht="17.25" customHeight="1"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KM3KLqF59Bl7wSZZEnsDke51OeJsGwAuhYc37BGg0ESRc8YKazspmFIlrSA1fpXPZ8qOA245M7lLzMyCvZSQOw==" saltValue="LbIEErDUehlJ29rIMmO6ow==" spinCount="100000" sheet="1" objects="1" scenarios="1"/>
  <mergeCells count="4">
    <mergeCell ref="B32:Q32"/>
    <mergeCell ref="B37:Q37"/>
    <mergeCell ref="B3:Q3"/>
    <mergeCell ref="B5:Q5"/>
  </mergeCells>
  <pageMargins left="0.7" right="0.7" top="0.75" bottom="0.75" header="0.3" footer="0.3"/>
  <pageSetup scale="38" orientation="landscape" r:id="rId1"/>
  <headerFooter>
    <oddFooter>Page &amp;P</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57">
    <tabColor rgb="FFCC9900"/>
    <pageSetUpPr fitToPage="1"/>
  </sheetPr>
  <dimension ref="B1:Q37"/>
  <sheetViews>
    <sheetView showGridLines="0" zoomScale="80" zoomScaleNormal="80" workbookViewId="0">
      <selection activeCell="B5" sqref="B5:Q5"/>
    </sheetView>
  </sheetViews>
  <sheetFormatPr defaultColWidth="9.1796875" defaultRowHeight="17.25" customHeight="1" x14ac:dyDescent="0.35"/>
  <cols>
    <col min="1" max="1" width="13" style="1" customWidth="1"/>
    <col min="2" max="2" width="46.453125" style="1" customWidth="1"/>
    <col min="3" max="3" width="15.90625" style="1" bestFit="1" customWidth="1"/>
    <col min="4" max="4" width="15.81640625" style="1" bestFit="1" customWidth="1"/>
    <col min="5" max="5" width="15.6328125" style="1" bestFit="1" customWidth="1"/>
    <col min="6" max="6" width="13" style="1" customWidth="1"/>
    <col min="7" max="7" width="15.6328125" style="1" bestFit="1" customWidth="1"/>
    <col min="8" max="8" width="14.26953125" style="1" bestFit="1" customWidth="1"/>
    <col min="9" max="9" width="16" style="1" customWidth="1"/>
    <col min="10" max="10" width="11.36328125" style="1" bestFit="1" customWidth="1"/>
    <col min="11" max="11" width="14.453125" style="1" bestFit="1" customWidth="1"/>
    <col min="12" max="12" width="16.26953125" style="1" customWidth="1"/>
    <col min="13" max="13" width="15.36328125" style="1" customWidth="1"/>
    <col min="14" max="14" width="15.81640625" style="1" bestFit="1" customWidth="1"/>
    <col min="15" max="15" width="14.7265625" style="1" customWidth="1"/>
    <col min="16" max="16" width="16.54296875" style="1" customWidth="1"/>
    <col min="17" max="17" width="15.90625" style="31" bestFit="1" customWidth="1"/>
    <col min="18" max="18" width="12.54296875" style="1" bestFit="1" customWidth="1"/>
    <col min="19" max="19" width="14" style="1" bestFit="1" customWidth="1"/>
    <col min="20" max="96" width="9.1796875" style="1" customWidth="1"/>
    <col min="97" max="16384" width="9.1796875" style="1"/>
  </cols>
  <sheetData>
    <row r="1" spans="2:17" ht="29" customHeight="1" x14ac:dyDescent="0.35">
      <c r="B1" s="449"/>
    </row>
    <row r="3" spans="2:17" ht="17.25" customHeight="1" x14ac:dyDescent="0.35">
      <c r="B3" s="555" t="str">
        <f>_xlfn.CONCAT(Contents!E29,": ",UPPER(Contents!F29))</f>
        <v>APPENDIX 12: SUMMARY OF ANNUITIES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ht="17.25" customHeight="1" x14ac:dyDescent="0.35">
      <c r="B5" s="554" t="s">
        <v>4</v>
      </c>
      <c r="C5" s="535"/>
      <c r="D5" s="535"/>
      <c r="E5" s="535"/>
      <c r="F5" s="535"/>
      <c r="G5" s="535"/>
      <c r="H5" s="535"/>
      <c r="I5" s="535"/>
      <c r="J5" s="535"/>
      <c r="K5" s="535"/>
      <c r="L5" s="535"/>
      <c r="M5" s="535"/>
      <c r="N5" s="535"/>
      <c r="O5" s="535"/>
      <c r="P5" s="535"/>
      <c r="Q5" s="536"/>
    </row>
    <row r="6" spans="2:17" ht="17.25" customHeight="1" x14ac:dyDescent="0.35">
      <c r="B6" s="267" t="s">
        <v>273</v>
      </c>
      <c r="C6" s="256" cm="1">
        <f t="array" ref="C6:Q6">'[1]APPENDIX 12'!$C6:$Q6</f>
        <v>0</v>
      </c>
      <c r="D6" s="256">
        <v>0</v>
      </c>
      <c r="E6" s="256">
        <v>0</v>
      </c>
      <c r="F6" s="256">
        <v>0</v>
      </c>
      <c r="G6" s="256">
        <v>0</v>
      </c>
      <c r="H6" s="256">
        <v>0</v>
      </c>
      <c r="I6" s="256">
        <v>0</v>
      </c>
      <c r="J6" s="256">
        <v>0</v>
      </c>
      <c r="K6" s="256">
        <v>0</v>
      </c>
      <c r="L6" s="256">
        <v>0</v>
      </c>
      <c r="M6" s="256">
        <v>0</v>
      </c>
      <c r="N6" s="256">
        <v>0</v>
      </c>
      <c r="O6" s="256">
        <v>0</v>
      </c>
      <c r="P6" s="256">
        <v>0</v>
      </c>
      <c r="Q6" s="256">
        <v>0</v>
      </c>
    </row>
    <row r="7" spans="2:17" ht="17.25" customHeight="1" x14ac:dyDescent="0.35">
      <c r="B7" s="267" t="s">
        <v>274</v>
      </c>
      <c r="C7" s="256" cm="1">
        <f t="array" ref="C7:Q7">'[1]APPENDIX 12'!$C7:$Q7</f>
        <v>869199.94099999999</v>
      </c>
      <c r="D7" s="256">
        <v>74357.725999999995</v>
      </c>
      <c r="E7" s="256">
        <v>74357.725999999995</v>
      </c>
      <c r="F7" s="256">
        <v>0</v>
      </c>
      <c r="G7" s="256">
        <v>107270.788</v>
      </c>
      <c r="H7" s="256">
        <v>107270.788</v>
      </c>
      <c r="I7" s="256">
        <v>0</v>
      </c>
      <c r="J7" s="256">
        <v>0</v>
      </c>
      <c r="K7" s="256">
        <v>0</v>
      </c>
      <c r="L7" s="256">
        <v>0</v>
      </c>
      <c r="M7" s="256">
        <v>2921.1709999999998</v>
      </c>
      <c r="N7" s="256">
        <v>186629.57964786</v>
      </c>
      <c r="O7" s="256">
        <v>4955.2184787460692</v>
      </c>
      <c r="P7" s="256">
        <v>0</v>
      </c>
      <c r="Q7" s="256">
        <v>1015040.069169114</v>
      </c>
    </row>
    <row r="8" spans="2:17" ht="17.25" customHeight="1" x14ac:dyDescent="0.35">
      <c r="B8" s="267" t="s">
        <v>275</v>
      </c>
      <c r="C8" s="256" cm="1">
        <f t="array" ref="C8:Q8">'[1]APPENDIX 12'!$C8:$Q8</f>
        <v>14833456.253</v>
      </c>
      <c r="D8" s="256">
        <v>6901846.0763700027</v>
      </c>
      <c r="E8" s="256">
        <v>6901846.0763700027</v>
      </c>
      <c r="F8" s="256">
        <v>0</v>
      </c>
      <c r="G8" s="256">
        <v>2645201.6219899999</v>
      </c>
      <c r="H8" s="256">
        <v>2645201.6219899999</v>
      </c>
      <c r="I8" s="256">
        <v>0</v>
      </c>
      <c r="J8" s="256">
        <v>0</v>
      </c>
      <c r="K8" s="256">
        <v>0</v>
      </c>
      <c r="L8" s="256">
        <v>138131.486</v>
      </c>
      <c r="M8" s="256">
        <v>93805.928</v>
      </c>
      <c r="N8" s="256">
        <v>4833237.6670000004</v>
      </c>
      <c r="O8" s="256">
        <v>33506.686245187637</v>
      </c>
      <c r="P8" s="256">
        <v>-401722.191600324</v>
      </c>
      <c r="Q8" s="256">
        <v>24059616.465735141</v>
      </c>
    </row>
    <row r="9" spans="2:17" ht="17.25" customHeight="1" x14ac:dyDescent="0.35">
      <c r="B9" s="267" t="s">
        <v>276</v>
      </c>
      <c r="C9" s="256" cm="1">
        <f t="array" ref="C9:Q9">'[1]APPENDIX 12'!$C9:$Q9</f>
        <v>12842.232</v>
      </c>
      <c r="D9" s="256">
        <v>0</v>
      </c>
      <c r="E9" s="256">
        <v>0</v>
      </c>
      <c r="F9" s="256">
        <v>0</v>
      </c>
      <c r="G9" s="256">
        <v>1309.509</v>
      </c>
      <c r="H9" s="256">
        <v>1309.509</v>
      </c>
      <c r="I9" s="256">
        <v>0</v>
      </c>
      <c r="J9" s="256">
        <v>0</v>
      </c>
      <c r="K9" s="256">
        <v>0</v>
      </c>
      <c r="L9" s="256">
        <v>0</v>
      </c>
      <c r="M9" s="256">
        <v>0</v>
      </c>
      <c r="N9" s="256">
        <v>0</v>
      </c>
      <c r="O9" s="256">
        <v>0</v>
      </c>
      <c r="P9" s="256">
        <v>0</v>
      </c>
      <c r="Q9" s="256">
        <v>11532.723</v>
      </c>
    </row>
    <row r="10" spans="2:17" ht="17.25" customHeight="1" x14ac:dyDescent="0.35">
      <c r="B10" s="267" t="s">
        <v>277</v>
      </c>
      <c r="C10" s="256" cm="1">
        <f t="array" ref="C10:Q10">'[1]APPENDIX 12'!$C10:$Q10</f>
        <v>1016949.226616396</v>
      </c>
      <c r="D10" s="256">
        <v>324925.10334999999</v>
      </c>
      <c r="E10" s="256">
        <v>324925.10334999999</v>
      </c>
      <c r="F10" s="256">
        <v>0</v>
      </c>
      <c r="G10" s="256">
        <v>386423.06411083002</v>
      </c>
      <c r="H10" s="256">
        <v>386423.06411083002</v>
      </c>
      <c r="I10" s="256">
        <v>0</v>
      </c>
      <c r="J10" s="256">
        <v>0</v>
      </c>
      <c r="K10" s="256">
        <v>0</v>
      </c>
      <c r="L10" s="256">
        <v>19546.54</v>
      </c>
      <c r="M10" s="256">
        <v>81291.028585769309</v>
      </c>
      <c r="N10" s="256">
        <v>8351.9300241830206</v>
      </c>
      <c r="O10" s="256">
        <v>0</v>
      </c>
      <c r="P10" s="256">
        <v>0</v>
      </c>
      <c r="Q10" s="256">
        <v>862965.62729397917</v>
      </c>
    </row>
    <row r="11" spans="2:17" ht="17.25" customHeight="1" x14ac:dyDescent="0.35">
      <c r="B11" s="267" t="s">
        <v>278</v>
      </c>
      <c r="C11" s="256" cm="1">
        <f t="array" ref="C11:Q11">'[1]APPENDIX 12'!$C11:$Q11</f>
        <v>1534571.061</v>
      </c>
      <c r="D11" s="256">
        <v>354526.11420000001</v>
      </c>
      <c r="E11" s="256">
        <v>354526.11420000001</v>
      </c>
      <c r="F11" s="256">
        <v>0</v>
      </c>
      <c r="G11" s="256">
        <v>302435.65675999998</v>
      </c>
      <c r="H11" s="256">
        <v>302435.65675999998</v>
      </c>
      <c r="I11" s="256">
        <v>0</v>
      </c>
      <c r="J11" s="256">
        <v>0</v>
      </c>
      <c r="K11" s="256">
        <v>0</v>
      </c>
      <c r="L11" s="256">
        <v>6787.6644499999993</v>
      </c>
      <c r="M11" s="256">
        <v>25574.187880000001</v>
      </c>
      <c r="N11" s="256">
        <v>274977.864</v>
      </c>
      <c r="O11" s="256">
        <v>0</v>
      </c>
      <c r="P11" s="256">
        <v>0</v>
      </c>
      <c r="Q11" s="256">
        <v>1829277.5301099999</v>
      </c>
    </row>
    <row r="12" spans="2:17" ht="17.25" customHeight="1" x14ac:dyDescent="0.35">
      <c r="B12" s="267" t="s">
        <v>8</v>
      </c>
      <c r="C12" s="256" cm="1">
        <f t="array" ref="C12:Q12">'[1]APPENDIX 12'!$C12:$Q12</f>
        <v>0</v>
      </c>
      <c r="D12" s="256">
        <v>0</v>
      </c>
      <c r="E12" s="256">
        <v>0</v>
      </c>
      <c r="F12" s="256">
        <v>0</v>
      </c>
      <c r="G12" s="256">
        <v>0</v>
      </c>
      <c r="H12" s="256">
        <v>0</v>
      </c>
      <c r="I12" s="256">
        <v>0</v>
      </c>
      <c r="J12" s="256">
        <v>0</v>
      </c>
      <c r="K12" s="256">
        <v>0</v>
      </c>
      <c r="L12" s="256">
        <v>0</v>
      </c>
      <c r="M12" s="256">
        <v>0</v>
      </c>
      <c r="N12" s="256">
        <v>0</v>
      </c>
      <c r="O12" s="256">
        <v>0</v>
      </c>
      <c r="P12" s="256">
        <v>0</v>
      </c>
      <c r="Q12" s="256">
        <v>0</v>
      </c>
    </row>
    <row r="13" spans="2:17" ht="17.25" customHeight="1" x14ac:dyDescent="0.35">
      <c r="B13" s="267" t="s">
        <v>279</v>
      </c>
      <c r="C13" s="256" cm="1">
        <f t="array" ref="C13:Q13">'[1]APPENDIX 12'!$C13:$Q13</f>
        <v>0</v>
      </c>
      <c r="D13" s="256">
        <v>0</v>
      </c>
      <c r="E13" s="256">
        <v>0</v>
      </c>
      <c r="F13" s="256">
        <v>0</v>
      </c>
      <c r="G13" s="256">
        <v>0</v>
      </c>
      <c r="H13" s="256">
        <v>0</v>
      </c>
      <c r="I13" s="256">
        <v>0</v>
      </c>
      <c r="J13" s="256">
        <v>0</v>
      </c>
      <c r="K13" s="256">
        <v>0</v>
      </c>
      <c r="L13" s="256">
        <v>0</v>
      </c>
      <c r="M13" s="256">
        <v>0</v>
      </c>
      <c r="N13" s="256">
        <v>0</v>
      </c>
      <c r="O13" s="256">
        <v>0</v>
      </c>
      <c r="P13" s="256">
        <v>0</v>
      </c>
      <c r="Q13" s="256">
        <v>0</v>
      </c>
    </row>
    <row r="14" spans="2:17" ht="17.25" customHeight="1" x14ac:dyDescent="0.35">
      <c r="B14" s="267" t="s">
        <v>280</v>
      </c>
      <c r="C14" s="256" cm="1">
        <f t="array" ref="C14:Q14">'[1]APPENDIX 12'!$C14:$Q14</f>
        <v>0</v>
      </c>
      <c r="D14" s="256">
        <v>0</v>
      </c>
      <c r="E14" s="256">
        <v>0</v>
      </c>
      <c r="F14" s="256">
        <v>0</v>
      </c>
      <c r="G14" s="256">
        <v>0</v>
      </c>
      <c r="H14" s="256">
        <v>0</v>
      </c>
      <c r="I14" s="256">
        <v>0</v>
      </c>
      <c r="J14" s="256">
        <v>0</v>
      </c>
      <c r="K14" s="256">
        <v>0</v>
      </c>
      <c r="L14" s="256">
        <v>0</v>
      </c>
      <c r="M14" s="256">
        <v>0</v>
      </c>
      <c r="N14" s="256">
        <v>0</v>
      </c>
      <c r="O14" s="256">
        <v>0</v>
      </c>
      <c r="P14" s="256">
        <v>0</v>
      </c>
      <c r="Q14" s="256">
        <v>0</v>
      </c>
    </row>
    <row r="15" spans="2:17" ht="17.25" customHeight="1" x14ac:dyDescent="0.35">
      <c r="B15" s="267" t="s">
        <v>281</v>
      </c>
      <c r="C15" s="256" cm="1">
        <f t="array" ref="C15:Q15">'[1]APPENDIX 12'!$C15:$Q15</f>
        <v>0</v>
      </c>
      <c r="D15" s="256">
        <v>0</v>
      </c>
      <c r="E15" s="256">
        <v>0</v>
      </c>
      <c r="F15" s="256">
        <v>0</v>
      </c>
      <c r="G15" s="256">
        <v>0</v>
      </c>
      <c r="H15" s="256">
        <v>0</v>
      </c>
      <c r="I15" s="256">
        <v>0</v>
      </c>
      <c r="J15" s="256">
        <v>0</v>
      </c>
      <c r="K15" s="256">
        <v>0</v>
      </c>
      <c r="L15" s="256">
        <v>0</v>
      </c>
      <c r="M15" s="256">
        <v>0</v>
      </c>
      <c r="N15" s="256">
        <v>0</v>
      </c>
      <c r="O15" s="256">
        <v>0</v>
      </c>
      <c r="P15" s="256">
        <v>0</v>
      </c>
      <c r="Q15" s="256">
        <v>0</v>
      </c>
    </row>
    <row r="16" spans="2:17" ht="17.25" customHeight="1" x14ac:dyDescent="0.35">
      <c r="B16" s="267" t="s">
        <v>282</v>
      </c>
      <c r="C16" s="256" cm="1">
        <f t="array" ref="C16:Q16">'[1]APPENDIX 12'!$C16:$Q16</f>
        <v>17678914.333999999</v>
      </c>
      <c r="D16" s="256">
        <v>2298750.930136133</v>
      </c>
      <c r="E16" s="256">
        <v>2298750.930136133</v>
      </c>
      <c r="F16" s="256">
        <v>0</v>
      </c>
      <c r="G16" s="256">
        <v>2432050.0477749999</v>
      </c>
      <c r="H16" s="256">
        <v>42207.387814999987</v>
      </c>
      <c r="I16" s="256">
        <v>0</v>
      </c>
      <c r="J16" s="256">
        <v>0</v>
      </c>
      <c r="K16" s="256">
        <v>2389842.6599599998</v>
      </c>
      <c r="L16" s="256">
        <v>39131.67166</v>
      </c>
      <c r="M16" s="256">
        <v>41682.637704399996</v>
      </c>
      <c r="N16" s="256">
        <v>5186500.8779999996</v>
      </c>
      <c r="O16" s="256">
        <v>0</v>
      </c>
      <c r="P16" s="256">
        <v>0</v>
      </c>
      <c r="Q16" s="256">
        <v>22651301.784996729</v>
      </c>
    </row>
    <row r="17" spans="2:17" ht="17.25" customHeight="1" x14ac:dyDescent="0.35">
      <c r="B17" s="267" t="s">
        <v>544</v>
      </c>
      <c r="C17" s="256" cm="1">
        <f t="array" ref="C17:Q17">'[1]APPENDIX 12'!$C17:$Q17</f>
        <v>11271713.176000001</v>
      </c>
      <c r="D17" s="256">
        <v>725116.16799999995</v>
      </c>
      <c r="E17" s="256">
        <v>725116.16799999995</v>
      </c>
      <c r="F17" s="256">
        <v>0</v>
      </c>
      <c r="G17" s="256">
        <v>1578767.0589999999</v>
      </c>
      <c r="H17" s="256">
        <v>1578767.0589999999</v>
      </c>
      <c r="I17" s="256">
        <v>0</v>
      </c>
      <c r="J17" s="256">
        <v>0</v>
      </c>
      <c r="K17" s="256">
        <v>0</v>
      </c>
      <c r="L17" s="256">
        <v>11240.019</v>
      </c>
      <c r="M17" s="256">
        <v>23710.496469500009</v>
      </c>
      <c r="N17" s="256">
        <v>2626649.861</v>
      </c>
      <c r="O17" s="256">
        <v>12161.476000000001</v>
      </c>
      <c r="P17" s="256">
        <v>143143.15072680431</v>
      </c>
      <c r="Q17" s="256">
        <v>12854457.0038037</v>
      </c>
    </row>
    <row r="18" spans="2:17" ht="17.25" customHeight="1" x14ac:dyDescent="0.35">
      <c r="B18" s="267" t="s">
        <v>284</v>
      </c>
      <c r="C18" s="256" cm="1">
        <f t="array" ref="C18:Q18">'[1]APPENDIX 12'!$C18:$Q18</f>
        <v>5206926.3890000004</v>
      </c>
      <c r="D18" s="256">
        <v>447613.41399999999</v>
      </c>
      <c r="E18" s="256">
        <v>447613.41399999999</v>
      </c>
      <c r="F18" s="256">
        <v>0</v>
      </c>
      <c r="G18" s="256">
        <v>673482.17500000005</v>
      </c>
      <c r="H18" s="256">
        <v>673482.17500000005</v>
      </c>
      <c r="I18" s="256">
        <v>0</v>
      </c>
      <c r="J18" s="256">
        <v>0</v>
      </c>
      <c r="K18" s="256">
        <v>0</v>
      </c>
      <c r="L18" s="256">
        <v>8327.1090000000004</v>
      </c>
      <c r="M18" s="256">
        <v>11306.897000000001</v>
      </c>
      <c r="N18" s="256">
        <v>726402.71200000006</v>
      </c>
      <c r="O18" s="256">
        <v>0</v>
      </c>
      <c r="P18" s="256">
        <v>0</v>
      </c>
      <c r="Q18" s="256">
        <v>5687826.3339999998</v>
      </c>
    </row>
    <row r="19" spans="2:17" ht="17.25" customHeight="1" x14ac:dyDescent="0.35">
      <c r="B19" s="267" t="s">
        <v>285</v>
      </c>
      <c r="C19" s="256" cm="1">
        <f t="array" ref="C19:Q19">'[1]APPENDIX 12'!$C19:$Q19</f>
        <v>957988.01541564439</v>
      </c>
      <c r="D19" s="256">
        <v>217364.59700000001</v>
      </c>
      <c r="E19" s="256">
        <v>217364.59700000001</v>
      </c>
      <c r="F19" s="256">
        <v>0</v>
      </c>
      <c r="G19" s="256">
        <v>174932.31920999999</v>
      </c>
      <c r="H19" s="256">
        <v>174932.31920999999</v>
      </c>
      <c r="I19" s="256">
        <v>0</v>
      </c>
      <c r="J19" s="256">
        <v>0</v>
      </c>
      <c r="K19" s="256">
        <v>0</v>
      </c>
      <c r="L19" s="256">
        <v>7638.9170000000004</v>
      </c>
      <c r="M19" s="256">
        <v>34761.614240890143</v>
      </c>
      <c r="N19" s="256">
        <v>74714.814612967311</v>
      </c>
      <c r="O19" s="256">
        <v>0</v>
      </c>
      <c r="P19" s="256">
        <v>0</v>
      </c>
      <c r="Q19" s="256">
        <v>1032734.576577722</v>
      </c>
    </row>
    <row r="20" spans="2:17" ht="17.25" customHeight="1" x14ac:dyDescent="0.35">
      <c r="B20" s="267" t="s">
        <v>286</v>
      </c>
      <c r="C20" s="256" cm="1">
        <f t="array" ref="C20:Q20">'[1]APPENDIX 12'!$C20:$Q20</f>
        <v>0</v>
      </c>
      <c r="D20" s="256">
        <v>58685.82</v>
      </c>
      <c r="E20" s="256">
        <v>58685.82</v>
      </c>
      <c r="F20" s="256">
        <v>0</v>
      </c>
      <c r="G20" s="256">
        <v>2577.6410000000001</v>
      </c>
      <c r="H20" s="256">
        <v>2577.6410000000001</v>
      </c>
      <c r="I20" s="256">
        <v>0</v>
      </c>
      <c r="J20" s="256">
        <v>0</v>
      </c>
      <c r="K20" s="256">
        <v>0</v>
      </c>
      <c r="L20" s="256">
        <v>0</v>
      </c>
      <c r="M20" s="256">
        <v>0</v>
      </c>
      <c r="N20" s="256">
        <v>0</v>
      </c>
      <c r="O20" s="256">
        <v>0</v>
      </c>
      <c r="P20" s="256">
        <v>0</v>
      </c>
      <c r="Q20" s="256">
        <v>56108.178999999996</v>
      </c>
    </row>
    <row r="21" spans="2:17" ht="17.25" customHeight="1" x14ac:dyDescent="0.35">
      <c r="B21" s="267" t="s">
        <v>287</v>
      </c>
      <c r="C21" s="256" cm="1">
        <f t="array" ref="C21:Q21">'[1]APPENDIX 12'!$C21:$Q21</f>
        <v>1004187.911</v>
      </c>
      <c r="D21" s="256">
        <v>0</v>
      </c>
      <c r="E21" s="256">
        <v>0</v>
      </c>
      <c r="F21" s="256">
        <v>0</v>
      </c>
      <c r="G21" s="256">
        <v>25351.64935</v>
      </c>
      <c r="H21" s="256">
        <v>25351.64935</v>
      </c>
      <c r="I21" s="256">
        <v>0</v>
      </c>
      <c r="J21" s="256">
        <v>0</v>
      </c>
      <c r="K21" s="256">
        <v>0</v>
      </c>
      <c r="L21" s="256">
        <v>0</v>
      </c>
      <c r="M21" s="256">
        <v>1784.92</v>
      </c>
      <c r="N21" s="256">
        <v>0</v>
      </c>
      <c r="O21" s="256">
        <v>0</v>
      </c>
      <c r="P21" s="256">
        <v>0</v>
      </c>
      <c r="Q21" s="256">
        <v>977051.34164999996</v>
      </c>
    </row>
    <row r="22" spans="2:17" ht="17.25" customHeight="1" x14ac:dyDescent="0.35">
      <c r="B22" s="267" t="s">
        <v>18</v>
      </c>
      <c r="C22" s="256" cm="1">
        <f t="array" ref="C22:Q22">'[1]APPENDIX 12'!$C22:$Q22</f>
        <v>6202890.2790000001</v>
      </c>
      <c r="D22" s="256">
        <v>0</v>
      </c>
      <c r="E22" s="256">
        <v>0</v>
      </c>
      <c r="F22" s="256">
        <v>0</v>
      </c>
      <c r="G22" s="256">
        <v>1087191</v>
      </c>
      <c r="H22" s="256">
        <v>1087191</v>
      </c>
      <c r="I22" s="256">
        <v>0</v>
      </c>
      <c r="J22" s="256">
        <v>0</v>
      </c>
      <c r="K22" s="256">
        <v>0</v>
      </c>
      <c r="L22" s="256">
        <v>0</v>
      </c>
      <c r="M22" s="256">
        <v>21608.737000000001</v>
      </c>
      <c r="N22" s="256">
        <v>167309.584</v>
      </c>
      <c r="O22" s="256">
        <v>0</v>
      </c>
      <c r="P22" s="256">
        <v>0</v>
      </c>
      <c r="Q22" s="256">
        <v>5261400.1260000002</v>
      </c>
    </row>
    <row r="23" spans="2:17" ht="17.25" customHeight="1" x14ac:dyDescent="0.35">
      <c r="B23" s="267" t="s">
        <v>288</v>
      </c>
      <c r="C23" s="256" cm="1">
        <f t="array" ref="C23:Q23">'[1]APPENDIX 12'!$C23:$Q23</f>
        <v>3786.4371707901</v>
      </c>
      <c r="D23" s="256">
        <v>0</v>
      </c>
      <c r="E23" s="256">
        <v>0</v>
      </c>
      <c r="F23" s="256">
        <v>0</v>
      </c>
      <c r="G23" s="256">
        <v>1103.9964500000001</v>
      </c>
      <c r="H23" s="256">
        <v>1103.9964500000001</v>
      </c>
      <c r="I23" s="256">
        <v>0</v>
      </c>
      <c r="J23" s="256">
        <v>0</v>
      </c>
      <c r="K23" s="256">
        <v>0</v>
      </c>
      <c r="L23" s="256">
        <v>0</v>
      </c>
      <c r="M23" s="256">
        <v>0</v>
      </c>
      <c r="N23" s="256">
        <v>184.38086611787179</v>
      </c>
      <c r="O23" s="256">
        <v>2.045380255156755</v>
      </c>
      <c r="P23" s="256">
        <v>0</v>
      </c>
      <c r="Q23" s="256">
        <v>2864.7762066528148</v>
      </c>
    </row>
    <row r="24" spans="2:17" ht="17.25" customHeight="1" x14ac:dyDescent="0.35">
      <c r="B24" s="267" t="s">
        <v>289</v>
      </c>
      <c r="C24" s="256" cm="1">
        <f t="array" ref="C24:Q24">'[1]APPENDIX 12'!$C24:$Q24</f>
        <v>1418434.6928403999</v>
      </c>
      <c r="D24" s="256">
        <v>0</v>
      </c>
      <c r="E24" s="256">
        <v>0</v>
      </c>
      <c r="F24" s="256">
        <v>0</v>
      </c>
      <c r="G24" s="256">
        <v>136609.76121</v>
      </c>
      <c r="H24" s="256">
        <v>136609.76121</v>
      </c>
      <c r="I24" s="256">
        <v>0</v>
      </c>
      <c r="J24" s="256">
        <v>0</v>
      </c>
      <c r="K24" s="256">
        <v>0</v>
      </c>
      <c r="L24" s="256">
        <v>0</v>
      </c>
      <c r="M24" s="256">
        <v>10979.99868471238</v>
      </c>
      <c r="N24" s="256">
        <v>235822.12763897551</v>
      </c>
      <c r="O24" s="256">
        <v>0</v>
      </c>
      <c r="P24" s="256">
        <v>0</v>
      </c>
      <c r="Q24" s="256">
        <v>1506667.0605846629</v>
      </c>
    </row>
    <row r="25" spans="2:17" ht="17.25" customHeight="1" x14ac:dyDescent="0.35">
      <c r="B25" s="267" t="s">
        <v>290</v>
      </c>
      <c r="C25" s="256" cm="1">
        <f t="array" ref="C25:Q25">'[1]APPENDIX 12'!$C25:$Q25</f>
        <v>285435.25488000002</v>
      </c>
      <c r="D25" s="256">
        <v>14853.57</v>
      </c>
      <c r="E25" s="256">
        <v>14853.57</v>
      </c>
      <c r="F25" s="256">
        <v>0</v>
      </c>
      <c r="G25" s="256">
        <v>47787.072</v>
      </c>
      <c r="H25" s="256">
        <v>47787.072</v>
      </c>
      <c r="I25" s="256">
        <v>0</v>
      </c>
      <c r="J25" s="256">
        <v>0</v>
      </c>
      <c r="K25" s="256">
        <v>0</v>
      </c>
      <c r="L25" s="256">
        <v>326.77854000000002</v>
      </c>
      <c r="M25" s="256">
        <v>6479.7832199999993</v>
      </c>
      <c r="N25" s="256">
        <v>493.87799999999999</v>
      </c>
      <c r="O25" s="256">
        <v>0</v>
      </c>
      <c r="P25" s="256">
        <v>0</v>
      </c>
      <c r="Q25" s="256">
        <v>246189.06912</v>
      </c>
    </row>
    <row r="26" spans="2:17" ht="17.25" customHeight="1" x14ac:dyDescent="0.35">
      <c r="B26" s="267" t="s">
        <v>291</v>
      </c>
      <c r="C26" s="256" cm="1">
        <f t="array" ref="C26:Q26">'[1]APPENDIX 12'!$C26:$Q26</f>
        <v>0</v>
      </c>
      <c r="D26" s="256">
        <v>0</v>
      </c>
      <c r="E26" s="256">
        <v>0</v>
      </c>
      <c r="F26" s="256">
        <v>0</v>
      </c>
      <c r="G26" s="256">
        <v>0</v>
      </c>
      <c r="H26" s="256">
        <v>0</v>
      </c>
      <c r="I26" s="256">
        <v>0</v>
      </c>
      <c r="J26" s="256">
        <v>0</v>
      </c>
      <c r="K26" s="256">
        <v>0</v>
      </c>
      <c r="L26" s="256">
        <v>0</v>
      </c>
      <c r="M26" s="256">
        <v>0</v>
      </c>
      <c r="N26" s="256">
        <v>0</v>
      </c>
      <c r="O26" s="256">
        <v>0</v>
      </c>
      <c r="P26" s="256">
        <v>0</v>
      </c>
      <c r="Q26" s="256">
        <v>0</v>
      </c>
    </row>
    <row r="27" spans="2:17" ht="17.25" customHeight="1" x14ac:dyDescent="0.35">
      <c r="B27" s="267" t="s">
        <v>292</v>
      </c>
      <c r="C27" s="256" cm="1">
        <f t="array" ref="C27:Q27">'[1]APPENDIX 12'!$C27:$Q27</f>
        <v>14410981.6487533</v>
      </c>
      <c r="D27" s="256">
        <v>938848.18124000006</v>
      </c>
      <c r="E27" s="256">
        <v>920755.09268000012</v>
      </c>
      <c r="F27" s="256">
        <v>0</v>
      </c>
      <c r="G27" s="256">
        <v>1839612.15276</v>
      </c>
      <c r="H27" s="256">
        <v>1839612.15276</v>
      </c>
      <c r="I27" s="256">
        <v>0</v>
      </c>
      <c r="J27" s="256">
        <v>0</v>
      </c>
      <c r="K27" s="256">
        <v>0</v>
      </c>
      <c r="L27" s="256">
        <v>19012.710490000001</v>
      </c>
      <c r="M27" s="256">
        <v>33052.050495016381</v>
      </c>
      <c r="N27" s="256">
        <v>3338191.3502400001</v>
      </c>
      <c r="O27" s="256">
        <v>0</v>
      </c>
      <c r="P27" s="256">
        <v>0</v>
      </c>
      <c r="Q27" s="256">
        <v>16778251.17792828</v>
      </c>
    </row>
    <row r="28" spans="2:17" ht="17.25" customHeight="1" x14ac:dyDescent="0.35">
      <c r="B28" s="267" t="s">
        <v>293</v>
      </c>
      <c r="C28" s="256" cm="1">
        <f t="array" ref="C28:Q28">'[1]APPENDIX 12'!$C28:$Q28</f>
        <v>0</v>
      </c>
      <c r="D28" s="256">
        <v>0</v>
      </c>
      <c r="E28" s="256">
        <v>0</v>
      </c>
      <c r="F28" s="256">
        <v>0</v>
      </c>
      <c r="G28" s="256">
        <v>0</v>
      </c>
      <c r="H28" s="256">
        <v>0</v>
      </c>
      <c r="I28" s="256">
        <v>0</v>
      </c>
      <c r="J28" s="256">
        <v>0</v>
      </c>
      <c r="K28" s="256">
        <v>0</v>
      </c>
      <c r="L28" s="256">
        <v>0</v>
      </c>
      <c r="M28" s="256">
        <v>0</v>
      </c>
      <c r="N28" s="256">
        <v>0</v>
      </c>
      <c r="O28" s="256">
        <v>0</v>
      </c>
      <c r="P28" s="256">
        <v>0</v>
      </c>
      <c r="Q28" s="256">
        <v>0</v>
      </c>
    </row>
    <row r="29" spans="2:17" ht="17.25" customHeight="1" x14ac:dyDescent="0.35">
      <c r="B29" s="267" t="s">
        <v>294</v>
      </c>
      <c r="C29" s="256" cm="1">
        <f t="array" ref="C29:Q29">'[1]APPENDIX 12'!$C29:$Q29</f>
        <v>905480.14099999995</v>
      </c>
      <c r="D29" s="256">
        <v>0</v>
      </c>
      <c r="E29" s="256">
        <v>0</v>
      </c>
      <c r="F29" s="256">
        <v>0</v>
      </c>
      <c r="G29" s="256">
        <v>68678.744999999995</v>
      </c>
      <c r="H29" s="256">
        <v>144038.57560000001</v>
      </c>
      <c r="I29" s="256">
        <v>0</v>
      </c>
      <c r="J29" s="256">
        <v>-75359.830600000001</v>
      </c>
      <c r="K29" s="256">
        <v>0</v>
      </c>
      <c r="L29" s="256">
        <v>0</v>
      </c>
      <c r="M29" s="256">
        <v>0</v>
      </c>
      <c r="N29" s="256">
        <v>0</v>
      </c>
      <c r="O29" s="256">
        <v>0</v>
      </c>
      <c r="P29" s="256">
        <v>0</v>
      </c>
      <c r="Q29" s="256">
        <v>836801.39599999995</v>
      </c>
    </row>
    <row r="30" spans="2:17" ht="17.25" customHeight="1" x14ac:dyDescent="0.35">
      <c r="B30" s="267" t="s">
        <v>295</v>
      </c>
      <c r="C30" s="256" cm="1">
        <f t="array" ref="C30:Q30">'[1]APPENDIX 12'!$C30:$Q30</f>
        <v>0</v>
      </c>
      <c r="D30" s="256">
        <v>0</v>
      </c>
      <c r="E30" s="256">
        <v>0</v>
      </c>
      <c r="F30" s="256">
        <v>0</v>
      </c>
      <c r="G30" s="256">
        <v>0</v>
      </c>
      <c r="H30" s="256">
        <v>0</v>
      </c>
      <c r="I30" s="256">
        <v>0</v>
      </c>
      <c r="J30" s="256">
        <v>0</v>
      </c>
      <c r="K30" s="256">
        <v>0</v>
      </c>
      <c r="L30" s="256">
        <v>0</v>
      </c>
      <c r="M30" s="256">
        <v>0</v>
      </c>
      <c r="N30" s="256">
        <v>0</v>
      </c>
      <c r="O30" s="256">
        <v>0</v>
      </c>
      <c r="P30" s="256">
        <v>0</v>
      </c>
      <c r="Q30" s="256">
        <v>0</v>
      </c>
    </row>
    <row r="31" spans="2:17" ht="17.25" customHeight="1" x14ac:dyDescent="0.35">
      <c r="B31" s="143" t="s">
        <v>26</v>
      </c>
      <c r="C31" s="348">
        <f t="shared" ref="C31:Q31" si="0">SUM(C6:C30)</f>
        <v>77613756.992676526</v>
      </c>
      <c r="D31" s="348">
        <f t="shared" si="0"/>
        <v>12356887.700296136</v>
      </c>
      <c r="E31" s="348">
        <f t="shared" si="0"/>
        <v>12338794.611736136</v>
      </c>
      <c r="F31" s="348">
        <f t="shared" si="0"/>
        <v>0</v>
      </c>
      <c r="G31" s="348">
        <f t="shared" si="0"/>
        <v>11510784.258615831</v>
      </c>
      <c r="H31" s="348">
        <f t="shared" si="0"/>
        <v>9196301.4292558301</v>
      </c>
      <c r="I31" s="348">
        <f t="shared" si="0"/>
        <v>0</v>
      </c>
      <c r="J31" s="348">
        <f t="shared" si="0"/>
        <v>-75359.830600000001</v>
      </c>
      <c r="K31" s="348">
        <f t="shared" si="0"/>
        <v>2389842.6599599998</v>
      </c>
      <c r="L31" s="348">
        <f t="shared" si="0"/>
        <v>250142.89614</v>
      </c>
      <c r="M31" s="348">
        <f t="shared" si="0"/>
        <v>388959.45028028823</v>
      </c>
      <c r="N31" s="348">
        <f t="shared" si="0"/>
        <v>17659466.627030104</v>
      </c>
      <c r="O31" s="348">
        <f t="shared" si="0"/>
        <v>50625.426104188868</v>
      </c>
      <c r="P31" s="348">
        <f t="shared" si="0"/>
        <v>-258579.0408735197</v>
      </c>
      <c r="Q31" s="348">
        <f t="shared" si="0"/>
        <v>95670085.241176009</v>
      </c>
    </row>
    <row r="32" spans="2:17" ht="17.25" customHeight="1" x14ac:dyDescent="0.35">
      <c r="B32" s="554" t="s">
        <v>27</v>
      </c>
      <c r="C32" s="535"/>
      <c r="D32" s="535"/>
      <c r="E32" s="535"/>
      <c r="F32" s="535"/>
      <c r="G32" s="535"/>
      <c r="H32" s="535"/>
      <c r="I32" s="535"/>
      <c r="J32" s="535"/>
      <c r="K32" s="535"/>
      <c r="L32" s="535"/>
      <c r="M32" s="535"/>
      <c r="N32" s="535"/>
      <c r="O32" s="535"/>
      <c r="P32" s="535"/>
      <c r="Q32" s="536"/>
    </row>
    <row r="33" spans="2:17" ht="17.25" customHeight="1" x14ac:dyDescent="0.35">
      <c r="B33" s="267" t="s">
        <v>28</v>
      </c>
      <c r="C33" s="187" cm="1">
        <f t="array" ref="C33:Q33">'[1]APPENDIX 12'!$C33:$Q33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ht="17.25" customHeight="1" x14ac:dyDescent="0.35">
      <c r="B34" s="267" t="s">
        <v>29</v>
      </c>
      <c r="C34" s="187" cm="1">
        <f t="array" ref="C34:Q34">'[1]APPENDIX 12'!$C34:$Q34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ht="17.25" customHeight="1" x14ac:dyDescent="0.35">
      <c r="B35" s="267" t="s">
        <v>30</v>
      </c>
      <c r="C35" s="187" cm="1">
        <f t="array" ref="C35:Q35">'[1]APPENDIX 12'!$C35:$Q35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ht="17.25" customHeight="1" x14ac:dyDescent="0.35">
      <c r="B36" s="143" t="s">
        <v>26</v>
      </c>
      <c r="C36" s="348">
        <f t="shared" ref="C36:Q36" si="1">SUM(C33:C35)</f>
        <v>0</v>
      </c>
      <c r="D36" s="348">
        <f t="shared" si="1"/>
        <v>0</v>
      </c>
      <c r="E36" s="348">
        <f t="shared" si="1"/>
        <v>0</v>
      </c>
      <c r="F36" s="348">
        <f t="shared" si="1"/>
        <v>0</v>
      </c>
      <c r="G36" s="348">
        <f t="shared" si="1"/>
        <v>0</v>
      </c>
      <c r="H36" s="348">
        <f t="shared" si="1"/>
        <v>0</v>
      </c>
      <c r="I36" s="348">
        <f t="shared" si="1"/>
        <v>0</v>
      </c>
      <c r="J36" s="348">
        <f t="shared" si="1"/>
        <v>0</v>
      </c>
      <c r="K36" s="348">
        <f t="shared" si="1"/>
        <v>0</v>
      </c>
      <c r="L36" s="348">
        <f t="shared" si="1"/>
        <v>0</v>
      </c>
      <c r="M36" s="348">
        <f t="shared" si="1"/>
        <v>0</v>
      </c>
      <c r="N36" s="348">
        <f t="shared" si="1"/>
        <v>0</v>
      </c>
      <c r="O36" s="348">
        <f t="shared" si="1"/>
        <v>0</v>
      </c>
      <c r="P36" s="348">
        <f t="shared" si="1"/>
        <v>0</v>
      </c>
      <c r="Q36" s="348">
        <f t="shared" si="1"/>
        <v>0</v>
      </c>
    </row>
    <row r="37" spans="2:17" ht="17.25" customHeight="1"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GyASPtLw8IZhSVXZPQVvYcqcMjITAY4bloAAlOKzYxVek8hHAu9G+1hB70hc/jZ4lcwZbtnuu9zpTBmqkb5o4g==" saltValue="o1cEELB0/fsrrf6uvc0qJw==" spinCount="100000" sheet="1" objects="1" scenarios="1"/>
  <mergeCells count="4">
    <mergeCell ref="B32:Q32"/>
    <mergeCell ref="B37:Q37"/>
    <mergeCell ref="B3:Q3"/>
    <mergeCell ref="B5:Q5"/>
  </mergeCells>
  <pageMargins left="0.7" right="0.7" top="0.75" bottom="0.75" header="0.3" footer="0.3"/>
  <pageSetup scale="42" orientation="landscape" r:id="rId1"/>
  <headerFooter>
    <oddFooter>Page &amp;P</oddFoot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0">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10" style="1" customWidth="1"/>
    <col min="2" max="2" width="45.26953125" style="1" customWidth="1"/>
    <col min="3" max="3" width="15.6328125" style="1" bestFit="1" customWidth="1"/>
    <col min="4" max="4" width="15.81640625" style="1" bestFit="1" customWidth="1"/>
    <col min="5" max="5" width="15.6328125" style="1" bestFit="1" customWidth="1"/>
    <col min="6" max="6" width="12.90625" style="1" bestFit="1" customWidth="1"/>
    <col min="7" max="7" width="14.26953125" style="1" bestFit="1" customWidth="1"/>
    <col min="8" max="8" width="14.453125" style="1" bestFit="1" customWidth="1"/>
    <col min="9" max="9" width="16.36328125" style="1" customWidth="1"/>
    <col min="10" max="10" width="13.26953125" style="1" bestFit="1" customWidth="1"/>
    <col min="11" max="11" width="12.81640625" style="1" customWidth="1"/>
    <col min="12" max="12" width="15.90625" style="1" customWidth="1"/>
    <col min="13" max="13" width="16.90625" style="1" customWidth="1"/>
    <col min="14" max="14" width="20" style="1" customWidth="1"/>
    <col min="15" max="15" width="13.81640625" style="1" customWidth="1"/>
    <col min="16" max="16" width="15.90625" style="1" customWidth="1"/>
    <col min="17" max="17" width="18.90625" style="31" customWidth="1"/>
    <col min="18" max="18" width="11.453125" style="1" bestFit="1" customWidth="1"/>
    <col min="19" max="16384" width="8.7265625" style="1"/>
  </cols>
  <sheetData>
    <row r="1" spans="2:17" ht="28" customHeight="1" x14ac:dyDescent="0.35">
      <c r="B1" s="449"/>
    </row>
    <row r="3" spans="2:17" ht="18" customHeight="1" x14ac:dyDescent="0.35">
      <c r="B3" s="555" t="str">
        <f>_xlfn.CONCAT(Contents!E30,": ",UPPER(Contents!F30))</f>
        <v>APPENDIX 13: SUMMARY OF GROUP LIFE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cm="1">
        <f t="array" ref="C6:Q6">'[1]APPENDIX 13'!$C6:$Q6</f>
        <v>117830.5155856787</v>
      </c>
      <c r="D6" s="256">
        <v>3056103.8110000002</v>
      </c>
      <c r="E6" s="256">
        <v>1612445.352</v>
      </c>
      <c r="F6" s="256">
        <v>0</v>
      </c>
      <c r="G6" s="256">
        <v>871554.96519942104</v>
      </c>
      <c r="H6" s="256">
        <v>871554.96519942104</v>
      </c>
      <c r="I6" s="256">
        <v>0</v>
      </c>
      <c r="J6" s="256">
        <v>0</v>
      </c>
      <c r="K6" s="256">
        <v>0</v>
      </c>
      <c r="L6" s="256">
        <v>116844.29399999999</v>
      </c>
      <c r="M6" s="256">
        <v>417359.95341656741</v>
      </c>
      <c r="N6" s="256">
        <v>129512.05701833271</v>
      </c>
      <c r="O6" s="256">
        <v>0</v>
      </c>
      <c r="P6" s="256">
        <v>0</v>
      </c>
      <c r="Q6" s="256">
        <v>454028.71198802302</v>
      </c>
    </row>
    <row r="7" spans="2:17" x14ac:dyDescent="0.35">
      <c r="B7" s="267" t="s">
        <v>274</v>
      </c>
      <c r="C7" s="256" cm="1">
        <f t="array" ref="C7:Q7">'[1]APPENDIX 13'!$C7:$Q7</f>
        <v>52580.684999999998</v>
      </c>
      <c r="D7" s="256">
        <v>1831606.6969999999</v>
      </c>
      <c r="E7" s="256">
        <v>795496.13785990246</v>
      </c>
      <c r="F7" s="256">
        <v>0</v>
      </c>
      <c r="G7" s="256">
        <v>300050.02639999997</v>
      </c>
      <c r="H7" s="256">
        <v>300050.02639999997</v>
      </c>
      <c r="I7" s="256">
        <v>0</v>
      </c>
      <c r="J7" s="256">
        <v>0</v>
      </c>
      <c r="K7" s="256">
        <v>0</v>
      </c>
      <c r="L7" s="256">
        <v>-283615.39399999997</v>
      </c>
      <c r="M7" s="256">
        <v>219755.73908300561</v>
      </c>
      <c r="N7" s="256">
        <v>29572.0663521399</v>
      </c>
      <c r="O7" s="256">
        <v>2295.0395212539302</v>
      </c>
      <c r="P7" s="256">
        <v>0</v>
      </c>
      <c r="Q7" s="256">
        <v>639163.47820778284</v>
      </c>
    </row>
    <row r="8" spans="2:17" x14ac:dyDescent="0.35">
      <c r="B8" s="267" t="s">
        <v>275</v>
      </c>
      <c r="C8" s="256" cm="1">
        <f t="array" ref="C8:Q8">'[1]APPENDIX 13'!$C8:$Q8</f>
        <v>2736825.9040000001</v>
      </c>
      <c r="D8" s="256">
        <v>6250268.2041999996</v>
      </c>
      <c r="E8" s="256">
        <v>663153.34728999995</v>
      </c>
      <c r="F8" s="256">
        <v>0</v>
      </c>
      <c r="G8" s="256">
        <v>515518.68757000018</v>
      </c>
      <c r="H8" s="256">
        <v>515518.68757000018</v>
      </c>
      <c r="I8" s="256">
        <v>0</v>
      </c>
      <c r="J8" s="256">
        <v>0</v>
      </c>
      <c r="K8" s="256">
        <v>0</v>
      </c>
      <c r="L8" s="256">
        <v>-195000.71479</v>
      </c>
      <c r="M8" s="256">
        <v>390390.15299999999</v>
      </c>
      <c r="N8" s="256">
        <v>497203.95699999999</v>
      </c>
      <c r="O8" s="256">
        <v>-7849.2</v>
      </c>
      <c r="P8" s="256">
        <v>421357.29542029899</v>
      </c>
      <c r="Q8" s="256">
        <v>2772766.987089701</v>
      </c>
    </row>
    <row r="9" spans="2:17" x14ac:dyDescent="0.35">
      <c r="B9" s="267" t="s">
        <v>276</v>
      </c>
      <c r="C9" s="256" cm="1">
        <f t="array" ref="C9:Q9">'[1]APPENDIX 13'!$C9:$Q9</f>
        <v>94519.407141765711</v>
      </c>
      <c r="D9" s="256">
        <v>383545.163</v>
      </c>
      <c r="E9" s="256">
        <v>217906.43255999999</v>
      </c>
      <c r="F9" s="256">
        <v>0</v>
      </c>
      <c r="G9" s="256">
        <v>84859.725359999982</v>
      </c>
      <c r="H9" s="256">
        <v>84859.725359999982</v>
      </c>
      <c r="I9" s="256">
        <v>0</v>
      </c>
      <c r="J9" s="256">
        <v>0</v>
      </c>
      <c r="K9" s="256">
        <v>0</v>
      </c>
      <c r="L9" s="256">
        <v>7868.526862677485</v>
      </c>
      <c r="M9" s="256">
        <v>104705.44</v>
      </c>
      <c r="N9" s="256">
        <v>53213.463000000003</v>
      </c>
      <c r="O9" s="256">
        <v>0</v>
      </c>
      <c r="P9" s="256">
        <v>0</v>
      </c>
      <c r="Q9" s="256">
        <v>168205.61047908821</v>
      </c>
    </row>
    <row r="10" spans="2:17" x14ac:dyDescent="0.35">
      <c r="B10" s="267" t="s">
        <v>277</v>
      </c>
      <c r="C10" s="256" cm="1">
        <f t="array" ref="C10:Q10">'[1]APPENDIX 13'!$C10:$Q10</f>
        <v>-104354.754859079</v>
      </c>
      <c r="D10" s="256">
        <v>1198881.8939700001</v>
      </c>
      <c r="E10" s="256">
        <v>1039716.629977182</v>
      </c>
      <c r="F10" s="256">
        <v>0</v>
      </c>
      <c r="G10" s="256">
        <v>255681.37857</v>
      </c>
      <c r="H10" s="256">
        <v>255681.37857</v>
      </c>
      <c r="I10" s="256">
        <v>0</v>
      </c>
      <c r="J10" s="256">
        <v>0</v>
      </c>
      <c r="K10" s="256">
        <v>0</v>
      </c>
      <c r="L10" s="256">
        <v>75222.7020220056</v>
      </c>
      <c r="M10" s="256">
        <v>299940.94453108503</v>
      </c>
      <c r="N10" s="256">
        <v>30816.263783252449</v>
      </c>
      <c r="O10" s="256">
        <v>0</v>
      </c>
      <c r="P10" s="256">
        <v>0</v>
      </c>
      <c r="Q10" s="256">
        <v>335333.11377826543</v>
      </c>
    </row>
    <row r="11" spans="2:17" x14ac:dyDescent="0.35">
      <c r="B11" s="267" t="s">
        <v>278</v>
      </c>
      <c r="C11" s="256" cm="1">
        <f t="array" ref="C11:Q11">'[1]APPENDIX 13'!$C11:$Q11</f>
        <v>960794.28099999996</v>
      </c>
      <c r="D11" s="256">
        <v>1261374.4739999999</v>
      </c>
      <c r="E11" s="256">
        <v>1197885.68635769</v>
      </c>
      <c r="F11" s="256">
        <v>0</v>
      </c>
      <c r="G11" s="256">
        <v>497944.13543382857</v>
      </c>
      <c r="H11" s="256">
        <v>497944.13543382857</v>
      </c>
      <c r="I11" s="256">
        <v>0</v>
      </c>
      <c r="J11" s="256">
        <v>0</v>
      </c>
      <c r="K11" s="256">
        <v>0</v>
      </c>
      <c r="L11" s="256">
        <v>68439.085000000006</v>
      </c>
      <c r="M11" s="256">
        <v>268759.00229598058</v>
      </c>
      <c r="N11" s="256">
        <v>330614.473</v>
      </c>
      <c r="O11" s="256">
        <v>0</v>
      </c>
      <c r="P11" s="256">
        <v>0</v>
      </c>
      <c r="Q11" s="256">
        <v>1654152.2176278811</v>
      </c>
    </row>
    <row r="12" spans="2:17" x14ac:dyDescent="0.35">
      <c r="B12" s="267" t="s">
        <v>8</v>
      </c>
      <c r="C12" s="256" cm="1">
        <f t="array" ref="C12:Q12">'[1]APPENDIX 13'!$C12:$Q12</f>
        <v>0</v>
      </c>
      <c r="D12" s="256">
        <v>0</v>
      </c>
      <c r="E12" s="256">
        <v>0</v>
      </c>
      <c r="F12" s="256">
        <v>0</v>
      </c>
      <c r="G12" s="256">
        <v>0</v>
      </c>
      <c r="H12" s="256">
        <v>0</v>
      </c>
      <c r="I12" s="256">
        <v>0</v>
      </c>
      <c r="J12" s="256">
        <v>0</v>
      </c>
      <c r="K12" s="256">
        <v>0</v>
      </c>
      <c r="L12" s="256">
        <v>0</v>
      </c>
      <c r="M12" s="256">
        <v>0</v>
      </c>
      <c r="N12" s="256">
        <v>0</v>
      </c>
      <c r="O12" s="256">
        <v>0</v>
      </c>
      <c r="P12" s="256">
        <v>0</v>
      </c>
      <c r="Q12" s="256">
        <v>0</v>
      </c>
    </row>
    <row r="13" spans="2:17" x14ac:dyDescent="0.35">
      <c r="B13" s="267" t="s">
        <v>279</v>
      </c>
      <c r="C13" s="256" cm="1">
        <f t="array" ref="C13:Q13">'[1]APPENDIX 13'!$C13:$Q13</f>
        <v>288146.31099999999</v>
      </c>
      <c r="D13" s="256">
        <v>428316.15100000001</v>
      </c>
      <c r="E13" s="256">
        <v>147835.36799999999</v>
      </c>
      <c r="F13" s="256">
        <v>0</v>
      </c>
      <c r="G13" s="256">
        <v>129620.36160441719</v>
      </c>
      <c r="H13" s="256">
        <v>129620.36160441719</v>
      </c>
      <c r="I13" s="256">
        <v>0</v>
      </c>
      <c r="J13" s="256">
        <v>0</v>
      </c>
      <c r="K13" s="256">
        <v>0</v>
      </c>
      <c r="L13" s="256">
        <v>-47771.702859999998</v>
      </c>
      <c r="M13" s="256">
        <v>50325.313900000008</v>
      </c>
      <c r="N13" s="256">
        <v>283821.0048</v>
      </c>
      <c r="O13" s="256">
        <v>0</v>
      </c>
      <c r="P13" s="256">
        <v>0</v>
      </c>
      <c r="Q13" s="256">
        <v>587628.7111555828</v>
      </c>
    </row>
    <row r="14" spans="2:17" x14ac:dyDescent="0.35">
      <c r="B14" s="267" t="s">
        <v>280</v>
      </c>
      <c r="C14" s="256" cm="1">
        <f t="array" ref="C14:Q14">'[1]APPENDIX 13'!$C14:$Q14</f>
        <v>19822.486000000001</v>
      </c>
      <c r="D14" s="256">
        <v>88965.034</v>
      </c>
      <c r="E14" s="256">
        <v>7182.9679999999998</v>
      </c>
      <c r="F14" s="256">
        <v>0</v>
      </c>
      <c r="G14" s="256">
        <v>1856.024200000003</v>
      </c>
      <c r="H14" s="256">
        <v>1856.024200000003</v>
      </c>
      <c r="I14" s="256">
        <v>0</v>
      </c>
      <c r="J14" s="256">
        <v>0</v>
      </c>
      <c r="K14" s="256">
        <v>0</v>
      </c>
      <c r="L14" s="256">
        <v>-14232.606</v>
      </c>
      <c r="M14" s="256">
        <v>17283.80907859197</v>
      </c>
      <c r="N14" s="256">
        <v>8641.1990057658113</v>
      </c>
      <c r="O14" s="256">
        <v>0</v>
      </c>
      <c r="P14" s="256">
        <v>3890.8209999999999</v>
      </c>
      <c r="Q14" s="256">
        <v>26848.604727173839</v>
      </c>
    </row>
    <row r="15" spans="2:17" x14ac:dyDescent="0.35">
      <c r="B15" s="267" t="s">
        <v>281</v>
      </c>
      <c r="C15" s="256" cm="1">
        <f t="array" ref="C15:Q15">'[1]APPENDIX 13'!$C15:$Q15</f>
        <v>535930.34499999997</v>
      </c>
      <c r="D15" s="256">
        <v>442017.72743999999</v>
      </c>
      <c r="E15" s="256">
        <v>169672.25120999999</v>
      </c>
      <c r="F15" s="256">
        <v>0</v>
      </c>
      <c r="G15" s="256">
        <v>349028.48262000002</v>
      </c>
      <c r="H15" s="256">
        <v>349028.48262000002</v>
      </c>
      <c r="I15" s="256">
        <v>0</v>
      </c>
      <c r="J15" s="256">
        <v>0</v>
      </c>
      <c r="K15" s="256">
        <v>0</v>
      </c>
      <c r="L15" s="256">
        <v>113991.191015206</v>
      </c>
      <c r="M15" s="256">
        <v>97431.260223209174</v>
      </c>
      <c r="N15" s="256">
        <v>272294.61830479099</v>
      </c>
      <c r="O15" s="256">
        <v>0</v>
      </c>
      <c r="P15" s="256">
        <v>589825.86250000005</v>
      </c>
      <c r="Q15" s="256">
        <v>1007272.143156376</v>
      </c>
    </row>
    <row r="16" spans="2:17" x14ac:dyDescent="0.35">
      <c r="B16" s="267" t="s">
        <v>282</v>
      </c>
      <c r="C16" s="256" cm="1">
        <f t="array" ref="C16:Q16">'[1]APPENDIX 13'!$C16:$Q16</f>
        <v>250174.66500000001</v>
      </c>
      <c r="D16" s="256">
        <v>579365.75008000003</v>
      </c>
      <c r="E16" s="256">
        <v>313587.95711774769</v>
      </c>
      <c r="F16" s="256">
        <v>0</v>
      </c>
      <c r="G16" s="256">
        <v>128182.69100000001</v>
      </c>
      <c r="H16" s="256">
        <v>128182.69100000001</v>
      </c>
      <c r="I16" s="256">
        <v>0</v>
      </c>
      <c r="J16" s="256">
        <v>0</v>
      </c>
      <c r="K16" s="256">
        <v>0</v>
      </c>
      <c r="L16" s="256">
        <v>-85245.873999999996</v>
      </c>
      <c r="M16" s="256">
        <v>142814.50004010001</v>
      </c>
      <c r="N16" s="256">
        <v>55355.713000000003</v>
      </c>
      <c r="O16" s="256">
        <v>0</v>
      </c>
      <c r="P16" s="256">
        <v>0</v>
      </c>
      <c r="Q16" s="256">
        <v>433367.01807764772</v>
      </c>
    </row>
    <row r="17" spans="2:17" x14ac:dyDescent="0.35">
      <c r="B17" s="267" t="s">
        <v>544</v>
      </c>
      <c r="C17" s="256" cm="1">
        <f t="array" ref="C17:Q17">'[1]APPENDIX 13'!$C17:$Q17</f>
        <v>474015.97700000001</v>
      </c>
      <c r="D17" s="256">
        <v>1332792.2109999999</v>
      </c>
      <c r="E17" s="256">
        <v>715506.09100000001</v>
      </c>
      <c r="F17" s="256">
        <v>0</v>
      </c>
      <c r="G17" s="256">
        <v>355591.76538900012</v>
      </c>
      <c r="H17" s="256">
        <v>355591.76538900012</v>
      </c>
      <c r="I17" s="256">
        <v>0</v>
      </c>
      <c r="J17" s="256">
        <v>0</v>
      </c>
      <c r="K17" s="256">
        <v>0</v>
      </c>
      <c r="L17" s="256">
        <v>10760.404</v>
      </c>
      <c r="M17" s="256">
        <v>194833.24099170009</v>
      </c>
      <c r="N17" s="256">
        <v>123014.67231091209</v>
      </c>
      <c r="O17" s="256">
        <v>3717.7832682999529</v>
      </c>
      <c r="P17" s="256">
        <v>273017.18981822662</v>
      </c>
      <c r="Q17" s="256">
        <v>474616.3568436855</v>
      </c>
    </row>
    <row r="18" spans="2:17" x14ac:dyDescent="0.35">
      <c r="B18" s="267" t="s">
        <v>284</v>
      </c>
      <c r="C18" s="256" cm="1">
        <f t="array" ref="C18:Q18">'[1]APPENDIX 13'!$C18:$Q18</f>
        <v>93785.736000000004</v>
      </c>
      <c r="D18" s="256">
        <v>83819.896999999997</v>
      </c>
      <c r="E18" s="256">
        <v>20667.728999999999</v>
      </c>
      <c r="F18" s="256">
        <v>0</v>
      </c>
      <c r="G18" s="256">
        <v>8144.7659999999996</v>
      </c>
      <c r="H18" s="256">
        <v>8144.7659999999996</v>
      </c>
      <c r="I18" s="256">
        <v>0</v>
      </c>
      <c r="J18" s="256">
        <v>0</v>
      </c>
      <c r="K18" s="256">
        <v>0</v>
      </c>
      <c r="L18" s="256">
        <v>3018.3789999999999</v>
      </c>
      <c r="M18" s="256">
        <v>5010.3109999999997</v>
      </c>
      <c r="N18" s="256">
        <v>21768.635999999999</v>
      </c>
      <c r="O18" s="256">
        <v>0</v>
      </c>
      <c r="P18" s="256">
        <v>10000</v>
      </c>
      <c r="Q18" s="256">
        <v>110048.645</v>
      </c>
    </row>
    <row r="19" spans="2:17" x14ac:dyDescent="0.35">
      <c r="B19" s="267" t="s">
        <v>285</v>
      </c>
      <c r="C19" s="256" cm="1">
        <f t="array" ref="C19:Q19">'[1]APPENDIX 13'!$C19:$Q19</f>
        <v>127431.8497173286</v>
      </c>
      <c r="D19" s="256">
        <v>122599.129</v>
      </c>
      <c r="E19" s="256">
        <v>93761.642000000007</v>
      </c>
      <c r="F19" s="256">
        <v>0</v>
      </c>
      <c r="G19" s="256">
        <v>52252.497000000003</v>
      </c>
      <c r="H19" s="256">
        <v>52252.497000000003</v>
      </c>
      <c r="I19" s="256">
        <v>0</v>
      </c>
      <c r="J19" s="256">
        <v>0</v>
      </c>
      <c r="K19" s="256">
        <v>0</v>
      </c>
      <c r="L19" s="256">
        <v>3316.1798399999998</v>
      </c>
      <c r="M19" s="256">
        <v>33625.424768624544</v>
      </c>
      <c r="N19" s="256">
        <v>9938.5867620818244</v>
      </c>
      <c r="O19" s="256">
        <v>0</v>
      </c>
      <c r="P19" s="256">
        <v>0</v>
      </c>
      <c r="Q19" s="256">
        <v>141937.9768707859</v>
      </c>
    </row>
    <row r="20" spans="2:17" x14ac:dyDescent="0.35">
      <c r="B20" s="267" t="s">
        <v>286</v>
      </c>
      <c r="C20" s="256" cm="1">
        <f t="array" ref="C20:Q20">'[1]APPENDIX 13'!$C20:$Q20</f>
        <v>-34473.91888294441</v>
      </c>
      <c r="D20" s="256">
        <v>19757.017</v>
      </c>
      <c r="E20" s="256">
        <v>15805.614</v>
      </c>
      <c r="F20" s="256">
        <v>0</v>
      </c>
      <c r="G20" s="256">
        <v>18023.262999999999</v>
      </c>
      <c r="H20" s="256">
        <v>18023.262999999999</v>
      </c>
      <c r="I20" s="256">
        <v>0</v>
      </c>
      <c r="J20" s="256">
        <v>0</v>
      </c>
      <c r="K20" s="256">
        <v>0</v>
      </c>
      <c r="L20" s="256">
        <v>-551.93985000000009</v>
      </c>
      <c r="M20" s="256">
        <v>9056.1392231892351</v>
      </c>
      <c r="N20" s="256">
        <v>0</v>
      </c>
      <c r="O20" s="256">
        <v>0</v>
      </c>
      <c r="P20" s="256">
        <v>0</v>
      </c>
      <c r="Q20" s="256">
        <v>-45195.767256133637</v>
      </c>
    </row>
    <row r="21" spans="2:17" x14ac:dyDescent="0.35">
      <c r="B21" s="267" t="s">
        <v>287</v>
      </c>
      <c r="C21" s="256" cm="1">
        <f t="array" ref="C21:Q21">'[1]APPENDIX 13'!$C21:$Q21</f>
        <v>377064.38</v>
      </c>
      <c r="D21" s="256">
        <v>880054.88109999942</v>
      </c>
      <c r="E21" s="256">
        <v>699774.79258999939</v>
      </c>
      <c r="F21" s="256">
        <v>0</v>
      </c>
      <c r="G21" s="256">
        <v>223777.88084999999</v>
      </c>
      <c r="H21" s="256">
        <v>223777.88084999999</v>
      </c>
      <c r="I21" s="256">
        <v>0</v>
      </c>
      <c r="J21" s="256">
        <v>0</v>
      </c>
      <c r="K21" s="256">
        <v>0</v>
      </c>
      <c r="L21" s="256">
        <v>99306.198919999995</v>
      </c>
      <c r="M21" s="256">
        <v>149648.18323</v>
      </c>
      <c r="N21" s="256">
        <v>38936.334711972479</v>
      </c>
      <c r="O21" s="256">
        <v>11551.93227659639</v>
      </c>
      <c r="P21" s="256">
        <v>0</v>
      </c>
      <c r="Q21" s="256">
        <v>631491.31202537543</v>
      </c>
    </row>
    <row r="22" spans="2:17" x14ac:dyDescent="0.35">
      <c r="B22" s="267" t="s">
        <v>18</v>
      </c>
      <c r="C22" s="256" cm="1">
        <f t="array" ref="C22:Q22">'[1]APPENDIX 13'!$C22:$Q22</f>
        <v>-178554.06400000001</v>
      </c>
      <c r="D22" s="256">
        <v>749070</v>
      </c>
      <c r="E22" s="256">
        <v>441205</v>
      </c>
      <c r="F22" s="256">
        <v>0</v>
      </c>
      <c r="G22" s="256">
        <v>251223</v>
      </c>
      <c r="H22" s="256">
        <v>251223</v>
      </c>
      <c r="I22" s="256">
        <v>0</v>
      </c>
      <c r="J22" s="256">
        <v>0</v>
      </c>
      <c r="K22" s="256">
        <v>0</v>
      </c>
      <c r="L22" s="256">
        <v>2620</v>
      </c>
      <c r="M22" s="256">
        <v>163488.948</v>
      </c>
      <c r="N22" s="256">
        <v>23059.526000000002</v>
      </c>
      <c r="O22" s="256">
        <v>0</v>
      </c>
      <c r="P22" s="256">
        <v>0</v>
      </c>
      <c r="Q22" s="256">
        <v>-131621.486</v>
      </c>
    </row>
    <row r="23" spans="2:17" x14ac:dyDescent="0.35">
      <c r="B23" s="267" t="s">
        <v>288</v>
      </c>
      <c r="C23" s="256" cm="1">
        <f t="array" ref="C23:Q23">'[1]APPENDIX 13'!$C23:$Q23</f>
        <v>149779.10396241469</v>
      </c>
      <c r="D23" s="256">
        <v>0</v>
      </c>
      <c r="E23" s="256">
        <v>0</v>
      </c>
      <c r="F23" s="256">
        <v>0</v>
      </c>
      <c r="G23" s="256">
        <v>10154.43253</v>
      </c>
      <c r="H23" s="256">
        <v>10154.43253</v>
      </c>
      <c r="I23" s="256">
        <v>0</v>
      </c>
      <c r="J23" s="256">
        <v>0</v>
      </c>
      <c r="K23" s="256">
        <v>0</v>
      </c>
      <c r="L23" s="256">
        <v>0</v>
      </c>
      <c r="M23" s="256">
        <v>7682.5936582804807</v>
      </c>
      <c r="N23" s="256">
        <v>5755.1070317231379</v>
      </c>
      <c r="O23" s="256">
        <v>-2699.0278330786782</v>
      </c>
      <c r="P23" s="256">
        <v>0</v>
      </c>
      <c r="Q23" s="256">
        <v>140396.21263893601</v>
      </c>
    </row>
    <row r="24" spans="2:17" x14ac:dyDescent="0.35">
      <c r="B24" s="267" t="s">
        <v>289</v>
      </c>
      <c r="C24" s="256" cm="1">
        <f t="array" ref="C24:Q24">'[1]APPENDIX 13'!$C24:$Q24</f>
        <v>2793434.1453476129</v>
      </c>
      <c r="D24" s="256">
        <v>2429214.7212800002</v>
      </c>
      <c r="E24" s="256">
        <v>1482846.8386959061</v>
      </c>
      <c r="F24" s="256">
        <v>-113480.047957385</v>
      </c>
      <c r="G24" s="256">
        <v>837822.35092572274</v>
      </c>
      <c r="H24" s="256">
        <v>837822.35092572274</v>
      </c>
      <c r="I24" s="256">
        <v>0</v>
      </c>
      <c r="J24" s="256">
        <v>0</v>
      </c>
      <c r="K24" s="256">
        <v>0</v>
      </c>
      <c r="L24" s="256">
        <v>-16864.926858209368</v>
      </c>
      <c r="M24" s="256">
        <v>378856.95924954122</v>
      </c>
      <c r="N24" s="256">
        <v>212847.6238259133</v>
      </c>
      <c r="O24" s="256">
        <v>0</v>
      </c>
      <c r="P24" s="256">
        <v>0</v>
      </c>
      <c r="Q24" s="256">
        <v>3175834.1765949931</v>
      </c>
    </row>
    <row r="25" spans="2:17" x14ac:dyDescent="0.35">
      <c r="B25" s="267" t="s">
        <v>290</v>
      </c>
      <c r="C25" s="256" cm="1">
        <f t="array" ref="C25:Q25">'[1]APPENDIX 13'!$C25:$Q25</f>
        <v>721664.220346416</v>
      </c>
      <c r="D25" s="256">
        <v>1010493.553</v>
      </c>
      <c r="E25" s="256">
        <v>870908.45600000001</v>
      </c>
      <c r="F25" s="256">
        <v>0</v>
      </c>
      <c r="G25" s="256">
        <v>1102549.6958300059</v>
      </c>
      <c r="H25" s="256">
        <v>1102549.6958300059</v>
      </c>
      <c r="I25" s="256">
        <v>0</v>
      </c>
      <c r="J25" s="256">
        <v>0</v>
      </c>
      <c r="K25" s="256">
        <v>0</v>
      </c>
      <c r="L25" s="256">
        <v>176712.75099999999</v>
      </c>
      <c r="M25" s="256">
        <v>356388.07710000011</v>
      </c>
      <c r="N25" s="256">
        <v>1439254.6510000001</v>
      </c>
      <c r="O25" s="256">
        <v>783587.48600000003</v>
      </c>
      <c r="P25" s="256">
        <v>0</v>
      </c>
      <c r="Q25" s="256">
        <v>612589.3174164095</v>
      </c>
    </row>
    <row r="26" spans="2:17" x14ac:dyDescent="0.35">
      <c r="B26" s="267" t="s">
        <v>291</v>
      </c>
      <c r="C26" s="256" cm="1">
        <f t="array" ref="C26:Q26">'[1]APPENDIX 13'!$C26:$Q26</f>
        <v>74513.266982758636</v>
      </c>
      <c r="D26" s="256">
        <v>845454.79205999989</v>
      </c>
      <c r="E26" s="256">
        <v>522466.90575999988</v>
      </c>
      <c r="F26" s="256">
        <v>0</v>
      </c>
      <c r="G26" s="256">
        <v>249863.92701000001</v>
      </c>
      <c r="H26" s="256">
        <v>249863.92701000001</v>
      </c>
      <c r="I26" s="256">
        <v>0</v>
      </c>
      <c r="J26" s="256">
        <v>0</v>
      </c>
      <c r="K26" s="256">
        <v>0</v>
      </c>
      <c r="L26" s="256">
        <v>-23587.09721</v>
      </c>
      <c r="M26" s="256">
        <v>252647.54126551721</v>
      </c>
      <c r="N26" s="256">
        <v>137982.84235749999</v>
      </c>
      <c r="O26" s="256">
        <v>0</v>
      </c>
      <c r="P26" s="256">
        <v>0</v>
      </c>
      <c r="Q26" s="256">
        <v>256038.64403474139</v>
      </c>
    </row>
    <row r="27" spans="2:17" x14ac:dyDescent="0.35">
      <c r="B27" s="267" t="s">
        <v>292</v>
      </c>
      <c r="C27" s="256" cm="1">
        <f t="array" ref="C27:Q27">'[1]APPENDIX 13'!$C27:$Q27</f>
        <v>83631.958364949896</v>
      </c>
      <c r="D27" s="256">
        <v>984909.32568106521</v>
      </c>
      <c r="E27" s="256">
        <v>507078.72864106519</v>
      </c>
      <c r="F27" s="256">
        <v>0</v>
      </c>
      <c r="G27" s="256">
        <v>166611.97672122321</v>
      </c>
      <c r="H27" s="256">
        <v>166611.97672122321</v>
      </c>
      <c r="I27" s="256">
        <v>0</v>
      </c>
      <c r="J27" s="256">
        <v>0</v>
      </c>
      <c r="K27" s="256">
        <v>0</v>
      </c>
      <c r="L27" s="256">
        <v>60254.88546786848</v>
      </c>
      <c r="M27" s="256">
        <v>282747.74190198671</v>
      </c>
      <c r="N27" s="256">
        <v>125720.7754049722</v>
      </c>
      <c r="O27" s="256">
        <v>0</v>
      </c>
      <c r="P27" s="256">
        <v>0</v>
      </c>
      <c r="Q27" s="256">
        <v>206816.85831990879</v>
      </c>
    </row>
    <row r="28" spans="2:17" x14ac:dyDescent="0.35">
      <c r="B28" s="267" t="s">
        <v>293</v>
      </c>
      <c r="C28" s="256" cm="1">
        <f t="array" ref="C28:Q28">'[1]APPENDIX 13'!$C28:$Q28</f>
        <v>429033.76689461392</v>
      </c>
      <c r="D28" s="256">
        <v>346616.64299999998</v>
      </c>
      <c r="E28" s="256">
        <v>345755.59299999999</v>
      </c>
      <c r="F28" s="256">
        <v>0</v>
      </c>
      <c r="G28" s="256">
        <v>121019.12132685501</v>
      </c>
      <c r="H28" s="256">
        <v>121019.12132685501</v>
      </c>
      <c r="I28" s="256">
        <v>0</v>
      </c>
      <c r="J28" s="256">
        <v>0</v>
      </c>
      <c r="K28" s="256">
        <v>0</v>
      </c>
      <c r="L28" s="256">
        <v>31663.9604</v>
      </c>
      <c r="M28" s="256">
        <v>82622.950313825117</v>
      </c>
      <c r="N28" s="256">
        <v>6498.33</v>
      </c>
      <c r="O28" s="256">
        <v>0</v>
      </c>
      <c r="P28" s="256">
        <v>0</v>
      </c>
      <c r="Q28" s="256">
        <v>545981.65785393387</v>
      </c>
    </row>
    <row r="29" spans="2:17" x14ac:dyDescent="0.35">
      <c r="B29" s="267" t="s">
        <v>294</v>
      </c>
      <c r="C29" s="256" cm="1">
        <f t="array" ref="C29:Q29">'[1]APPENDIX 13'!$C29:$Q29</f>
        <v>136861.56899999999</v>
      </c>
      <c r="D29" s="256">
        <v>332860.79599999997</v>
      </c>
      <c r="E29" s="256">
        <v>309777.68610657501</v>
      </c>
      <c r="F29" s="256">
        <v>0</v>
      </c>
      <c r="G29" s="256">
        <v>159830.374092666</v>
      </c>
      <c r="H29" s="256">
        <v>34857.0429</v>
      </c>
      <c r="I29" s="256">
        <v>0</v>
      </c>
      <c r="J29" s="256">
        <v>124973.331192666</v>
      </c>
      <c r="K29" s="256">
        <v>0</v>
      </c>
      <c r="L29" s="256">
        <v>17507.018319999999</v>
      </c>
      <c r="M29" s="256">
        <v>55769.1712751796</v>
      </c>
      <c r="N29" s="256">
        <v>99923.821267597203</v>
      </c>
      <c r="O29" s="256">
        <v>0</v>
      </c>
      <c r="P29" s="256">
        <v>0</v>
      </c>
      <c r="Q29" s="256">
        <v>313456.51268632611</v>
      </c>
    </row>
    <row r="30" spans="2:17" x14ac:dyDescent="0.35">
      <c r="B30" s="267" t="s">
        <v>295</v>
      </c>
      <c r="C30" s="256" cm="1">
        <f t="array" ref="C30:Q30">'[1]APPENDIX 13'!$C30:$Q30</f>
        <v>656.471160668008</v>
      </c>
      <c r="D30" s="256">
        <v>11379.46803</v>
      </c>
      <c r="E30" s="256">
        <v>7864.6290299999991</v>
      </c>
      <c r="F30" s="256">
        <v>0</v>
      </c>
      <c r="G30" s="256">
        <v>21663.003000000001</v>
      </c>
      <c r="H30" s="256">
        <v>21663.003000000001</v>
      </c>
      <c r="I30" s="256">
        <v>0</v>
      </c>
      <c r="J30" s="256">
        <v>0</v>
      </c>
      <c r="K30" s="256">
        <v>0</v>
      </c>
      <c r="L30" s="256">
        <v>-79.832999999999998</v>
      </c>
      <c r="M30" s="256">
        <v>8569.2053697043484</v>
      </c>
      <c r="N30" s="256">
        <v>2060.8029999999999</v>
      </c>
      <c r="O30" s="256">
        <v>0</v>
      </c>
      <c r="P30" s="256">
        <v>0</v>
      </c>
      <c r="Q30" s="256">
        <v>-19570.47217903634</v>
      </c>
    </row>
    <row r="31" spans="2:17" x14ac:dyDescent="0.35">
      <c r="B31" s="143" t="s">
        <v>26</v>
      </c>
      <c r="C31" s="261">
        <f t="shared" ref="C31:P31" si="0">SUM(C6:C30)</f>
        <v>10201114.306762183</v>
      </c>
      <c r="D31" s="261">
        <f t="shared" si="0"/>
        <v>24669467.339841064</v>
      </c>
      <c r="E31" s="261">
        <f t="shared" si="0"/>
        <v>12198301.836196069</v>
      </c>
      <c r="F31" s="261">
        <f t="shared" si="0"/>
        <v>-113480.047957385</v>
      </c>
      <c r="G31" s="261">
        <f t="shared" si="0"/>
        <v>6712824.5316331396</v>
      </c>
      <c r="H31" s="261">
        <f t="shared" si="0"/>
        <v>6587851.2004404729</v>
      </c>
      <c r="I31" s="261">
        <f t="shared" si="0"/>
        <v>0</v>
      </c>
      <c r="J31" s="261">
        <f t="shared" si="0"/>
        <v>124973.331192666</v>
      </c>
      <c r="K31" s="261">
        <f t="shared" si="0"/>
        <v>0</v>
      </c>
      <c r="L31" s="261">
        <f t="shared" si="0"/>
        <v>120575.48727954824</v>
      </c>
      <c r="M31" s="261">
        <f t="shared" si="0"/>
        <v>3989712.602916088</v>
      </c>
      <c r="N31" s="261">
        <f t="shared" si="0"/>
        <v>3937806.524936954</v>
      </c>
      <c r="O31" s="261">
        <f t="shared" si="0"/>
        <v>790604.01323307166</v>
      </c>
      <c r="P31" s="261">
        <f t="shared" si="0"/>
        <v>1298091.1687385258</v>
      </c>
      <c r="Q31" s="261">
        <f>SUM(Q6:Q30)</f>
        <v>14491586.541137444</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cm="1">
        <f t="array" ref="C33:Q33">'[1]APPENDIX 13'!$C33:$Q33</f>
        <v>0</v>
      </c>
      <c r="D33" s="256">
        <v>17405.962</v>
      </c>
      <c r="E33" s="256">
        <v>17458.798999999999</v>
      </c>
      <c r="F33" s="256">
        <v>0</v>
      </c>
      <c r="G33" s="256">
        <v>22022.256000000001</v>
      </c>
      <c r="H33" s="256">
        <v>22022.256000000001</v>
      </c>
      <c r="I33" s="256">
        <v>0</v>
      </c>
      <c r="J33" s="256">
        <v>0</v>
      </c>
      <c r="K33" s="256">
        <v>0</v>
      </c>
      <c r="L33" s="256">
        <v>5479.8310000000001</v>
      </c>
      <c r="M33" s="256">
        <v>8610.0529999999999</v>
      </c>
      <c r="N33" s="256">
        <v>51161.546999999999</v>
      </c>
      <c r="O33" s="256">
        <v>0</v>
      </c>
      <c r="P33" s="256">
        <v>0</v>
      </c>
      <c r="Q33" s="347">
        <v>32508.205999999998</v>
      </c>
    </row>
    <row r="34" spans="2:17" x14ac:dyDescent="0.35">
      <c r="B34" s="267" t="s">
        <v>29</v>
      </c>
      <c r="C34" s="256" cm="1">
        <f t="array" ref="C34:Q34">'[1]APPENDIX 13'!$C34:$Q34</f>
        <v>762207.32464647363</v>
      </c>
      <c r="D34" s="256">
        <v>1105358.0683991241</v>
      </c>
      <c r="E34" s="256">
        <v>843744.57016814139</v>
      </c>
      <c r="F34" s="256">
        <v>0</v>
      </c>
      <c r="G34" s="256">
        <v>406236.22683707561</v>
      </c>
      <c r="H34" s="256">
        <v>406236.22683707561</v>
      </c>
      <c r="I34" s="256">
        <v>0</v>
      </c>
      <c r="J34" s="256">
        <v>0</v>
      </c>
      <c r="K34" s="256">
        <v>0</v>
      </c>
      <c r="L34" s="256">
        <v>224295.25696839939</v>
      </c>
      <c r="M34" s="256">
        <v>184750.04477136</v>
      </c>
      <c r="N34" s="256">
        <v>259452.84376829999</v>
      </c>
      <c r="O34" s="256">
        <v>10647.605948980001</v>
      </c>
      <c r="P34" s="256">
        <v>0</v>
      </c>
      <c r="Q34" s="347">
        <v>1039475.6040571</v>
      </c>
    </row>
    <row r="35" spans="2:17" x14ac:dyDescent="0.35">
      <c r="B35" s="267" t="s">
        <v>30</v>
      </c>
      <c r="C35" s="256" cm="1">
        <f t="array" ref="C35:Q35">'[1]APPENDIX 13'!$C35:$Q35</f>
        <v>6497502.4134400003</v>
      </c>
      <c r="D35" s="256">
        <v>2901655.946409998</v>
      </c>
      <c r="E35" s="256">
        <v>2753818.5274099978</v>
      </c>
      <c r="F35" s="256">
        <v>0</v>
      </c>
      <c r="G35" s="256">
        <v>1250557.721399999</v>
      </c>
      <c r="H35" s="256">
        <v>1250557.721399999</v>
      </c>
      <c r="I35" s="256">
        <v>0</v>
      </c>
      <c r="J35" s="256">
        <v>0</v>
      </c>
      <c r="K35" s="256">
        <v>0</v>
      </c>
      <c r="L35" s="256">
        <v>860925.18381999957</v>
      </c>
      <c r="M35" s="256">
        <v>59739.938000000002</v>
      </c>
      <c r="N35" s="256">
        <v>871413.56700000004</v>
      </c>
      <c r="O35" s="256">
        <v>0</v>
      </c>
      <c r="P35" s="256">
        <v>0</v>
      </c>
      <c r="Q35" s="347">
        <v>7951511.6646300014</v>
      </c>
    </row>
    <row r="36" spans="2:17" x14ac:dyDescent="0.35">
      <c r="B36" s="143" t="s">
        <v>26</v>
      </c>
      <c r="C36" s="261">
        <f t="shared" ref="C36:Q36" si="1">SUM(C33:C35)</f>
        <v>7259709.7380864741</v>
      </c>
      <c r="D36" s="261">
        <f t="shared" si="1"/>
        <v>4024419.9768091221</v>
      </c>
      <c r="E36" s="261">
        <f t="shared" si="1"/>
        <v>3615021.8965781392</v>
      </c>
      <c r="F36" s="261">
        <f t="shared" si="1"/>
        <v>0</v>
      </c>
      <c r="G36" s="261">
        <f t="shared" si="1"/>
        <v>1678816.2042370746</v>
      </c>
      <c r="H36" s="261">
        <f t="shared" si="1"/>
        <v>1678816.2042370746</v>
      </c>
      <c r="I36" s="261">
        <f t="shared" si="1"/>
        <v>0</v>
      </c>
      <c r="J36" s="261">
        <f t="shared" si="1"/>
        <v>0</v>
      </c>
      <c r="K36" s="261">
        <f t="shared" si="1"/>
        <v>0</v>
      </c>
      <c r="L36" s="261">
        <f t="shared" si="1"/>
        <v>1090700.271788399</v>
      </c>
      <c r="M36" s="261">
        <f t="shared" si="1"/>
        <v>253100.03577136001</v>
      </c>
      <c r="N36" s="261">
        <f t="shared" si="1"/>
        <v>1182027.9577683001</v>
      </c>
      <c r="O36" s="261">
        <f t="shared" si="1"/>
        <v>10647.605948980001</v>
      </c>
      <c r="P36" s="261">
        <f t="shared" si="1"/>
        <v>0</v>
      </c>
      <c r="Q36" s="261">
        <f t="shared" si="1"/>
        <v>9023495.4746871013</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9ImHEafFGeSle+yWS8e1y1c5aYVxP+4xRJiA1v93FUpweZf4DycEJFJPSQNQkO8WEFH1xuHvIpzv7ZUsMg5fng==" saltValue="HHRuL0jLAHb0WoQj4TfjiA==" spinCount="100000" sheet="1" objects="1" scenarios="1"/>
  <mergeCells count="4">
    <mergeCell ref="B32:Q32"/>
    <mergeCell ref="B37:Q37"/>
    <mergeCell ref="B3:Q3"/>
    <mergeCell ref="B5:Q5"/>
  </mergeCells>
  <pageMargins left="0.7" right="0.7" top="0.75" bottom="0.75" header="0.3" footer="0.3"/>
  <pageSetup scale="42" orientation="landscape" r:id="rId1"/>
  <headerFooter>
    <oddFooter>Page &amp;P</oddFoot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79">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9" style="1" customWidth="1"/>
    <col min="2" max="2" width="46.36328125" style="1" bestFit="1" customWidth="1"/>
    <col min="3" max="3" width="23.453125" style="1" bestFit="1" customWidth="1"/>
    <col min="4" max="4" width="16.6328125" style="1" bestFit="1" customWidth="1"/>
    <col min="5" max="5" width="15.81640625" style="1" bestFit="1" customWidth="1"/>
    <col min="6" max="6" width="13" style="1" bestFit="1" customWidth="1"/>
    <col min="7" max="7" width="15.6328125" style="1" bestFit="1" customWidth="1"/>
    <col min="8" max="8" width="15.81640625" style="1" bestFit="1" customWidth="1"/>
    <col min="9" max="9" width="13.7265625" style="1" bestFit="1" customWidth="1"/>
    <col min="10" max="10" width="11.36328125" style="1" bestFit="1" customWidth="1"/>
    <col min="11" max="11" width="13.6328125" style="1" customWidth="1"/>
    <col min="12" max="12" width="15.6328125" style="1" customWidth="1"/>
    <col min="13" max="13" width="16.54296875" style="1" customWidth="1"/>
    <col min="14" max="14" width="15.6328125" style="1" bestFit="1" customWidth="1"/>
    <col min="15" max="15" width="13.90625" style="1" customWidth="1"/>
    <col min="16" max="16" width="15.453125" style="1" customWidth="1"/>
    <col min="17" max="17" width="17.1796875" style="31" bestFit="1" customWidth="1"/>
    <col min="18" max="18" width="13.453125" style="1" bestFit="1" customWidth="1"/>
    <col min="19" max="19" width="9.54296875" style="1" bestFit="1" customWidth="1"/>
    <col min="20" max="80" width="8.7265625" style="1" customWidth="1"/>
    <col min="81" max="16384" width="8.7265625" style="1"/>
  </cols>
  <sheetData>
    <row r="1" spans="2:17" ht="34.5" customHeight="1" x14ac:dyDescent="0.35">
      <c r="B1" s="449"/>
    </row>
    <row r="3" spans="2:17" ht="22.5" customHeight="1" x14ac:dyDescent="0.35">
      <c r="B3" s="555" t="str">
        <f>_xlfn.CONCAT(Contents!E31,": ",UPPER(Contents!F31))</f>
        <v>APPENDIX 14: SUMMARY OF PERSONAL PENSIONS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ht="14.5" customHeight="1" x14ac:dyDescent="0.35">
      <c r="B5" s="554" t="s">
        <v>4</v>
      </c>
      <c r="C5" s="535"/>
      <c r="D5" s="535"/>
      <c r="E5" s="535"/>
      <c r="F5" s="535"/>
      <c r="G5" s="535"/>
      <c r="H5" s="535"/>
      <c r="I5" s="535"/>
      <c r="J5" s="535"/>
      <c r="K5" s="535"/>
      <c r="L5" s="535"/>
      <c r="M5" s="535"/>
      <c r="N5" s="535"/>
      <c r="O5" s="535"/>
      <c r="P5" s="535"/>
      <c r="Q5" s="536"/>
    </row>
    <row r="6" spans="2:17" ht="15.5" customHeight="1" x14ac:dyDescent="0.35">
      <c r="B6" s="267" t="s">
        <v>273</v>
      </c>
      <c r="C6" s="256" cm="1">
        <f t="array" ref="C6:Q6">'[1]APPENDIX 14'!$C6:$Q6</f>
        <v>0</v>
      </c>
      <c r="D6" s="256">
        <v>0</v>
      </c>
      <c r="E6" s="256">
        <v>0</v>
      </c>
      <c r="F6" s="256">
        <v>0</v>
      </c>
      <c r="G6" s="256">
        <v>0</v>
      </c>
      <c r="H6" s="256">
        <v>0</v>
      </c>
      <c r="I6" s="256">
        <v>0</v>
      </c>
      <c r="J6" s="256">
        <v>0</v>
      </c>
      <c r="K6" s="256">
        <v>0</v>
      </c>
      <c r="L6" s="256">
        <v>0</v>
      </c>
      <c r="M6" s="256">
        <v>0</v>
      </c>
      <c r="N6" s="256">
        <v>0</v>
      </c>
      <c r="O6" s="256">
        <v>0</v>
      </c>
      <c r="P6" s="256">
        <v>0</v>
      </c>
      <c r="Q6" s="256">
        <v>0</v>
      </c>
    </row>
    <row r="7" spans="2:17" ht="15.5" customHeight="1" x14ac:dyDescent="0.35">
      <c r="B7" s="267" t="s">
        <v>274</v>
      </c>
      <c r="C7" s="256" cm="1">
        <f t="array" ref="C7:Q7">'[1]APPENDIX 14'!$C7:$Q7</f>
        <v>0</v>
      </c>
      <c r="D7" s="256">
        <v>0</v>
      </c>
      <c r="E7" s="256">
        <v>0</v>
      </c>
      <c r="F7" s="256">
        <v>0</v>
      </c>
      <c r="G7" s="256">
        <v>0</v>
      </c>
      <c r="H7" s="256">
        <v>0</v>
      </c>
      <c r="I7" s="256">
        <v>0</v>
      </c>
      <c r="J7" s="256">
        <v>0</v>
      </c>
      <c r="K7" s="256">
        <v>0</v>
      </c>
      <c r="L7" s="256">
        <v>0</v>
      </c>
      <c r="M7" s="256">
        <v>0</v>
      </c>
      <c r="N7" s="256">
        <v>0</v>
      </c>
      <c r="O7" s="256">
        <v>0</v>
      </c>
      <c r="P7" s="256">
        <v>0</v>
      </c>
      <c r="Q7" s="256">
        <v>0</v>
      </c>
    </row>
    <row r="8" spans="2:17" ht="15.5" customHeight="1" x14ac:dyDescent="0.35">
      <c r="B8" s="267" t="s">
        <v>275</v>
      </c>
      <c r="C8" s="256" cm="1">
        <f t="array" ref="C8:Q8">'[1]APPENDIX 14'!$C8:$Q8</f>
        <v>27848270.607999999</v>
      </c>
      <c r="D8" s="256">
        <v>4922405.8077059006</v>
      </c>
      <c r="E8" s="256">
        <v>4922405.8077059006</v>
      </c>
      <c r="F8" s="256">
        <v>0</v>
      </c>
      <c r="G8" s="256">
        <v>3569499.00624</v>
      </c>
      <c r="H8" s="256">
        <v>3569499.00624</v>
      </c>
      <c r="I8" s="256">
        <v>0</v>
      </c>
      <c r="J8" s="256">
        <v>0</v>
      </c>
      <c r="K8" s="256">
        <v>0</v>
      </c>
      <c r="L8" s="256">
        <v>36286.458081303797</v>
      </c>
      <c r="M8" s="256">
        <v>413359.70400000003</v>
      </c>
      <c r="N8" s="256">
        <v>4744839.3990000002</v>
      </c>
      <c r="O8" s="256">
        <v>12360.281000000001</v>
      </c>
      <c r="P8" s="256">
        <v>190308.81772028719</v>
      </c>
      <c r="Q8" s="256">
        <v>33293701.547664311</v>
      </c>
    </row>
    <row r="9" spans="2:17" ht="15.5" customHeight="1" x14ac:dyDescent="0.35">
      <c r="B9" s="267" t="s">
        <v>276</v>
      </c>
      <c r="C9" s="256" cm="1">
        <f t="array" ref="C9:Q9">'[1]APPENDIX 14'!$C9:$Q9</f>
        <v>0</v>
      </c>
      <c r="D9" s="256">
        <v>0</v>
      </c>
      <c r="E9" s="256">
        <v>0</v>
      </c>
      <c r="F9" s="256">
        <v>0</v>
      </c>
      <c r="G9" s="256">
        <v>0</v>
      </c>
      <c r="H9" s="256">
        <v>0</v>
      </c>
      <c r="I9" s="256">
        <v>0</v>
      </c>
      <c r="J9" s="256">
        <v>0</v>
      </c>
      <c r="K9" s="256">
        <v>0</v>
      </c>
      <c r="L9" s="256">
        <v>0</v>
      </c>
      <c r="M9" s="256">
        <v>0</v>
      </c>
      <c r="N9" s="256">
        <v>0</v>
      </c>
      <c r="O9" s="256">
        <v>0</v>
      </c>
      <c r="P9" s="256">
        <v>0</v>
      </c>
      <c r="Q9" s="256">
        <v>0</v>
      </c>
    </row>
    <row r="10" spans="2:17" ht="15.5" customHeight="1" x14ac:dyDescent="0.35">
      <c r="B10" s="267" t="s">
        <v>277</v>
      </c>
      <c r="C10" s="256" cm="1">
        <f t="array" ref="C10:Q10">'[1]APPENDIX 14'!$C10:$Q10</f>
        <v>0</v>
      </c>
      <c r="D10" s="256">
        <v>0</v>
      </c>
      <c r="E10" s="256">
        <v>0</v>
      </c>
      <c r="F10" s="256">
        <v>0</v>
      </c>
      <c r="G10" s="256">
        <v>0</v>
      </c>
      <c r="H10" s="256">
        <v>0</v>
      </c>
      <c r="I10" s="256">
        <v>0</v>
      </c>
      <c r="J10" s="256">
        <v>0</v>
      </c>
      <c r="K10" s="256">
        <v>0</v>
      </c>
      <c r="L10" s="256">
        <v>0</v>
      </c>
      <c r="M10" s="256">
        <v>0</v>
      </c>
      <c r="N10" s="256">
        <v>0</v>
      </c>
      <c r="O10" s="256">
        <v>0</v>
      </c>
      <c r="P10" s="256">
        <v>0</v>
      </c>
      <c r="Q10" s="256">
        <v>0</v>
      </c>
    </row>
    <row r="11" spans="2:17" ht="15.5" customHeight="1" x14ac:dyDescent="0.35">
      <c r="B11" s="267" t="s">
        <v>278</v>
      </c>
      <c r="C11" s="256" cm="1">
        <f t="array" ref="C11:Q11">'[1]APPENDIX 14'!$C11:$Q11</f>
        <v>0</v>
      </c>
      <c r="D11" s="256">
        <v>0</v>
      </c>
      <c r="E11" s="256">
        <v>0</v>
      </c>
      <c r="F11" s="256">
        <v>0</v>
      </c>
      <c r="G11" s="256">
        <v>0</v>
      </c>
      <c r="H11" s="256">
        <v>0</v>
      </c>
      <c r="I11" s="256">
        <v>0</v>
      </c>
      <c r="J11" s="256">
        <v>0</v>
      </c>
      <c r="K11" s="256">
        <v>0</v>
      </c>
      <c r="L11" s="256">
        <v>0</v>
      </c>
      <c r="M11" s="256">
        <v>0</v>
      </c>
      <c r="N11" s="256">
        <v>0</v>
      </c>
      <c r="O11" s="256">
        <v>0</v>
      </c>
      <c r="P11" s="256">
        <v>0</v>
      </c>
      <c r="Q11" s="256">
        <v>0</v>
      </c>
    </row>
    <row r="12" spans="2:17" ht="15.5" customHeight="1" x14ac:dyDescent="0.35">
      <c r="B12" s="267" t="s">
        <v>8</v>
      </c>
      <c r="C12" s="256" cm="1">
        <f t="array" ref="C12:Q12">'[1]APPENDIX 14'!$C12:$Q12</f>
        <v>0</v>
      </c>
      <c r="D12" s="256">
        <v>0</v>
      </c>
      <c r="E12" s="256">
        <v>0</v>
      </c>
      <c r="F12" s="256">
        <v>0</v>
      </c>
      <c r="G12" s="256">
        <v>0</v>
      </c>
      <c r="H12" s="256">
        <v>0</v>
      </c>
      <c r="I12" s="256">
        <v>0</v>
      </c>
      <c r="J12" s="256">
        <v>0</v>
      </c>
      <c r="K12" s="256">
        <v>0</v>
      </c>
      <c r="L12" s="256">
        <v>0</v>
      </c>
      <c r="M12" s="256">
        <v>0</v>
      </c>
      <c r="N12" s="256">
        <v>0</v>
      </c>
      <c r="O12" s="256">
        <v>0</v>
      </c>
      <c r="P12" s="256">
        <v>0</v>
      </c>
      <c r="Q12" s="256">
        <v>0</v>
      </c>
    </row>
    <row r="13" spans="2:17" ht="15.5" customHeight="1" x14ac:dyDescent="0.35">
      <c r="B13" s="267" t="s">
        <v>279</v>
      </c>
      <c r="C13" s="256" cm="1">
        <f t="array" ref="C13:Q13">'[1]APPENDIX 14'!$C13:$Q13</f>
        <v>77385.645000000004</v>
      </c>
      <c r="D13" s="256">
        <v>297501.74</v>
      </c>
      <c r="E13" s="256">
        <v>297501.74</v>
      </c>
      <c r="F13" s="256">
        <v>0</v>
      </c>
      <c r="G13" s="256">
        <v>0</v>
      </c>
      <c r="H13" s="256">
        <v>0</v>
      </c>
      <c r="I13" s="256">
        <v>0</v>
      </c>
      <c r="J13" s="256">
        <v>0</v>
      </c>
      <c r="K13" s="256">
        <v>0</v>
      </c>
      <c r="L13" s="256">
        <v>0</v>
      </c>
      <c r="M13" s="256">
        <v>0</v>
      </c>
      <c r="N13" s="256">
        <v>0</v>
      </c>
      <c r="O13" s="256">
        <v>0</v>
      </c>
      <c r="P13" s="256">
        <v>0</v>
      </c>
      <c r="Q13" s="256">
        <v>374887.38500000001</v>
      </c>
    </row>
    <row r="14" spans="2:17" ht="15.5" customHeight="1" x14ac:dyDescent="0.35">
      <c r="B14" s="267" t="s">
        <v>280</v>
      </c>
      <c r="C14" s="256" cm="1">
        <f t="array" ref="C14:Q14">'[1]APPENDIX 14'!$C14:$Q14</f>
        <v>4616086.6270000003</v>
      </c>
      <c r="D14" s="256">
        <v>1124579.5004199999</v>
      </c>
      <c r="E14" s="256">
        <v>1124579.5004199999</v>
      </c>
      <c r="F14" s="256">
        <v>0</v>
      </c>
      <c r="G14" s="256">
        <v>609405.11100000003</v>
      </c>
      <c r="H14" s="256">
        <v>609405.11100000003</v>
      </c>
      <c r="I14" s="256">
        <v>0</v>
      </c>
      <c r="J14" s="256">
        <v>0</v>
      </c>
      <c r="K14" s="256">
        <v>0</v>
      </c>
      <c r="L14" s="256">
        <v>5998.3689999999997</v>
      </c>
      <c r="M14" s="256">
        <v>16878.123336920238</v>
      </c>
      <c r="N14" s="256">
        <v>777105.28957126767</v>
      </c>
      <c r="O14" s="256">
        <v>0</v>
      </c>
      <c r="P14" s="256">
        <v>25619.062000000002</v>
      </c>
      <c r="Q14" s="256">
        <v>5859870.7516543483</v>
      </c>
    </row>
    <row r="15" spans="2:17" ht="15.5" customHeight="1" x14ac:dyDescent="0.35">
      <c r="B15" s="267" t="s">
        <v>281</v>
      </c>
      <c r="C15" s="256" cm="1">
        <f t="array" ref="C15:Q15">'[1]APPENDIX 14'!$C15:$Q15</f>
        <v>66038.843999999997</v>
      </c>
      <c r="D15" s="256">
        <v>64322.607959999987</v>
      </c>
      <c r="E15" s="256">
        <v>64322.607959999987</v>
      </c>
      <c r="F15" s="256">
        <v>0</v>
      </c>
      <c r="G15" s="256">
        <v>0</v>
      </c>
      <c r="H15" s="256">
        <v>0</v>
      </c>
      <c r="I15" s="256">
        <v>0</v>
      </c>
      <c r="J15" s="256">
        <v>0</v>
      </c>
      <c r="K15" s="256">
        <v>0</v>
      </c>
      <c r="L15" s="256">
        <v>1331.703</v>
      </c>
      <c r="M15" s="256">
        <v>0</v>
      </c>
      <c r="N15" s="256">
        <v>0</v>
      </c>
      <c r="O15" s="256">
        <v>0</v>
      </c>
      <c r="P15" s="256">
        <v>0</v>
      </c>
      <c r="Q15" s="256">
        <v>129029.74896</v>
      </c>
    </row>
    <row r="16" spans="2:17" ht="15.5" customHeight="1" x14ac:dyDescent="0.35">
      <c r="B16" s="267" t="s">
        <v>282</v>
      </c>
      <c r="C16" s="256" cm="1">
        <f t="array" ref="C16:Q16">'[1]APPENDIX 14'!$C16:$Q16</f>
        <v>38845423.234999999</v>
      </c>
      <c r="D16" s="256">
        <v>7851350.557</v>
      </c>
      <c r="E16" s="256">
        <v>7851350.557</v>
      </c>
      <c r="F16" s="256">
        <v>0</v>
      </c>
      <c r="G16" s="256">
        <v>4049576.764</v>
      </c>
      <c r="H16" s="256">
        <v>4049576.764</v>
      </c>
      <c r="I16" s="256">
        <v>0</v>
      </c>
      <c r="J16" s="256">
        <v>0</v>
      </c>
      <c r="K16" s="256">
        <v>0</v>
      </c>
      <c r="L16" s="256">
        <v>82573.375</v>
      </c>
      <c r="M16" s="256">
        <v>270105.82622639998</v>
      </c>
      <c r="N16" s="256">
        <v>6156443.6399999997</v>
      </c>
      <c r="O16" s="256">
        <v>0</v>
      </c>
      <c r="P16" s="256">
        <v>0</v>
      </c>
      <c r="Q16" s="256">
        <v>48450961.466773599</v>
      </c>
    </row>
    <row r="17" spans="2:17" ht="15.5" customHeight="1" x14ac:dyDescent="0.35">
      <c r="B17" s="267" t="s">
        <v>544</v>
      </c>
      <c r="C17" s="256" cm="1">
        <f t="array" ref="C17:Q17">'[1]APPENDIX 14'!$C17:$Q17</f>
        <v>8987123.4289999995</v>
      </c>
      <c r="D17" s="256">
        <v>2545575.9780000001</v>
      </c>
      <c r="E17" s="256">
        <v>2545575.9780000001</v>
      </c>
      <c r="F17" s="256">
        <v>0</v>
      </c>
      <c r="G17" s="256">
        <v>1421413.6370000001</v>
      </c>
      <c r="H17" s="256">
        <v>1421413.6370000001</v>
      </c>
      <c r="I17" s="256">
        <v>0</v>
      </c>
      <c r="J17" s="256">
        <v>0</v>
      </c>
      <c r="K17" s="256">
        <v>0</v>
      </c>
      <c r="L17" s="256">
        <v>0</v>
      </c>
      <c r="M17" s="256">
        <v>128797.2017599</v>
      </c>
      <c r="N17" s="256">
        <v>436477.01500000001</v>
      </c>
      <c r="O17" s="256">
        <v>4053.57</v>
      </c>
      <c r="P17" s="256">
        <v>0</v>
      </c>
      <c r="Q17" s="256">
        <v>10414912.013240101</v>
      </c>
    </row>
    <row r="18" spans="2:17" ht="15.5" customHeight="1" x14ac:dyDescent="0.35">
      <c r="B18" s="267" t="s">
        <v>284</v>
      </c>
      <c r="C18" s="256" cm="1">
        <f t="array" ref="C18:Q18">'[1]APPENDIX 14'!$C18:$Q18</f>
        <v>0</v>
      </c>
      <c r="D18" s="256">
        <v>1828696.612989998</v>
      </c>
      <c r="E18" s="256">
        <v>1828696.612989998</v>
      </c>
      <c r="F18" s="256">
        <v>0</v>
      </c>
      <c r="G18" s="256">
        <v>0</v>
      </c>
      <c r="H18" s="256">
        <v>0</v>
      </c>
      <c r="I18" s="256">
        <v>0</v>
      </c>
      <c r="J18" s="256">
        <v>0</v>
      </c>
      <c r="K18" s="256">
        <v>0</v>
      </c>
      <c r="L18" s="256">
        <v>27520.9524899998</v>
      </c>
      <c r="M18" s="256">
        <v>0</v>
      </c>
      <c r="N18" s="256">
        <v>0</v>
      </c>
      <c r="O18" s="256">
        <v>0</v>
      </c>
      <c r="P18" s="256">
        <v>0</v>
      </c>
      <c r="Q18" s="256">
        <v>1801175.6604999979</v>
      </c>
    </row>
    <row r="19" spans="2:17" ht="15.5" customHeight="1" x14ac:dyDescent="0.35">
      <c r="B19" s="267" t="s">
        <v>285</v>
      </c>
      <c r="C19" s="256" cm="1">
        <f t="array" ref="C19:Q19">'[1]APPENDIX 14'!$C19:$Q19</f>
        <v>287594.66481646081</v>
      </c>
      <c r="D19" s="256">
        <v>97576.273099999991</v>
      </c>
      <c r="E19" s="256">
        <v>97576.273099999991</v>
      </c>
      <c r="F19" s="256">
        <v>0</v>
      </c>
      <c r="G19" s="256">
        <v>44657.188390000003</v>
      </c>
      <c r="H19" s="256">
        <v>44657.188390000003</v>
      </c>
      <c r="I19" s="256">
        <v>0</v>
      </c>
      <c r="J19" s="256">
        <v>0</v>
      </c>
      <c r="K19" s="256">
        <v>0</v>
      </c>
      <c r="L19" s="256">
        <v>0</v>
      </c>
      <c r="M19" s="256">
        <v>1783.3147220000001</v>
      </c>
      <c r="N19" s="256">
        <v>41648.807582614543</v>
      </c>
      <c r="O19" s="256">
        <v>0</v>
      </c>
      <c r="P19" s="256">
        <v>0</v>
      </c>
      <c r="Q19" s="256">
        <v>380379.24238707533</v>
      </c>
    </row>
    <row r="20" spans="2:17" ht="15.5" customHeight="1" x14ac:dyDescent="0.35">
      <c r="B20" s="267" t="s">
        <v>286</v>
      </c>
      <c r="C20" s="256" cm="1">
        <f t="array" ref="C20:Q20">'[1]APPENDIX 14'!$C20:$Q20</f>
        <v>0</v>
      </c>
      <c r="D20" s="256">
        <v>0</v>
      </c>
      <c r="E20" s="256">
        <v>0</v>
      </c>
      <c r="F20" s="256">
        <v>0</v>
      </c>
      <c r="G20" s="256">
        <v>0</v>
      </c>
      <c r="H20" s="256">
        <v>0</v>
      </c>
      <c r="I20" s="256">
        <v>0</v>
      </c>
      <c r="J20" s="256">
        <v>0</v>
      </c>
      <c r="K20" s="256">
        <v>0</v>
      </c>
      <c r="L20" s="256">
        <v>0</v>
      </c>
      <c r="M20" s="256">
        <v>0</v>
      </c>
      <c r="N20" s="256">
        <v>0</v>
      </c>
      <c r="O20" s="256">
        <v>0</v>
      </c>
      <c r="P20" s="256">
        <v>0</v>
      </c>
      <c r="Q20" s="256">
        <v>0</v>
      </c>
    </row>
    <row r="21" spans="2:17" ht="15.5" customHeight="1" x14ac:dyDescent="0.35">
      <c r="B21" s="267" t="s">
        <v>287</v>
      </c>
      <c r="C21" s="256" cm="1">
        <f t="array" ref="C21:Q21">'[1]APPENDIX 14'!$C21:$Q21</f>
        <v>-91261.019</v>
      </c>
      <c r="D21" s="256">
        <v>1340315.9736600011</v>
      </c>
      <c r="E21" s="256">
        <v>1340315.9736600011</v>
      </c>
      <c r="F21" s="256">
        <v>0</v>
      </c>
      <c r="G21" s="256">
        <v>1760200.2227099999</v>
      </c>
      <c r="H21" s="256">
        <v>1760200.2227099999</v>
      </c>
      <c r="I21" s="256">
        <v>0</v>
      </c>
      <c r="J21" s="256">
        <v>0</v>
      </c>
      <c r="K21" s="256">
        <v>0</v>
      </c>
      <c r="L21" s="256">
        <v>21244.58329999998</v>
      </c>
      <c r="M21" s="256">
        <v>142624.19099999999</v>
      </c>
      <c r="N21" s="256">
        <v>1587151.1478200001</v>
      </c>
      <c r="O21" s="256">
        <v>24442.39589530923</v>
      </c>
      <c r="P21" s="256">
        <v>0</v>
      </c>
      <c r="Q21" s="256">
        <v>887694.70957469172</v>
      </c>
    </row>
    <row r="22" spans="2:17" ht="15.5" customHeight="1" x14ac:dyDescent="0.35">
      <c r="B22" s="267" t="s">
        <v>18</v>
      </c>
      <c r="C22" s="256" cm="1">
        <f t="array" ref="C22:Q22">'[1]APPENDIX 14'!$C22:$Q22</f>
        <v>1425287.642</v>
      </c>
      <c r="D22" s="256">
        <v>241633</v>
      </c>
      <c r="E22" s="256">
        <v>241633</v>
      </c>
      <c r="F22" s="256">
        <v>0</v>
      </c>
      <c r="G22" s="256">
        <v>206517</v>
      </c>
      <c r="H22" s="256">
        <v>206517</v>
      </c>
      <c r="I22" s="256">
        <v>0</v>
      </c>
      <c r="J22" s="256">
        <v>0</v>
      </c>
      <c r="K22" s="256">
        <v>0</v>
      </c>
      <c r="L22" s="256">
        <v>3312</v>
      </c>
      <c r="M22" s="256">
        <v>98403.221000000005</v>
      </c>
      <c r="N22" s="256">
        <v>85716.008000000002</v>
      </c>
      <c r="O22" s="256">
        <v>0</v>
      </c>
      <c r="P22" s="256">
        <v>0</v>
      </c>
      <c r="Q22" s="256">
        <v>1444404.429</v>
      </c>
    </row>
    <row r="23" spans="2:17" ht="15.5" customHeight="1" x14ac:dyDescent="0.35">
      <c r="B23" s="267" t="s">
        <v>288</v>
      </c>
      <c r="C23" s="256" cm="1">
        <f t="array" ref="C23:Q23">'[1]APPENDIX 14'!$C23:$Q23</f>
        <v>0</v>
      </c>
      <c r="D23" s="256">
        <v>0</v>
      </c>
      <c r="E23" s="256">
        <v>0</v>
      </c>
      <c r="F23" s="256">
        <v>0</v>
      </c>
      <c r="G23" s="256">
        <v>0</v>
      </c>
      <c r="H23" s="256">
        <v>0</v>
      </c>
      <c r="I23" s="256">
        <v>0</v>
      </c>
      <c r="J23" s="256">
        <v>0</v>
      </c>
      <c r="K23" s="256">
        <v>0</v>
      </c>
      <c r="L23" s="256">
        <v>0</v>
      </c>
      <c r="M23" s="256">
        <v>0</v>
      </c>
      <c r="N23" s="256">
        <v>0</v>
      </c>
      <c r="O23" s="256">
        <v>0</v>
      </c>
      <c r="P23" s="256">
        <v>0</v>
      </c>
      <c r="Q23" s="256">
        <v>0</v>
      </c>
    </row>
    <row r="24" spans="2:17" ht="15.5" customHeight="1" x14ac:dyDescent="0.35">
      <c r="B24" s="267" t="s">
        <v>289</v>
      </c>
      <c r="C24" s="256" cm="1">
        <f t="array" ref="C24:Q24">'[1]APPENDIX 14'!$C24:$Q24</f>
        <v>0</v>
      </c>
      <c r="D24" s="256">
        <v>0</v>
      </c>
      <c r="E24" s="256">
        <v>0</v>
      </c>
      <c r="F24" s="256">
        <v>0</v>
      </c>
      <c r="G24" s="256">
        <v>0</v>
      </c>
      <c r="H24" s="256">
        <v>0</v>
      </c>
      <c r="I24" s="256">
        <v>0</v>
      </c>
      <c r="J24" s="256">
        <v>0</v>
      </c>
      <c r="K24" s="256">
        <v>0</v>
      </c>
      <c r="L24" s="256">
        <v>0</v>
      </c>
      <c r="M24" s="256">
        <v>0</v>
      </c>
      <c r="N24" s="256">
        <v>0</v>
      </c>
      <c r="O24" s="256">
        <v>0</v>
      </c>
      <c r="P24" s="256">
        <v>0</v>
      </c>
      <c r="Q24" s="256">
        <v>0</v>
      </c>
    </row>
    <row r="25" spans="2:17" ht="15.5" customHeight="1" x14ac:dyDescent="0.35">
      <c r="B25" s="267" t="s">
        <v>290</v>
      </c>
      <c r="C25" s="256" cm="1">
        <f t="array" ref="C25:Q25">'[1]APPENDIX 14'!$C25:$Q25</f>
        <v>36501.456639999997</v>
      </c>
      <c r="D25" s="256">
        <v>0</v>
      </c>
      <c r="E25" s="256">
        <v>0</v>
      </c>
      <c r="F25" s="256">
        <v>0</v>
      </c>
      <c r="G25" s="256">
        <v>17015.724999999999</v>
      </c>
      <c r="H25" s="256">
        <v>17015.724999999999</v>
      </c>
      <c r="I25" s="256">
        <v>0</v>
      </c>
      <c r="J25" s="256">
        <v>0</v>
      </c>
      <c r="K25" s="256">
        <v>0</v>
      </c>
      <c r="L25" s="256">
        <v>0</v>
      </c>
      <c r="M25" s="256">
        <v>0</v>
      </c>
      <c r="N25" s="256">
        <v>0</v>
      </c>
      <c r="O25" s="256">
        <v>0</v>
      </c>
      <c r="P25" s="256">
        <v>0</v>
      </c>
      <c r="Q25" s="256">
        <v>19485.731640000002</v>
      </c>
    </row>
    <row r="26" spans="2:17" ht="15.5" customHeight="1" x14ac:dyDescent="0.35">
      <c r="B26" s="267" t="s">
        <v>291</v>
      </c>
      <c r="C26" s="256" cm="1">
        <f t="array" ref="C26:Q26">'[1]APPENDIX 14'!$C26:$Q26</f>
        <v>829900.43400000001</v>
      </c>
      <c r="D26" s="256">
        <v>668964.66148000001</v>
      </c>
      <c r="E26" s="256">
        <v>668964.66148000001</v>
      </c>
      <c r="F26" s="256">
        <v>0</v>
      </c>
      <c r="G26" s="256">
        <v>93677.58862000001</v>
      </c>
      <c r="H26" s="256">
        <v>93677.58862000001</v>
      </c>
      <c r="I26" s="256">
        <v>0</v>
      </c>
      <c r="J26" s="256">
        <v>0</v>
      </c>
      <c r="K26" s="256">
        <v>0</v>
      </c>
      <c r="L26" s="256">
        <v>0</v>
      </c>
      <c r="M26" s="256">
        <v>7481.0751846252724</v>
      </c>
      <c r="N26" s="256">
        <v>111148.81</v>
      </c>
      <c r="O26" s="256">
        <v>3271.7939999999999</v>
      </c>
      <c r="P26" s="256">
        <v>0</v>
      </c>
      <c r="Q26" s="256">
        <v>1505583.447675375</v>
      </c>
    </row>
    <row r="27" spans="2:17" ht="15.5" customHeight="1" x14ac:dyDescent="0.35">
      <c r="B27" s="267" t="s">
        <v>292</v>
      </c>
      <c r="C27" s="256" cm="1">
        <f t="array" ref="C27:Q27">'[1]APPENDIX 14'!$C27:$Q27</f>
        <v>-483220.23688971403</v>
      </c>
      <c r="D27" s="256">
        <v>410324.14458029578</v>
      </c>
      <c r="E27" s="256">
        <v>410324.14458029578</v>
      </c>
      <c r="F27" s="256">
        <v>0</v>
      </c>
      <c r="G27" s="256">
        <v>430555.18014999927</v>
      </c>
      <c r="H27" s="256">
        <v>430555.18014999927</v>
      </c>
      <c r="I27" s="256">
        <v>0</v>
      </c>
      <c r="J27" s="256">
        <v>0</v>
      </c>
      <c r="K27" s="256">
        <v>0</v>
      </c>
      <c r="L27" s="256">
        <v>13881.794637511561</v>
      </c>
      <c r="M27" s="256">
        <v>32340.359665641259</v>
      </c>
      <c r="N27" s="256">
        <v>0</v>
      </c>
      <c r="O27" s="256">
        <v>0</v>
      </c>
      <c r="P27" s="256">
        <v>0</v>
      </c>
      <c r="Q27" s="256">
        <v>-549673.42676257028</v>
      </c>
    </row>
    <row r="28" spans="2:17" ht="15.5" customHeight="1" x14ac:dyDescent="0.35">
      <c r="B28" s="267" t="s">
        <v>293</v>
      </c>
      <c r="C28" s="256" cm="1">
        <f t="array" ref="C28:Q28">'[1]APPENDIX 14'!$C28:$Q28</f>
        <v>0</v>
      </c>
      <c r="D28" s="256">
        <v>0</v>
      </c>
      <c r="E28" s="256">
        <v>0</v>
      </c>
      <c r="F28" s="256">
        <v>0</v>
      </c>
      <c r="G28" s="256">
        <v>0</v>
      </c>
      <c r="H28" s="256">
        <v>0</v>
      </c>
      <c r="I28" s="256">
        <v>0</v>
      </c>
      <c r="J28" s="256">
        <v>0</v>
      </c>
      <c r="K28" s="256">
        <v>0</v>
      </c>
      <c r="L28" s="256">
        <v>0</v>
      </c>
      <c r="M28" s="256">
        <v>0</v>
      </c>
      <c r="N28" s="256">
        <v>0</v>
      </c>
      <c r="O28" s="256">
        <v>0</v>
      </c>
      <c r="P28" s="256">
        <v>0</v>
      </c>
      <c r="Q28" s="256">
        <v>0</v>
      </c>
    </row>
    <row r="29" spans="2:17" ht="15.5" customHeight="1" x14ac:dyDescent="0.35">
      <c r="B29" s="267" t="s">
        <v>294</v>
      </c>
      <c r="C29" s="256" cm="1">
        <f t="array" ref="C29:Q29">'[1]APPENDIX 14'!$C29:$Q29</f>
        <v>1485631.2409999999</v>
      </c>
      <c r="D29" s="256">
        <v>336057.69743599999</v>
      </c>
      <c r="E29" s="256">
        <v>336057.69743599999</v>
      </c>
      <c r="F29" s="256">
        <v>0</v>
      </c>
      <c r="G29" s="256">
        <v>140695.04364808401</v>
      </c>
      <c r="H29" s="256">
        <v>180987.760457</v>
      </c>
      <c r="I29" s="256">
        <v>0</v>
      </c>
      <c r="J29" s="256">
        <v>-40292.716808916099</v>
      </c>
      <c r="K29" s="256">
        <v>0</v>
      </c>
      <c r="L29" s="256">
        <v>6074.7101536</v>
      </c>
      <c r="M29" s="256">
        <v>56517.2240972781</v>
      </c>
      <c r="N29" s="256">
        <v>100883.52157337</v>
      </c>
      <c r="O29" s="256">
        <v>0</v>
      </c>
      <c r="P29" s="256">
        <v>0</v>
      </c>
      <c r="Q29" s="256">
        <v>1719285.48211041</v>
      </c>
    </row>
    <row r="30" spans="2:17" ht="15.5" customHeight="1" x14ac:dyDescent="0.35">
      <c r="B30" s="267" t="s">
        <v>295</v>
      </c>
      <c r="C30" s="256" cm="1">
        <f t="array" ref="C30:Q30">'[1]APPENDIX 14'!$C30:$Q30</f>
        <v>0</v>
      </c>
      <c r="D30" s="256">
        <v>0</v>
      </c>
      <c r="E30" s="256">
        <v>0</v>
      </c>
      <c r="F30" s="256">
        <v>0</v>
      </c>
      <c r="G30" s="256">
        <v>0</v>
      </c>
      <c r="H30" s="256">
        <v>0</v>
      </c>
      <c r="I30" s="256">
        <v>0</v>
      </c>
      <c r="J30" s="256">
        <v>0</v>
      </c>
      <c r="K30" s="256">
        <v>0</v>
      </c>
      <c r="L30" s="256">
        <v>0</v>
      </c>
      <c r="M30" s="256">
        <v>0</v>
      </c>
      <c r="N30" s="256">
        <v>0</v>
      </c>
      <c r="O30" s="256">
        <v>0</v>
      </c>
      <c r="P30" s="256">
        <v>0</v>
      </c>
      <c r="Q30" s="256">
        <v>0</v>
      </c>
    </row>
    <row r="31" spans="2:17" x14ac:dyDescent="0.35">
      <c r="B31" s="143" t="s">
        <v>26</v>
      </c>
      <c r="C31" s="261">
        <f t="shared" ref="C31:Q31" si="0">SUM(C6:C30)</f>
        <v>83930762.570566744</v>
      </c>
      <c r="D31" s="261">
        <f t="shared" si="0"/>
        <v>21729304.554332197</v>
      </c>
      <c r="E31" s="261">
        <f t="shared" si="0"/>
        <v>21729304.554332197</v>
      </c>
      <c r="F31" s="261">
        <f t="shared" si="0"/>
        <v>0</v>
      </c>
      <c r="G31" s="261">
        <f t="shared" si="0"/>
        <v>12343212.466758084</v>
      </c>
      <c r="H31" s="261">
        <f t="shared" si="0"/>
        <v>12383505.183566999</v>
      </c>
      <c r="I31" s="261">
        <f t="shared" si="0"/>
        <v>0</v>
      </c>
      <c r="J31" s="261">
        <f t="shared" si="0"/>
        <v>-40292.716808916099</v>
      </c>
      <c r="K31" s="261">
        <f t="shared" si="0"/>
        <v>0</v>
      </c>
      <c r="L31" s="261">
        <f t="shared" si="0"/>
        <v>198223.94566241512</v>
      </c>
      <c r="M31" s="261">
        <f t="shared" si="0"/>
        <v>1168290.2409927649</v>
      </c>
      <c r="N31" s="261">
        <f t="shared" si="0"/>
        <v>14041413.638547253</v>
      </c>
      <c r="O31" s="261">
        <f t="shared" si="0"/>
        <v>44128.040895309234</v>
      </c>
      <c r="P31" s="261">
        <f t="shared" si="0"/>
        <v>215927.87972028719</v>
      </c>
      <c r="Q31" s="261">
        <f t="shared" si="0"/>
        <v>105731698.18941735</v>
      </c>
    </row>
    <row r="32" spans="2:17" ht="14.5" customHeight="1" x14ac:dyDescent="0.35">
      <c r="B32" s="554" t="s">
        <v>27</v>
      </c>
      <c r="C32" s="535"/>
      <c r="D32" s="535"/>
      <c r="E32" s="535"/>
      <c r="F32" s="535"/>
      <c r="G32" s="535"/>
      <c r="H32" s="535"/>
      <c r="I32" s="535"/>
      <c r="J32" s="535"/>
      <c r="K32" s="535"/>
      <c r="L32" s="535"/>
      <c r="M32" s="535"/>
      <c r="N32" s="535"/>
      <c r="O32" s="535"/>
      <c r="P32" s="535"/>
      <c r="Q32" s="536"/>
    </row>
    <row r="33" spans="2:17" ht="14.5" customHeight="1" x14ac:dyDescent="0.35">
      <c r="B33" s="267" t="s">
        <v>28</v>
      </c>
      <c r="C33" s="187" cm="1">
        <f t="array" ref="C33:Q33">'[1]APPENDIX 14'!$C33:$Q33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ht="14.5" customHeight="1" x14ac:dyDescent="0.35">
      <c r="B34" s="267" t="s">
        <v>29</v>
      </c>
      <c r="C34" s="187" cm="1">
        <f t="array" ref="C34:Q34">'[1]APPENDIX 14'!$C34:$Q34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ht="14.5" customHeight="1" x14ac:dyDescent="0.35">
      <c r="B35" s="267" t="s">
        <v>30</v>
      </c>
      <c r="C35" s="187" cm="1">
        <f t="array" ref="C35:Q35">'[1]APPENDIX 14'!$C35:$Q35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ht="14.5" customHeight="1"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261">
        <f t="shared" si="1"/>
        <v>0</v>
      </c>
    </row>
    <row r="37" spans="2:17" ht="14.5" customHeight="1"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zNwXHTFkaKPh87USxKAeItNQLfgdNPqAtxGJD3v92FNuWIRN2LaAkljeGLf8lhNvs8BB5GgvlelMQe2hqNy2bA==" saltValue="IzzRWgVR6UznS333qzGWSw==" spinCount="100000" sheet="1" objects="1" scenarios="1"/>
  <mergeCells count="4">
    <mergeCell ref="B32:Q32"/>
    <mergeCell ref="B37:Q37"/>
    <mergeCell ref="B3:Q3"/>
    <mergeCell ref="B5:Q5"/>
  </mergeCells>
  <pageMargins left="0.7" right="0.7" top="0.75" bottom="0.75" header="0.3" footer="0.3"/>
  <pageSetup scale="42" orientation="landscape" r:id="rId1"/>
  <headerFooter>
    <oddFooter>Page &amp;P</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78">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12.36328125" style="1" customWidth="1"/>
    <col min="2" max="2" width="46.36328125" style="1" customWidth="1"/>
    <col min="3" max="3" width="17.1796875" style="1" bestFit="1" customWidth="1"/>
    <col min="4" max="4" width="16.6328125" style="1" bestFit="1" customWidth="1"/>
    <col min="5" max="5" width="15.81640625" style="1" bestFit="1" customWidth="1"/>
    <col min="6" max="6" width="13" style="1" bestFit="1" customWidth="1"/>
    <col min="7" max="8" width="15.81640625" style="1" bestFit="1" customWidth="1"/>
    <col min="9" max="9" width="14.1796875" style="1" bestFit="1" customWidth="1"/>
    <col min="10" max="10" width="10.36328125" style="1" bestFit="1" customWidth="1"/>
    <col min="11" max="11" width="13.26953125" style="1" customWidth="1"/>
    <col min="12" max="12" width="17.453125" style="1" customWidth="1"/>
    <col min="13" max="13" width="15.81640625" style="1" customWidth="1"/>
    <col min="14" max="14" width="15.6328125" style="1" bestFit="1" customWidth="1"/>
    <col min="15" max="15" width="14.453125" style="1" bestFit="1" customWidth="1"/>
    <col min="16" max="16" width="15.90625" style="1" customWidth="1"/>
    <col min="17" max="17" width="17.36328125" style="31" bestFit="1" customWidth="1"/>
    <col min="18" max="18" width="13.453125" style="1" bestFit="1" customWidth="1"/>
    <col min="19" max="19" width="9.54296875" style="1" bestFit="1" customWidth="1"/>
    <col min="20" max="16384" width="8.7265625" style="1"/>
  </cols>
  <sheetData>
    <row r="1" spans="2:17" ht="33.5" customHeight="1" x14ac:dyDescent="0.35">
      <c r="B1" s="449"/>
      <c r="I1" s="3"/>
    </row>
    <row r="3" spans="2:17" ht="22.5" customHeight="1" x14ac:dyDescent="0.35">
      <c r="B3" s="555" t="str">
        <f>_xlfn.CONCAT(Contents!E32,": ",UPPER(Contents!F32))</f>
        <v>APPENDIX 15: SUMMARY OF DEPOSIT ADMINISTRATION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187" cm="1">
        <f t="array" ref="C6:Q6">'[1]APPENDIX 15'!$C6:$Q6</f>
        <v>0</v>
      </c>
      <c r="D6" s="187">
        <v>0</v>
      </c>
      <c r="E6" s="187">
        <v>0</v>
      </c>
      <c r="F6" s="187">
        <v>0</v>
      </c>
      <c r="G6" s="187">
        <v>0</v>
      </c>
      <c r="H6" s="187">
        <v>0</v>
      </c>
      <c r="I6" s="187">
        <v>0</v>
      </c>
      <c r="J6" s="187">
        <v>0</v>
      </c>
      <c r="K6" s="187">
        <v>0</v>
      </c>
      <c r="L6" s="187">
        <v>0</v>
      </c>
      <c r="M6" s="187">
        <v>0</v>
      </c>
      <c r="N6" s="187">
        <v>0</v>
      </c>
      <c r="O6" s="187">
        <v>0</v>
      </c>
      <c r="P6" s="187">
        <v>0</v>
      </c>
      <c r="Q6" s="187">
        <v>0</v>
      </c>
    </row>
    <row r="7" spans="2:17" x14ac:dyDescent="0.35">
      <c r="B7" s="267" t="s">
        <v>274</v>
      </c>
      <c r="C7" s="187" cm="1">
        <f t="array" ref="C7:Q7">'[1]APPENDIX 15'!$C7:$Q7</f>
        <v>8088731.4000000004</v>
      </c>
      <c r="D7" s="187">
        <v>1474001.4950000001</v>
      </c>
      <c r="E7" s="187">
        <v>1474001.4950000001</v>
      </c>
      <c r="F7" s="187">
        <v>0</v>
      </c>
      <c r="G7" s="187">
        <v>901952.77065999992</v>
      </c>
      <c r="H7" s="187">
        <v>901952.77065999992</v>
      </c>
      <c r="I7" s="187">
        <v>0</v>
      </c>
      <c r="J7" s="187">
        <v>0</v>
      </c>
      <c r="K7" s="187">
        <v>0</v>
      </c>
      <c r="L7" s="187">
        <v>28004.86</v>
      </c>
      <c r="M7" s="187">
        <v>117308.6968799364</v>
      </c>
      <c r="N7" s="187">
        <v>1292614.844</v>
      </c>
      <c r="O7" s="187">
        <v>23031.108</v>
      </c>
      <c r="P7" s="187">
        <v>51823.546302015471</v>
      </c>
      <c r="Q7" s="187">
        <v>9733226.7571580485</v>
      </c>
    </row>
    <row r="8" spans="2:17" x14ac:dyDescent="0.35">
      <c r="B8" s="267" t="s">
        <v>275</v>
      </c>
      <c r="C8" s="187" cm="1">
        <f t="array" ref="C8:Q8">'[1]APPENDIX 15'!$C8:$Q8</f>
        <v>36844759.269000001</v>
      </c>
      <c r="D8" s="187">
        <v>7112670.8769740993</v>
      </c>
      <c r="E8" s="187">
        <v>7112670.8769740993</v>
      </c>
      <c r="F8" s="187">
        <v>0</v>
      </c>
      <c r="G8" s="187">
        <v>5694565.9991800003</v>
      </c>
      <c r="H8" s="187">
        <v>5694565.9991800003</v>
      </c>
      <c r="I8" s="187">
        <v>0</v>
      </c>
      <c r="J8" s="187">
        <v>0</v>
      </c>
      <c r="K8" s="187">
        <v>0</v>
      </c>
      <c r="L8" s="187">
        <v>48342.203918696199</v>
      </c>
      <c r="M8" s="187">
        <v>597287.51399999997</v>
      </c>
      <c r="N8" s="187">
        <v>6941928.6239999998</v>
      </c>
      <c r="O8" s="187">
        <v>18083.686000000002</v>
      </c>
      <c r="P8" s="187">
        <v>204509.08063542371</v>
      </c>
      <c r="Q8" s="187">
        <v>44336570.286239967</v>
      </c>
    </row>
    <row r="9" spans="2:17" x14ac:dyDescent="0.35">
      <c r="B9" s="267" t="s">
        <v>276</v>
      </c>
      <c r="C9" s="187" cm="1">
        <f t="array" ref="C9:Q9">'[1]APPENDIX 15'!$C9:$Q9</f>
        <v>0</v>
      </c>
      <c r="D9" s="187">
        <v>0</v>
      </c>
      <c r="E9" s="187">
        <v>0</v>
      </c>
      <c r="F9" s="187">
        <v>0</v>
      </c>
      <c r="G9" s="187">
        <v>0</v>
      </c>
      <c r="H9" s="187">
        <v>0</v>
      </c>
      <c r="I9" s="187">
        <v>0</v>
      </c>
      <c r="J9" s="187">
        <v>0</v>
      </c>
      <c r="K9" s="187">
        <v>0</v>
      </c>
      <c r="L9" s="187">
        <v>0</v>
      </c>
      <c r="M9" s="187">
        <v>0</v>
      </c>
      <c r="N9" s="187">
        <v>0</v>
      </c>
      <c r="O9" s="187">
        <v>0</v>
      </c>
      <c r="P9" s="187">
        <v>0</v>
      </c>
      <c r="Q9" s="187">
        <v>0</v>
      </c>
    </row>
    <row r="10" spans="2:17" x14ac:dyDescent="0.35">
      <c r="B10" s="267" t="s">
        <v>277</v>
      </c>
      <c r="C10" s="187" cm="1">
        <f t="array" ref="C10:Q10">'[1]APPENDIX 15'!$C10:$Q10</f>
        <v>0</v>
      </c>
      <c r="D10" s="187">
        <v>0</v>
      </c>
      <c r="E10" s="187">
        <v>0</v>
      </c>
      <c r="F10" s="187">
        <v>0</v>
      </c>
      <c r="G10" s="187">
        <v>0</v>
      </c>
      <c r="H10" s="187">
        <v>0</v>
      </c>
      <c r="I10" s="187">
        <v>0</v>
      </c>
      <c r="J10" s="187">
        <v>0</v>
      </c>
      <c r="K10" s="187">
        <v>0</v>
      </c>
      <c r="L10" s="187">
        <v>0</v>
      </c>
      <c r="M10" s="187">
        <v>0</v>
      </c>
      <c r="N10" s="187">
        <v>0</v>
      </c>
      <c r="O10" s="187">
        <v>0</v>
      </c>
      <c r="P10" s="187">
        <v>0</v>
      </c>
      <c r="Q10" s="187">
        <v>0</v>
      </c>
    </row>
    <row r="11" spans="2:17" x14ac:dyDescent="0.35">
      <c r="B11" s="267" t="s">
        <v>278</v>
      </c>
      <c r="C11" s="187" cm="1">
        <f t="array" ref="C11:Q11">'[1]APPENDIX 15'!$C11:$Q11</f>
        <v>8380349.0159999998</v>
      </c>
      <c r="D11" s="187">
        <v>4569003.3039999995</v>
      </c>
      <c r="E11" s="187">
        <v>4569003.3039999995</v>
      </c>
      <c r="F11" s="187">
        <v>0</v>
      </c>
      <c r="G11" s="187">
        <v>1926768.35</v>
      </c>
      <c r="H11" s="187">
        <v>1926768.35</v>
      </c>
      <c r="I11" s="187">
        <v>0</v>
      </c>
      <c r="J11" s="187">
        <v>0</v>
      </c>
      <c r="K11" s="187">
        <v>0</v>
      </c>
      <c r="L11" s="187">
        <v>87319.651840000006</v>
      </c>
      <c r="M11" s="187">
        <v>92692.75245</v>
      </c>
      <c r="N11" s="187">
        <v>2650197.9488199959</v>
      </c>
      <c r="O11" s="187">
        <v>0</v>
      </c>
      <c r="P11" s="187">
        <v>0</v>
      </c>
      <c r="Q11" s="187">
        <v>13492769.514529999</v>
      </c>
    </row>
    <row r="12" spans="2:17" x14ac:dyDescent="0.35">
      <c r="B12" s="267" t="s">
        <v>8</v>
      </c>
      <c r="C12" s="187" cm="1">
        <f t="array" ref="C12:Q12">'[1]APPENDIX 15'!$C12:$Q12</f>
        <v>0</v>
      </c>
      <c r="D12" s="187">
        <v>0</v>
      </c>
      <c r="E12" s="187">
        <v>0</v>
      </c>
      <c r="F12" s="187">
        <v>0</v>
      </c>
      <c r="G12" s="187">
        <v>0</v>
      </c>
      <c r="H12" s="187">
        <v>0</v>
      </c>
      <c r="I12" s="187">
        <v>0</v>
      </c>
      <c r="J12" s="187">
        <v>0</v>
      </c>
      <c r="K12" s="187">
        <v>0</v>
      </c>
      <c r="L12" s="187">
        <v>0</v>
      </c>
      <c r="M12" s="187">
        <v>0</v>
      </c>
      <c r="N12" s="187">
        <v>0</v>
      </c>
      <c r="O12" s="187">
        <v>0</v>
      </c>
      <c r="P12" s="187">
        <v>0</v>
      </c>
      <c r="Q12" s="187">
        <v>0</v>
      </c>
    </row>
    <row r="13" spans="2:17" x14ac:dyDescent="0.35">
      <c r="B13" s="267" t="s">
        <v>279</v>
      </c>
      <c r="C13" s="187" cm="1">
        <f t="array" ref="C13:Q13">'[1]APPENDIX 15'!$C13:$Q13</f>
        <v>11655863.744999999</v>
      </c>
      <c r="D13" s="187">
        <v>1607623.05</v>
      </c>
      <c r="E13" s="187">
        <v>1607623.05</v>
      </c>
      <c r="F13" s="187">
        <v>0</v>
      </c>
      <c r="G13" s="187">
        <v>0</v>
      </c>
      <c r="H13" s="187">
        <v>0</v>
      </c>
      <c r="I13" s="187">
        <v>0</v>
      </c>
      <c r="J13" s="187">
        <v>0</v>
      </c>
      <c r="K13" s="187">
        <v>0</v>
      </c>
      <c r="L13" s="187">
        <v>0</v>
      </c>
      <c r="M13" s="187">
        <v>5589.8243300000004</v>
      </c>
      <c r="N13" s="187">
        <v>2084363.7609999999</v>
      </c>
      <c r="O13" s="187">
        <v>1888171.256265535</v>
      </c>
      <c r="P13" s="187">
        <v>0</v>
      </c>
      <c r="Q13" s="187">
        <v>13454089.475404469</v>
      </c>
    </row>
    <row r="14" spans="2:17" x14ac:dyDescent="0.35">
      <c r="B14" s="267" t="s">
        <v>280</v>
      </c>
      <c r="C14" s="187" cm="1">
        <f t="array" ref="C14:Q14">'[1]APPENDIX 15'!$C14:$Q14</f>
        <v>27881294.642000001</v>
      </c>
      <c r="D14" s="187">
        <v>5949888.0999499997</v>
      </c>
      <c r="E14" s="187">
        <v>5949888.0999499997</v>
      </c>
      <c r="F14" s="187">
        <v>0</v>
      </c>
      <c r="G14" s="187">
        <v>2639506.1329999999</v>
      </c>
      <c r="H14" s="187">
        <v>2639506.1329999999</v>
      </c>
      <c r="I14" s="187">
        <v>0</v>
      </c>
      <c r="J14" s="187">
        <v>0</v>
      </c>
      <c r="K14" s="187">
        <v>0</v>
      </c>
      <c r="L14" s="187">
        <v>51333.901709999998</v>
      </c>
      <c r="M14" s="187">
        <v>101890.1850570798</v>
      </c>
      <c r="N14" s="187">
        <v>4691244.3677587323</v>
      </c>
      <c r="O14" s="187">
        <v>0</v>
      </c>
      <c r="P14" s="187">
        <v>149818.65400000001</v>
      </c>
      <c r="Q14" s="187">
        <v>35579878.235941648</v>
      </c>
    </row>
    <row r="15" spans="2:17" x14ac:dyDescent="0.35">
      <c r="B15" s="267" t="s">
        <v>281</v>
      </c>
      <c r="C15" s="187" cm="1">
        <f t="array" ref="C15:Q15">'[1]APPENDIX 15'!$C15:$Q15</f>
        <v>567258.02099999995</v>
      </c>
      <c r="D15" s="187">
        <v>743623.69900000002</v>
      </c>
      <c r="E15" s="187">
        <v>743623.69900000002</v>
      </c>
      <c r="F15" s="187">
        <v>0</v>
      </c>
      <c r="G15" s="187">
        <v>18479.857739999999</v>
      </c>
      <c r="H15" s="187">
        <v>18479.857739999999</v>
      </c>
      <c r="I15" s="187">
        <v>0</v>
      </c>
      <c r="J15" s="187">
        <v>0</v>
      </c>
      <c r="K15" s="187">
        <v>0</v>
      </c>
      <c r="L15" s="187">
        <v>0</v>
      </c>
      <c r="M15" s="187">
        <v>1241.9179250574659</v>
      </c>
      <c r="N15" s="187">
        <v>0</v>
      </c>
      <c r="O15" s="187">
        <v>0</v>
      </c>
      <c r="P15" s="187">
        <v>-547536.24533494306</v>
      </c>
      <c r="Q15" s="187">
        <v>743623.69899999956</v>
      </c>
    </row>
    <row r="16" spans="2:17" x14ac:dyDescent="0.35">
      <c r="B16" s="267" t="s">
        <v>282</v>
      </c>
      <c r="C16" s="187" cm="1">
        <f t="array" ref="C16:Q16">'[1]APPENDIX 15'!$C16:$Q16</f>
        <v>68286474.018999994</v>
      </c>
      <c r="D16" s="187">
        <v>10466115.931</v>
      </c>
      <c r="E16" s="187">
        <v>10466115.931</v>
      </c>
      <c r="F16" s="187">
        <v>0</v>
      </c>
      <c r="G16" s="187">
        <v>8001615.1730000004</v>
      </c>
      <c r="H16" s="187">
        <v>8001615.1730000004</v>
      </c>
      <c r="I16" s="187">
        <v>0</v>
      </c>
      <c r="J16" s="187">
        <v>0</v>
      </c>
      <c r="K16" s="187">
        <v>0</v>
      </c>
      <c r="L16" s="187">
        <v>242434.92800000001</v>
      </c>
      <c r="M16" s="187">
        <v>489315.0898995999</v>
      </c>
      <c r="N16" s="187">
        <v>11022180.465</v>
      </c>
      <c r="O16" s="187">
        <v>0</v>
      </c>
      <c r="P16" s="187">
        <v>0</v>
      </c>
      <c r="Q16" s="187">
        <v>81041405.224100396</v>
      </c>
    </row>
    <row r="17" spans="2:17" x14ac:dyDescent="0.35">
      <c r="B17" s="267" t="s">
        <v>544</v>
      </c>
      <c r="C17" s="187" cm="1">
        <f t="array" ref="C17:Q17">'[1]APPENDIX 15'!$C17:$Q17</f>
        <v>75993889.135000005</v>
      </c>
      <c r="D17" s="187">
        <v>17575104.923</v>
      </c>
      <c r="E17" s="187">
        <v>17575104.923</v>
      </c>
      <c r="F17" s="187">
        <v>0</v>
      </c>
      <c r="G17" s="187">
        <v>7053962.1474900041</v>
      </c>
      <c r="H17" s="187">
        <v>7053962.1474900041</v>
      </c>
      <c r="I17" s="187">
        <v>0</v>
      </c>
      <c r="J17" s="187">
        <v>0</v>
      </c>
      <c r="K17" s="187">
        <v>0</v>
      </c>
      <c r="L17" s="187">
        <v>318054.91700000002</v>
      </c>
      <c r="M17" s="187">
        <v>447219.00710990001</v>
      </c>
      <c r="N17" s="187">
        <v>12209073.3007956</v>
      </c>
      <c r="O17" s="187">
        <v>91708.246970100052</v>
      </c>
      <c r="P17" s="187">
        <v>728709.7759359288</v>
      </c>
      <c r="Q17" s="187">
        <v>97138413.264289677</v>
      </c>
    </row>
    <row r="18" spans="2:17" x14ac:dyDescent="0.35">
      <c r="B18" s="267" t="s">
        <v>284</v>
      </c>
      <c r="C18" s="187" cm="1">
        <f t="array" ref="C18:Q18">'[1]APPENDIX 15'!$C18:$Q18</f>
        <v>51150368.781000003</v>
      </c>
      <c r="D18" s="187">
        <v>10041103.03937</v>
      </c>
      <c r="E18" s="187">
        <v>10041103.03937</v>
      </c>
      <c r="F18" s="187">
        <v>0</v>
      </c>
      <c r="G18" s="187">
        <v>5914830.8930000002</v>
      </c>
      <c r="H18" s="187">
        <v>5914830.8930000002</v>
      </c>
      <c r="I18" s="187">
        <v>0</v>
      </c>
      <c r="J18" s="187">
        <v>0</v>
      </c>
      <c r="K18" s="187">
        <v>0</v>
      </c>
      <c r="L18" s="187">
        <v>155604.30927</v>
      </c>
      <c r="M18" s="187">
        <v>342053.39500000002</v>
      </c>
      <c r="N18" s="187">
        <v>7347524.8559999997</v>
      </c>
      <c r="O18" s="187">
        <v>11978.460999999999</v>
      </c>
      <c r="P18" s="187">
        <v>250000</v>
      </c>
      <c r="Q18" s="187">
        <v>61864529.618099988</v>
      </c>
    </row>
    <row r="19" spans="2:17" x14ac:dyDescent="0.35">
      <c r="B19" s="267" t="s">
        <v>285</v>
      </c>
      <c r="C19" s="187" cm="1">
        <f t="array" ref="C19:Q19">'[1]APPENDIX 15'!$C19:$Q19</f>
        <v>1237926.6564067721</v>
      </c>
      <c r="D19" s="187">
        <v>195261.17079999999</v>
      </c>
      <c r="E19" s="187">
        <v>195261.17079999999</v>
      </c>
      <c r="F19" s="187">
        <v>0</v>
      </c>
      <c r="G19" s="187">
        <v>114084.53758</v>
      </c>
      <c r="H19" s="187">
        <v>114084.53758</v>
      </c>
      <c r="I19" s="187">
        <v>0</v>
      </c>
      <c r="J19" s="187">
        <v>0</v>
      </c>
      <c r="K19" s="187">
        <v>0</v>
      </c>
      <c r="L19" s="187">
        <v>0</v>
      </c>
      <c r="M19" s="187">
        <v>9489.3501459999989</v>
      </c>
      <c r="N19" s="187">
        <v>184023.40903196399</v>
      </c>
      <c r="O19" s="187">
        <v>0</v>
      </c>
      <c r="P19" s="187">
        <v>0</v>
      </c>
      <c r="Q19" s="187">
        <v>1493637.3485127359</v>
      </c>
    </row>
    <row r="20" spans="2:17" x14ac:dyDescent="0.35">
      <c r="B20" s="267" t="s">
        <v>286</v>
      </c>
      <c r="C20" s="187" cm="1">
        <f t="array" ref="C20:Q20">'[1]APPENDIX 15'!$C20:$Q20</f>
        <v>0</v>
      </c>
      <c r="D20" s="187">
        <v>0</v>
      </c>
      <c r="E20" s="187">
        <v>0</v>
      </c>
      <c r="F20" s="187">
        <v>0</v>
      </c>
      <c r="G20" s="187">
        <v>0</v>
      </c>
      <c r="H20" s="187">
        <v>0</v>
      </c>
      <c r="I20" s="187">
        <v>0</v>
      </c>
      <c r="J20" s="187">
        <v>0</v>
      </c>
      <c r="K20" s="187">
        <v>0</v>
      </c>
      <c r="L20" s="187">
        <v>0</v>
      </c>
      <c r="M20" s="187">
        <v>0</v>
      </c>
      <c r="N20" s="187">
        <v>0</v>
      </c>
      <c r="O20" s="187">
        <v>0</v>
      </c>
      <c r="P20" s="187">
        <v>0</v>
      </c>
      <c r="Q20" s="187">
        <v>0</v>
      </c>
    </row>
    <row r="21" spans="2:17" x14ac:dyDescent="0.35">
      <c r="B21" s="267" t="s">
        <v>287</v>
      </c>
      <c r="C21" s="187" cm="1">
        <f t="array" ref="C21:Q21">'[1]APPENDIX 15'!$C21:$Q21</f>
        <v>9017166.6699999999</v>
      </c>
      <c r="D21" s="187">
        <v>243935.88047999999</v>
      </c>
      <c r="E21" s="187">
        <v>243935.88047999999</v>
      </c>
      <c r="F21" s="187">
        <v>0</v>
      </c>
      <c r="G21" s="187">
        <v>267856.37719000003</v>
      </c>
      <c r="H21" s="187">
        <v>267856.37719000003</v>
      </c>
      <c r="I21" s="187">
        <v>0</v>
      </c>
      <c r="J21" s="187">
        <v>0</v>
      </c>
      <c r="K21" s="187">
        <v>0</v>
      </c>
      <c r="L21" s="187">
        <v>460.19099999999997</v>
      </c>
      <c r="M21" s="187">
        <v>315690.68</v>
      </c>
      <c r="N21" s="187">
        <v>841263.4526699998</v>
      </c>
      <c r="O21" s="187">
        <v>10374.17858779877</v>
      </c>
      <c r="P21" s="187">
        <v>0</v>
      </c>
      <c r="Q21" s="187">
        <v>9507984.5763722025</v>
      </c>
    </row>
    <row r="22" spans="2:17" x14ac:dyDescent="0.35">
      <c r="B22" s="267" t="s">
        <v>18</v>
      </c>
      <c r="C22" s="187" cm="1">
        <f t="array" ref="C22:Q22">'[1]APPENDIX 15'!$C22:$Q22</f>
        <v>3296931.2349999999</v>
      </c>
      <c r="D22" s="187">
        <v>628180</v>
      </c>
      <c r="E22" s="187">
        <v>628180</v>
      </c>
      <c r="F22" s="187">
        <v>0</v>
      </c>
      <c r="G22" s="187">
        <v>334635</v>
      </c>
      <c r="H22" s="187">
        <v>334635</v>
      </c>
      <c r="I22" s="187">
        <v>0</v>
      </c>
      <c r="J22" s="187">
        <v>0</v>
      </c>
      <c r="K22" s="187">
        <v>0</v>
      </c>
      <c r="L22" s="187">
        <v>5678</v>
      </c>
      <c r="M22" s="187">
        <v>58426.623</v>
      </c>
      <c r="N22" s="187">
        <v>222838.28</v>
      </c>
      <c r="O22" s="187">
        <v>0</v>
      </c>
      <c r="P22" s="187">
        <v>0</v>
      </c>
      <c r="Q22" s="187">
        <v>3749209.892</v>
      </c>
    </row>
    <row r="23" spans="2:17" x14ac:dyDescent="0.35">
      <c r="B23" s="267" t="s">
        <v>288</v>
      </c>
      <c r="C23" s="187" cm="1">
        <f t="array" ref="C23:Q23">'[1]APPENDIX 15'!$C23:$Q23</f>
        <v>0</v>
      </c>
      <c r="D23" s="187">
        <v>0</v>
      </c>
      <c r="E23" s="187">
        <v>0</v>
      </c>
      <c r="F23" s="187">
        <v>0</v>
      </c>
      <c r="G23" s="187">
        <v>0</v>
      </c>
      <c r="H23" s="187">
        <v>0</v>
      </c>
      <c r="I23" s="187">
        <v>0</v>
      </c>
      <c r="J23" s="187">
        <v>0</v>
      </c>
      <c r="K23" s="187">
        <v>0</v>
      </c>
      <c r="L23" s="187">
        <v>0</v>
      </c>
      <c r="M23" s="187">
        <v>0</v>
      </c>
      <c r="N23" s="187">
        <v>0</v>
      </c>
      <c r="O23" s="187">
        <v>0</v>
      </c>
      <c r="P23" s="187">
        <v>0</v>
      </c>
      <c r="Q23" s="187">
        <v>0</v>
      </c>
    </row>
    <row r="24" spans="2:17" x14ac:dyDescent="0.35">
      <c r="B24" s="267" t="s">
        <v>289</v>
      </c>
      <c r="C24" s="187" cm="1">
        <f t="array" ref="C24:Q24">'[1]APPENDIX 15'!$C24:$Q24</f>
        <v>5779048.3971659001</v>
      </c>
      <c r="D24" s="187">
        <v>713703.33394999988</v>
      </c>
      <c r="E24" s="187">
        <v>713703.33394999988</v>
      </c>
      <c r="F24" s="187">
        <v>0</v>
      </c>
      <c r="G24" s="187">
        <v>1127800.12011</v>
      </c>
      <c r="H24" s="187">
        <v>1127800.12011</v>
      </c>
      <c r="I24" s="187">
        <v>0</v>
      </c>
      <c r="J24" s="187">
        <v>0</v>
      </c>
      <c r="K24" s="187">
        <v>0</v>
      </c>
      <c r="L24" s="187">
        <v>6094.6631500000003</v>
      </c>
      <c r="M24" s="187">
        <v>92901.63035378608</v>
      </c>
      <c r="N24" s="187">
        <v>1135722.9482109409</v>
      </c>
      <c r="O24" s="187">
        <v>0</v>
      </c>
      <c r="P24" s="187">
        <v>0</v>
      </c>
      <c r="Q24" s="187">
        <v>6401678.2657130547</v>
      </c>
    </row>
    <row r="25" spans="2:17" x14ac:dyDescent="0.35">
      <c r="B25" s="267" t="s">
        <v>290</v>
      </c>
      <c r="C25" s="187" cm="1">
        <f t="array" ref="C25:Q25">'[1]APPENDIX 15'!$C25:$Q25</f>
        <v>1754704.5513599999</v>
      </c>
      <c r="D25" s="187">
        <v>5950702.9759999998</v>
      </c>
      <c r="E25" s="187">
        <v>5950702.9759999998</v>
      </c>
      <c r="F25" s="187">
        <v>0</v>
      </c>
      <c r="G25" s="187">
        <v>23707.106999997141</v>
      </c>
      <c r="H25" s="187">
        <v>23707.106999997141</v>
      </c>
      <c r="I25" s="187">
        <v>0</v>
      </c>
      <c r="J25" s="187">
        <v>0</v>
      </c>
      <c r="K25" s="187">
        <v>0</v>
      </c>
      <c r="L25" s="187">
        <v>0</v>
      </c>
      <c r="M25" s="187">
        <v>0</v>
      </c>
      <c r="N25" s="187">
        <v>0</v>
      </c>
      <c r="O25" s="187">
        <v>0</v>
      </c>
      <c r="P25" s="187">
        <v>0</v>
      </c>
      <c r="Q25" s="187">
        <v>7681700.4203600027</v>
      </c>
    </row>
    <row r="26" spans="2:17" x14ac:dyDescent="0.35">
      <c r="B26" s="267" t="s">
        <v>291</v>
      </c>
      <c r="C26" s="187" cm="1">
        <f t="array" ref="C26:Q26">'[1]APPENDIX 15'!$C26:$Q26</f>
        <v>497728.94150000002</v>
      </c>
      <c r="D26" s="187">
        <v>457697.34351999999</v>
      </c>
      <c r="E26" s="187">
        <v>457697.34351999999</v>
      </c>
      <c r="F26" s="187">
        <v>0</v>
      </c>
      <c r="G26" s="187">
        <v>65544.161630000002</v>
      </c>
      <c r="H26" s="187">
        <v>65544.161630000002</v>
      </c>
      <c r="I26" s="187">
        <v>0</v>
      </c>
      <c r="J26" s="187">
        <v>0</v>
      </c>
      <c r="K26" s="187">
        <v>0</v>
      </c>
      <c r="L26" s="187">
        <v>0</v>
      </c>
      <c r="M26" s="187">
        <v>854.94076089172745</v>
      </c>
      <c r="N26" s="187">
        <v>166723.21599999999</v>
      </c>
      <c r="O26" s="187">
        <v>4907.692</v>
      </c>
      <c r="P26" s="187">
        <v>0</v>
      </c>
      <c r="Q26" s="187">
        <v>1050842.7066291079</v>
      </c>
    </row>
    <row r="27" spans="2:17" x14ac:dyDescent="0.35">
      <c r="B27" s="267" t="s">
        <v>292</v>
      </c>
      <c r="C27" s="187" cm="1">
        <f t="array" ref="C27:Q27">'[1]APPENDIX 15'!$C27:$Q27</f>
        <v>4357812.3457357101</v>
      </c>
      <c r="D27" s="187">
        <v>71046.363200000007</v>
      </c>
      <c r="E27" s="187">
        <v>71046.363200000007</v>
      </c>
      <c r="F27" s="187">
        <v>0</v>
      </c>
      <c r="G27" s="187">
        <v>829397.37011000072</v>
      </c>
      <c r="H27" s="187">
        <v>829397.37011000072</v>
      </c>
      <c r="I27" s="187">
        <v>0</v>
      </c>
      <c r="J27" s="187">
        <v>0</v>
      </c>
      <c r="K27" s="187">
        <v>0</v>
      </c>
      <c r="L27" s="187">
        <v>2403.590022488439</v>
      </c>
      <c r="M27" s="187">
        <v>5599.6337753265016</v>
      </c>
      <c r="N27" s="187">
        <v>893497.38020000001</v>
      </c>
      <c r="O27" s="187">
        <v>0</v>
      </c>
      <c r="P27" s="187">
        <v>0</v>
      </c>
      <c r="Q27" s="187">
        <v>4484955.4952278947</v>
      </c>
    </row>
    <row r="28" spans="2:17" x14ac:dyDescent="0.35">
      <c r="B28" s="267" t="s">
        <v>293</v>
      </c>
      <c r="C28" s="187" cm="1">
        <f t="array" ref="C28:Q28">'[1]APPENDIX 15'!$C28:$Q28</f>
        <v>0</v>
      </c>
      <c r="D28" s="187">
        <v>0</v>
      </c>
      <c r="E28" s="187">
        <v>0</v>
      </c>
      <c r="F28" s="187">
        <v>0</v>
      </c>
      <c r="G28" s="187">
        <v>0</v>
      </c>
      <c r="H28" s="187">
        <v>0</v>
      </c>
      <c r="I28" s="187">
        <v>0</v>
      </c>
      <c r="J28" s="187">
        <v>0</v>
      </c>
      <c r="K28" s="187">
        <v>0</v>
      </c>
      <c r="L28" s="187">
        <v>0</v>
      </c>
      <c r="M28" s="187">
        <v>0</v>
      </c>
      <c r="N28" s="187">
        <v>0</v>
      </c>
      <c r="O28" s="187">
        <v>0</v>
      </c>
      <c r="P28" s="187">
        <v>0</v>
      </c>
      <c r="Q28" s="187">
        <v>0</v>
      </c>
    </row>
    <row r="29" spans="2:17" x14ac:dyDescent="0.35">
      <c r="B29" s="267" t="s">
        <v>294</v>
      </c>
      <c r="C29" s="187" cm="1">
        <f t="array" ref="C29:Q29">'[1]APPENDIX 15'!$C29:$Q29</f>
        <v>2410721.9270000001</v>
      </c>
      <c r="D29" s="187">
        <v>444490.32143000001</v>
      </c>
      <c r="E29" s="187">
        <v>444490.32143000001</v>
      </c>
      <c r="F29" s="187">
        <v>0</v>
      </c>
      <c r="G29" s="187">
        <v>245358.829872498</v>
      </c>
      <c r="H29" s="187">
        <v>254369.13877283401</v>
      </c>
      <c r="I29" s="187">
        <v>0</v>
      </c>
      <c r="J29" s="187">
        <v>-9010.3089003364003</v>
      </c>
      <c r="K29" s="187">
        <v>0</v>
      </c>
      <c r="L29" s="187">
        <v>7650.6855609999993</v>
      </c>
      <c r="M29" s="187">
        <v>97807.155201836606</v>
      </c>
      <c r="N29" s="187">
        <v>133434.67289475599</v>
      </c>
      <c r="O29" s="187">
        <v>0</v>
      </c>
      <c r="P29" s="187">
        <v>0</v>
      </c>
      <c r="Q29" s="187">
        <v>2637830.2506894199</v>
      </c>
    </row>
    <row r="30" spans="2:17" x14ac:dyDescent="0.35">
      <c r="B30" s="267" t="s">
        <v>295</v>
      </c>
      <c r="C30" s="187" cm="1">
        <f t="array" ref="C30:Q30">'[1]APPENDIX 15'!$C30:$Q30</f>
        <v>0</v>
      </c>
      <c r="D30" s="187">
        <v>0</v>
      </c>
      <c r="E30" s="187">
        <v>0</v>
      </c>
      <c r="F30" s="187">
        <v>0</v>
      </c>
      <c r="G30" s="187">
        <v>0</v>
      </c>
      <c r="H30" s="187">
        <v>0</v>
      </c>
      <c r="I30" s="187">
        <v>0</v>
      </c>
      <c r="J30" s="187">
        <v>0</v>
      </c>
      <c r="K30" s="187">
        <v>0</v>
      </c>
      <c r="L30" s="187">
        <v>0</v>
      </c>
      <c r="M30" s="187">
        <v>0</v>
      </c>
      <c r="N30" s="187">
        <v>0</v>
      </c>
      <c r="O30" s="187">
        <v>0</v>
      </c>
      <c r="P30" s="187">
        <v>0</v>
      </c>
      <c r="Q30" s="187">
        <v>0</v>
      </c>
    </row>
    <row r="31" spans="2:17" x14ac:dyDescent="0.35">
      <c r="B31" s="143" t="s">
        <v>26</v>
      </c>
      <c r="C31" s="261">
        <f t="shared" ref="C31:Q31" si="0">SUM(C6:C30)</f>
        <v>317201028.75216842</v>
      </c>
      <c r="D31" s="261">
        <f t="shared" si="0"/>
        <v>68244151.807674095</v>
      </c>
      <c r="E31" s="261">
        <f t="shared" si="0"/>
        <v>68244151.807674095</v>
      </c>
      <c r="F31" s="261">
        <f t="shared" si="0"/>
        <v>0</v>
      </c>
      <c r="G31" s="261">
        <f t="shared" si="0"/>
        <v>35160064.827562489</v>
      </c>
      <c r="H31" s="261">
        <f t="shared" si="0"/>
        <v>35169075.136462823</v>
      </c>
      <c r="I31" s="261">
        <f t="shared" si="0"/>
        <v>0</v>
      </c>
      <c r="J31" s="261">
        <f t="shared" si="0"/>
        <v>-9010.3089003364003</v>
      </c>
      <c r="K31" s="261">
        <f t="shared" si="0"/>
        <v>0</v>
      </c>
      <c r="L31" s="261">
        <f t="shared" si="0"/>
        <v>953381.90147218469</v>
      </c>
      <c r="M31" s="261">
        <f t="shared" si="0"/>
        <v>2775368.3958894145</v>
      </c>
      <c r="N31" s="261">
        <f t="shared" si="0"/>
        <v>51816631.526381984</v>
      </c>
      <c r="O31" s="261">
        <f t="shared" si="0"/>
        <v>2048254.6288234338</v>
      </c>
      <c r="P31" s="261">
        <f t="shared" si="0"/>
        <v>837324.81153842492</v>
      </c>
      <c r="Q31" s="261">
        <f t="shared" si="0"/>
        <v>394392345.03026861</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187" cm="1">
        <f t="array" ref="C33:Q33">'[1]APPENDIX 15'!$C33:$Q33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x14ac:dyDescent="0.35">
      <c r="B34" s="267" t="s">
        <v>29</v>
      </c>
      <c r="C34" s="187" cm="1">
        <f t="array" ref="C34:Q34">'[1]APPENDIX 15'!$C34:$Q34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x14ac:dyDescent="0.35">
      <c r="B35" s="267" t="s">
        <v>30</v>
      </c>
      <c r="C35" s="187" cm="1">
        <f t="array" ref="C35:Q35">'[1]APPENDIX 15'!$C35:$Q35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261">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nh34PvkHCVjgqCdXLAbxiA9kW1KAsKjSNj60g/dIBNQj0JvjpbKtp8jKgCfY1ut9FPr+F5NlDPq0L1VYV+vbnA==" saltValue="y5D8kqeQW2gPF6+J+nbwmA==" spinCount="100000" sheet="1" objects="1" scenarios="1"/>
  <mergeCells count="4">
    <mergeCell ref="B32:Q32"/>
    <mergeCell ref="B37:Q37"/>
    <mergeCell ref="B3:Q3"/>
    <mergeCell ref="B5:Q5"/>
  </mergeCells>
  <pageMargins left="0.7" right="0.7" top="0.75" bottom="0.75" header="0.3" footer="0.3"/>
  <pageSetup scale="42" orientation="landscape" r:id="rId1"/>
  <headerFooter>
    <oddFooter>Page &amp;P</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20">
    <tabColor rgb="FFCC9900"/>
    <pageSetUpPr fitToPage="1"/>
  </sheetPr>
  <dimension ref="B3:Q37"/>
  <sheetViews>
    <sheetView showGridLines="0" zoomScale="80" zoomScaleNormal="80" workbookViewId="0"/>
  </sheetViews>
  <sheetFormatPr defaultRowHeight="15.5" x14ac:dyDescent="0.35"/>
  <cols>
    <col min="1" max="1" width="9" style="1" customWidth="1"/>
    <col min="2" max="2" width="39.7265625" style="1" bestFit="1" customWidth="1"/>
    <col min="3" max="3" width="17.1796875" style="1" bestFit="1" customWidth="1"/>
    <col min="4" max="4" width="16.54296875" style="1" bestFit="1" customWidth="1"/>
    <col min="5" max="5" width="15.90625" style="1" bestFit="1" customWidth="1"/>
    <col min="6" max="6" width="12.90625" style="1" bestFit="1" customWidth="1"/>
    <col min="7" max="7" width="15.81640625" style="1" bestFit="1" customWidth="1"/>
    <col min="8" max="8" width="15.90625" style="1" bestFit="1" customWidth="1"/>
    <col min="9" max="9" width="12.90625" style="1" bestFit="1" customWidth="1"/>
    <col min="10" max="10" width="11.36328125" style="1" bestFit="1" customWidth="1"/>
    <col min="11" max="11" width="10.90625" style="1" bestFit="1" customWidth="1"/>
    <col min="12" max="12" width="14.1796875" style="1" bestFit="1" customWidth="1"/>
    <col min="13" max="13" width="14.54296875" style="1" bestFit="1" customWidth="1"/>
    <col min="14" max="14" width="15.90625" style="1" bestFit="1" customWidth="1"/>
    <col min="15" max="15" width="14.453125" style="1" bestFit="1" customWidth="1"/>
    <col min="16" max="16" width="14.26953125" style="1" bestFit="1" customWidth="1"/>
    <col min="17" max="17" width="17.26953125" style="31" bestFit="1" customWidth="1"/>
    <col min="18" max="18" width="13.453125" style="1" bestFit="1" customWidth="1"/>
    <col min="19" max="19" width="9.54296875" style="1" bestFit="1" customWidth="1"/>
    <col min="20" max="16384" width="8.7265625" style="1"/>
  </cols>
  <sheetData>
    <row r="3" spans="2:17" ht="22.5" customHeight="1" x14ac:dyDescent="0.35">
      <c r="B3" s="555" t="s">
        <v>371</v>
      </c>
      <c r="C3" s="535"/>
      <c r="D3" s="535"/>
      <c r="E3" s="535"/>
      <c r="F3" s="535"/>
      <c r="G3" s="535"/>
      <c r="H3" s="535"/>
      <c r="I3" s="535"/>
      <c r="J3" s="535"/>
      <c r="K3" s="535"/>
      <c r="L3" s="535"/>
      <c r="M3" s="535"/>
      <c r="N3" s="535"/>
      <c r="O3" s="535"/>
      <c r="P3" s="535"/>
      <c r="Q3" s="536"/>
    </row>
    <row r="4" spans="2:17" s="2" customFormat="1" ht="44.25" customHeight="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f>+'APPENDIX 14'!C6+'APPENDIX 15'!C6</f>
        <v>0</v>
      </c>
      <c r="D6" s="256">
        <f>+'APPENDIX 14'!D6+'APPENDIX 15'!D6</f>
        <v>0</v>
      </c>
      <c r="E6" s="256">
        <f>+'APPENDIX 14'!E6+'APPENDIX 15'!E6</f>
        <v>0</v>
      </c>
      <c r="F6" s="256">
        <f>+'APPENDIX 14'!F6+'APPENDIX 15'!F6</f>
        <v>0</v>
      </c>
      <c r="G6" s="256">
        <f>+'APPENDIX 14'!G6+'APPENDIX 15'!G6</f>
        <v>0</v>
      </c>
      <c r="H6" s="256">
        <f>+'APPENDIX 14'!H6+'APPENDIX 15'!H6</f>
        <v>0</v>
      </c>
      <c r="I6" s="256">
        <f>+'APPENDIX 14'!I6+'APPENDIX 15'!I6</f>
        <v>0</v>
      </c>
      <c r="J6" s="256">
        <f>+'APPENDIX 14'!J6+'APPENDIX 15'!J6</f>
        <v>0</v>
      </c>
      <c r="K6" s="256">
        <f>+'APPENDIX 14'!K6+'APPENDIX 15'!K6</f>
        <v>0</v>
      </c>
      <c r="L6" s="256">
        <f>+'APPENDIX 14'!L6+'APPENDIX 15'!L6</f>
        <v>0</v>
      </c>
      <c r="M6" s="256">
        <f>+'APPENDIX 14'!M6+'APPENDIX 15'!M6</f>
        <v>0</v>
      </c>
      <c r="N6" s="256">
        <f>+'APPENDIX 14'!N6+'APPENDIX 15'!N6</f>
        <v>0</v>
      </c>
      <c r="O6" s="256">
        <f>+'APPENDIX 14'!O6+'APPENDIX 15'!O6</f>
        <v>0</v>
      </c>
      <c r="P6" s="256">
        <f>+'APPENDIX 14'!P6+'APPENDIX 15'!P6</f>
        <v>0</v>
      </c>
      <c r="Q6" s="347">
        <f>+'APPENDIX 14'!Q6+'APPENDIX 15'!Q6</f>
        <v>0</v>
      </c>
    </row>
    <row r="7" spans="2:17" x14ac:dyDescent="0.35">
      <c r="B7" s="267" t="s">
        <v>274</v>
      </c>
      <c r="C7" s="256">
        <f>+'APPENDIX 14'!C7+'APPENDIX 15'!C7</f>
        <v>8088731.4000000004</v>
      </c>
      <c r="D7" s="256">
        <f>+'APPENDIX 14'!D7+'APPENDIX 15'!D7</f>
        <v>1474001.4950000001</v>
      </c>
      <c r="E7" s="256">
        <f>+'APPENDIX 14'!E7+'APPENDIX 15'!E7</f>
        <v>1474001.4950000001</v>
      </c>
      <c r="F7" s="256">
        <f>+'APPENDIX 14'!F7+'APPENDIX 15'!F7</f>
        <v>0</v>
      </c>
      <c r="G7" s="256">
        <f>+'APPENDIX 14'!G7+'APPENDIX 15'!G7</f>
        <v>901952.77065999992</v>
      </c>
      <c r="H7" s="256">
        <f>+'APPENDIX 14'!H7+'APPENDIX 15'!H7</f>
        <v>901952.77065999992</v>
      </c>
      <c r="I7" s="256">
        <f>+'APPENDIX 14'!I7+'APPENDIX 15'!I7</f>
        <v>0</v>
      </c>
      <c r="J7" s="256">
        <f>+'APPENDIX 14'!J7+'APPENDIX 15'!J7</f>
        <v>0</v>
      </c>
      <c r="K7" s="256">
        <f>+'APPENDIX 14'!K7+'APPENDIX 15'!K7</f>
        <v>0</v>
      </c>
      <c r="L7" s="256">
        <f>+'APPENDIX 14'!L7+'APPENDIX 15'!L7</f>
        <v>28004.86</v>
      </c>
      <c r="M7" s="256">
        <f>+'APPENDIX 14'!M7+'APPENDIX 15'!M7</f>
        <v>117308.6968799364</v>
      </c>
      <c r="N7" s="256">
        <f>+'APPENDIX 14'!N7+'APPENDIX 15'!N7</f>
        <v>1292614.844</v>
      </c>
      <c r="O7" s="256">
        <f>+'APPENDIX 14'!O7+'APPENDIX 15'!O7</f>
        <v>23031.108</v>
      </c>
      <c r="P7" s="256">
        <f>+'APPENDIX 14'!P7+'APPENDIX 15'!P7</f>
        <v>51823.546302015471</v>
      </c>
      <c r="Q7" s="347">
        <f>+'APPENDIX 14'!Q7+'APPENDIX 15'!Q7</f>
        <v>9733226.7571580485</v>
      </c>
    </row>
    <row r="8" spans="2:17" x14ac:dyDescent="0.35">
      <c r="B8" s="267" t="s">
        <v>275</v>
      </c>
      <c r="C8" s="256">
        <f>+'APPENDIX 14'!C8+'APPENDIX 15'!C8</f>
        <v>64693029.877000004</v>
      </c>
      <c r="D8" s="256">
        <f>+'APPENDIX 14'!D8+'APPENDIX 15'!D8</f>
        <v>12035076.68468</v>
      </c>
      <c r="E8" s="256">
        <f>+'APPENDIX 14'!E8+'APPENDIX 15'!E8</f>
        <v>12035076.68468</v>
      </c>
      <c r="F8" s="256">
        <f>+'APPENDIX 14'!F8+'APPENDIX 15'!F8</f>
        <v>0</v>
      </c>
      <c r="G8" s="256">
        <f>+'APPENDIX 14'!G8+'APPENDIX 15'!G8</f>
        <v>9264065.0054199994</v>
      </c>
      <c r="H8" s="256">
        <f>+'APPENDIX 14'!H8+'APPENDIX 15'!H8</f>
        <v>9264065.0054199994</v>
      </c>
      <c r="I8" s="256">
        <f>+'APPENDIX 14'!I8+'APPENDIX 15'!I8</f>
        <v>0</v>
      </c>
      <c r="J8" s="256">
        <f>+'APPENDIX 14'!J8+'APPENDIX 15'!J8</f>
        <v>0</v>
      </c>
      <c r="K8" s="256">
        <f>+'APPENDIX 14'!K8+'APPENDIX 15'!K8</f>
        <v>0</v>
      </c>
      <c r="L8" s="256">
        <f>+'APPENDIX 14'!L8+'APPENDIX 15'!L8</f>
        <v>84628.661999999997</v>
      </c>
      <c r="M8" s="256">
        <f>+'APPENDIX 14'!M8+'APPENDIX 15'!M8</f>
        <v>1010647.218</v>
      </c>
      <c r="N8" s="256">
        <f>+'APPENDIX 14'!N8+'APPENDIX 15'!N8</f>
        <v>11686768.023</v>
      </c>
      <c r="O8" s="256">
        <f>+'APPENDIX 14'!O8+'APPENDIX 15'!O8</f>
        <v>30443.967000000004</v>
      </c>
      <c r="P8" s="256">
        <f>+'APPENDIX 14'!P8+'APPENDIX 15'!P8</f>
        <v>394817.8983557109</v>
      </c>
      <c r="Q8" s="347">
        <f>+'APPENDIX 14'!Q8+'APPENDIX 15'!Q8</f>
        <v>77630271.833904281</v>
      </c>
    </row>
    <row r="9" spans="2:17" x14ac:dyDescent="0.35">
      <c r="B9" s="267" t="s">
        <v>276</v>
      </c>
      <c r="C9" s="256">
        <f>+'APPENDIX 14'!C9+'APPENDIX 15'!C9</f>
        <v>0</v>
      </c>
      <c r="D9" s="256">
        <f>+'APPENDIX 14'!D9+'APPENDIX 15'!D9</f>
        <v>0</v>
      </c>
      <c r="E9" s="256">
        <f>+'APPENDIX 14'!E9+'APPENDIX 15'!E9</f>
        <v>0</v>
      </c>
      <c r="F9" s="256">
        <f>+'APPENDIX 14'!F9+'APPENDIX 15'!F9</f>
        <v>0</v>
      </c>
      <c r="G9" s="256">
        <f>+'APPENDIX 14'!G9+'APPENDIX 15'!G9</f>
        <v>0</v>
      </c>
      <c r="H9" s="256">
        <f>+'APPENDIX 14'!H9+'APPENDIX 15'!H9</f>
        <v>0</v>
      </c>
      <c r="I9" s="256">
        <f>+'APPENDIX 14'!I9+'APPENDIX 15'!I9</f>
        <v>0</v>
      </c>
      <c r="J9" s="256">
        <f>+'APPENDIX 14'!J9+'APPENDIX 15'!J9</f>
        <v>0</v>
      </c>
      <c r="K9" s="256">
        <f>+'APPENDIX 14'!K9+'APPENDIX 15'!K9</f>
        <v>0</v>
      </c>
      <c r="L9" s="256">
        <f>+'APPENDIX 14'!L9+'APPENDIX 15'!L9</f>
        <v>0</v>
      </c>
      <c r="M9" s="256">
        <f>+'APPENDIX 14'!M9+'APPENDIX 15'!M9</f>
        <v>0</v>
      </c>
      <c r="N9" s="256">
        <f>+'APPENDIX 14'!N9+'APPENDIX 15'!N9</f>
        <v>0</v>
      </c>
      <c r="O9" s="256">
        <f>+'APPENDIX 14'!O9+'APPENDIX 15'!O9</f>
        <v>0</v>
      </c>
      <c r="P9" s="256">
        <f>+'APPENDIX 14'!P9+'APPENDIX 15'!P9</f>
        <v>0</v>
      </c>
      <c r="Q9" s="347">
        <f>+'APPENDIX 14'!Q9+'APPENDIX 15'!Q9</f>
        <v>0</v>
      </c>
    </row>
    <row r="10" spans="2:17" x14ac:dyDescent="0.35">
      <c r="B10" s="267" t="s">
        <v>277</v>
      </c>
      <c r="C10" s="256">
        <f>+'APPENDIX 14'!C10+'APPENDIX 15'!C10</f>
        <v>0</v>
      </c>
      <c r="D10" s="256">
        <f>+'APPENDIX 14'!D10+'APPENDIX 15'!D10</f>
        <v>0</v>
      </c>
      <c r="E10" s="256">
        <f>+'APPENDIX 14'!E10+'APPENDIX 15'!E10</f>
        <v>0</v>
      </c>
      <c r="F10" s="256">
        <f>+'APPENDIX 14'!F10+'APPENDIX 15'!F10</f>
        <v>0</v>
      </c>
      <c r="G10" s="256">
        <f>+'APPENDIX 14'!G10+'APPENDIX 15'!G10</f>
        <v>0</v>
      </c>
      <c r="H10" s="256">
        <f>+'APPENDIX 14'!H10+'APPENDIX 15'!H10</f>
        <v>0</v>
      </c>
      <c r="I10" s="256">
        <f>+'APPENDIX 14'!I10+'APPENDIX 15'!I10</f>
        <v>0</v>
      </c>
      <c r="J10" s="256">
        <f>+'APPENDIX 14'!J10+'APPENDIX 15'!J10</f>
        <v>0</v>
      </c>
      <c r="K10" s="256">
        <f>+'APPENDIX 14'!K10+'APPENDIX 15'!K10</f>
        <v>0</v>
      </c>
      <c r="L10" s="256">
        <f>+'APPENDIX 14'!L10+'APPENDIX 15'!L10</f>
        <v>0</v>
      </c>
      <c r="M10" s="256">
        <f>+'APPENDIX 14'!M10+'APPENDIX 15'!M10</f>
        <v>0</v>
      </c>
      <c r="N10" s="256">
        <f>+'APPENDIX 14'!N10+'APPENDIX 15'!N10</f>
        <v>0</v>
      </c>
      <c r="O10" s="256">
        <f>+'APPENDIX 14'!O10+'APPENDIX 15'!O10</f>
        <v>0</v>
      </c>
      <c r="P10" s="256">
        <f>+'APPENDIX 14'!P10+'APPENDIX 15'!P10</f>
        <v>0</v>
      </c>
      <c r="Q10" s="347">
        <f>+'APPENDIX 14'!Q10+'APPENDIX 15'!Q10</f>
        <v>0</v>
      </c>
    </row>
    <row r="11" spans="2:17" x14ac:dyDescent="0.35">
      <c r="B11" s="267" t="s">
        <v>278</v>
      </c>
      <c r="C11" s="256">
        <f>+'APPENDIX 14'!C11+'APPENDIX 15'!C11</f>
        <v>8380349.0159999998</v>
      </c>
      <c r="D11" s="256">
        <f>+'APPENDIX 14'!D11+'APPENDIX 15'!D11</f>
        <v>4569003.3039999995</v>
      </c>
      <c r="E11" s="256">
        <f>+'APPENDIX 14'!E11+'APPENDIX 15'!E11</f>
        <v>4569003.3039999995</v>
      </c>
      <c r="F11" s="256">
        <f>+'APPENDIX 14'!F11+'APPENDIX 15'!F11</f>
        <v>0</v>
      </c>
      <c r="G11" s="256">
        <f>+'APPENDIX 14'!G11+'APPENDIX 15'!G11</f>
        <v>1926768.35</v>
      </c>
      <c r="H11" s="256">
        <f>+'APPENDIX 14'!H11+'APPENDIX 15'!H11</f>
        <v>1926768.35</v>
      </c>
      <c r="I11" s="256">
        <f>+'APPENDIX 14'!I11+'APPENDIX 15'!I11</f>
        <v>0</v>
      </c>
      <c r="J11" s="256">
        <f>+'APPENDIX 14'!J11+'APPENDIX 15'!J11</f>
        <v>0</v>
      </c>
      <c r="K11" s="256">
        <f>+'APPENDIX 14'!K11+'APPENDIX 15'!K11</f>
        <v>0</v>
      </c>
      <c r="L11" s="256">
        <f>+'APPENDIX 14'!L11+'APPENDIX 15'!L11</f>
        <v>87319.651840000006</v>
      </c>
      <c r="M11" s="256">
        <f>+'APPENDIX 14'!M11+'APPENDIX 15'!M11</f>
        <v>92692.75245</v>
      </c>
      <c r="N11" s="256">
        <f>+'APPENDIX 14'!N11+'APPENDIX 15'!N11</f>
        <v>2650197.9488199959</v>
      </c>
      <c r="O11" s="256">
        <f>+'APPENDIX 14'!O11+'APPENDIX 15'!O11</f>
        <v>0</v>
      </c>
      <c r="P11" s="256">
        <f>+'APPENDIX 14'!P11+'APPENDIX 15'!P11</f>
        <v>0</v>
      </c>
      <c r="Q11" s="347">
        <f>+'APPENDIX 14'!Q11+'APPENDIX 15'!Q11</f>
        <v>13492769.514529999</v>
      </c>
    </row>
    <row r="12" spans="2:17" x14ac:dyDescent="0.35">
      <c r="B12" s="267" t="s">
        <v>8</v>
      </c>
      <c r="C12" s="256">
        <f>+'APPENDIX 14'!C12+'APPENDIX 15'!C12</f>
        <v>0</v>
      </c>
      <c r="D12" s="256">
        <f>+'APPENDIX 14'!D12+'APPENDIX 15'!D12</f>
        <v>0</v>
      </c>
      <c r="E12" s="256">
        <f>+'APPENDIX 14'!E12+'APPENDIX 15'!E12</f>
        <v>0</v>
      </c>
      <c r="F12" s="256">
        <f>+'APPENDIX 14'!F12+'APPENDIX 15'!F12</f>
        <v>0</v>
      </c>
      <c r="G12" s="256">
        <f>+'APPENDIX 14'!G12+'APPENDIX 15'!G12</f>
        <v>0</v>
      </c>
      <c r="H12" s="256">
        <f>+'APPENDIX 14'!H12+'APPENDIX 15'!H12</f>
        <v>0</v>
      </c>
      <c r="I12" s="256">
        <f>+'APPENDIX 14'!I12+'APPENDIX 15'!I12</f>
        <v>0</v>
      </c>
      <c r="J12" s="256">
        <f>+'APPENDIX 14'!J12+'APPENDIX 15'!J12</f>
        <v>0</v>
      </c>
      <c r="K12" s="256">
        <f>+'APPENDIX 14'!K12+'APPENDIX 15'!K12</f>
        <v>0</v>
      </c>
      <c r="L12" s="256">
        <f>+'APPENDIX 14'!L12+'APPENDIX 15'!L12</f>
        <v>0</v>
      </c>
      <c r="M12" s="256">
        <f>+'APPENDIX 14'!M12+'APPENDIX 15'!M12</f>
        <v>0</v>
      </c>
      <c r="N12" s="256">
        <f>+'APPENDIX 14'!N12+'APPENDIX 15'!N12</f>
        <v>0</v>
      </c>
      <c r="O12" s="256">
        <f>+'APPENDIX 14'!O12+'APPENDIX 15'!O12</f>
        <v>0</v>
      </c>
      <c r="P12" s="256">
        <f>+'APPENDIX 14'!P12+'APPENDIX 15'!P12</f>
        <v>0</v>
      </c>
      <c r="Q12" s="347">
        <f>+'APPENDIX 14'!Q12+'APPENDIX 15'!Q12</f>
        <v>0</v>
      </c>
    </row>
    <row r="13" spans="2:17" x14ac:dyDescent="0.35">
      <c r="B13" s="267" t="s">
        <v>279</v>
      </c>
      <c r="C13" s="256">
        <f>+'APPENDIX 14'!C13+'APPENDIX 15'!C13</f>
        <v>11733249.389999999</v>
      </c>
      <c r="D13" s="256">
        <f>+'APPENDIX 14'!D13+'APPENDIX 15'!D13</f>
        <v>1905124.79</v>
      </c>
      <c r="E13" s="256">
        <f>+'APPENDIX 14'!E13+'APPENDIX 15'!E13</f>
        <v>1905124.79</v>
      </c>
      <c r="F13" s="256">
        <f>+'APPENDIX 14'!F13+'APPENDIX 15'!F13</f>
        <v>0</v>
      </c>
      <c r="G13" s="256">
        <f>+'APPENDIX 14'!G13+'APPENDIX 15'!G13</f>
        <v>0</v>
      </c>
      <c r="H13" s="256">
        <f>+'APPENDIX 14'!H13+'APPENDIX 15'!H13</f>
        <v>0</v>
      </c>
      <c r="I13" s="256">
        <f>+'APPENDIX 14'!I13+'APPENDIX 15'!I13</f>
        <v>0</v>
      </c>
      <c r="J13" s="256">
        <f>+'APPENDIX 14'!J13+'APPENDIX 15'!J13</f>
        <v>0</v>
      </c>
      <c r="K13" s="256">
        <f>+'APPENDIX 14'!K13+'APPENDIX 15'!K13</f>
        <v>0</v>
      </c>
      <c r="L13" s="256">
        <f>+'APPENDIX 14'!L13+'APPENDIX 15'!L13</f>
        <v>0</v>
      </c>
      <c r="M13" s="256">
        <f>+'APPENDIX 14'!M13+'APPENDIX 15'!M13</f>
        <v>5589.8243300000004</v>
      </c>
      <c r="N13" s="256">
        <f>+'APPENDIX 14'!N13+'APPENDIX 15'!N13</f>
        <v>2084363.7609999999</v>
      </c>
      <c r="O13" s="256">
        <f>+'APPENDIX 14'!O13+'APPENDIX 15'!O13</f>
        <v>1888171.256265535</v>
      </c>
      <c r="P13" s="256">
        <f>+'APPENDIX 14'!P13+'APPENDIX 15'!P13</f>
        <v>0</v>
      </c>
      <c r="Q13" s="347">
        <f>+'APPENDIX 14'!Q13+'APPENDIX 15'!Q13</f>
        <v>13828976.860404469</v>
      </c>
    </row>
    <row r="14" spans="2:17" x14ac:dyDescent="0.35">
      <c r="B14" s="267" t="s">
        <v>280</v>
      </c>
      <c r="C14" s="256">
        <f>+'APPENDIX 14'!C14+'APPENDIX 15'!C14</f>
        <v>32497381.269000001</v>
      </c>
      <c r="D14" s="256">
        <f>+'APPENDIX 14'!D14+'APPENDIX 15'!D14</f>
        <v>7074467.6003699992</v>
      </c>
      <c r="E14" s="256">
        <f>+'APPENDIX 14'!E14+'APPENDIX 15'!E14</f>
        <v>7074467.6003699992</v>
      </c>
      <c r="F14" s="256">
        <f>+'APPENDIX 14'!F14+'APPENDIX 15'!F14</f>
        <v>0</v>
      </c>
      <c r="G14" s="256">
        <f>+'APPENDIX 14'!G14+'APPENDIX 15'!G14</f>
        <v>3248911.2439999999</v>
      </c>
      <c r="H14" s="256">
        <f>+'APPENDIX 14'!H14+'APPENDIX 15'!H14</f>
        <v>3248911.2439999999</v>
      </c>
      <c r="I14" s="256">
        <f>+'APPENDIX 14'!I14+'APPENDIX 15'!I14</f>
        <v>0</v>
      </c>
      <c r="J14" s="256">
        <f>+'APPENDIX 14'!J14+'APPENDIX 15'!J14</f>
        <v>0</v>
      </c>
      <c r="K14" s="256">
        <f>+'APPENDIX 14'!K14+'APPENDIX 15'!K14</f>
        <v>0</v>
      </c>
      <c r="L14" s="256">
        <f>+'APPENDIX 14'!L14+'APPENDIX 15'!L14</f>
        <v>57332.270709999997</v>
      </c>
      <c r="M14" s="256">
        <f>+'APPENDIX 14'!M14+'APPENDIX 15'!M14</f>
        <v>118768.30839400004</v>
      </c>
      <c r="N14" s="256">
        <f>+'APPENDIX 14'!N14+'APPENDIX 15'!N14</f>
        <v>5468349.6573299998</v>
      </c>
      <c r="O14" s="256">
        <f>+'APPENDIX 14'!O14+'APPENDIX 15'!O14</f>
        <v>0</v>
      </c>
      <c r="P14" s="256">
        <f>+'APPENDIX 14'!P14+'APPENDIX 15'!P14</f>
        <v>175437.71600000001</v>
      </c>
      <c r="Q14" s="347">
        <f>+'APPENDIX 14'!Q14+'APPENDIX 15'!Q14</f>
        <v>41439748.987595998</v>
      </c>
    </row>
    <row r="15" spans="2:17" x14ac:dyDescent="0.35">
      <c r="B15" s="267" t="s">
        <v>281</v>
      </c>
      <c r="C15" s="256">
        <f>+'APPENDIX 14'!C15+'APPENDIX 15'!C15</f>
        <v>633296.86499999999</v>
      </c>
      <c r="D15" s="256">
        <f>+'APPENDIX 14'!D15+'APPENDIX 15'!D15</f>
        <v>807946.30695999996</v>
      </c>
      <c r="E15" s="256">
        <f>+'APPENDIX 14'!E15+'APPENDIX 15'!E15</f>
        <v>807946.30695999996</v>
      </c>
      <c r="F15" s="256">
        <f>+'APPENDIX 14'!F15+'APPENDIX 15'!F15</f>
        <v>0</v>
      </c>
      <c r="G15" s="256">
        <f>+'APPENDIX 14'!G15+'APPENDIX 15'!G15</f>
        <v>18479.857739999999</v>
      </c>
      <c r="H15" s="256">
        <f>+'APPENDIX 14'!H15+'APPENDIX 15'!H15</f>
        <v>18479.857739999999</v>
      </c>
      <c r="I15" s="256">
        <f>+'APPENDIX 14'!I15+'APPENDIX 15'!I15</f>
        <v>0</v>
      </c>
      <c r="J15" s="256">
        <f>+'APPENDIX 14'!J15+'APPENDIX 15'!J15</f>
        <v>0</v>
      </c>
      <c r="K15" s="256">
        <f>+'APPENDIX 14'!K15+'APPENDIX 15'!K15</f>
        <v>0</v>
      </c>
      <c r="L15" s="256">
        <f>+'APPENDIX 14'!L15+'APPENDIX 15'!L15</f>
        <v>1331.703</v>
      </c>
      <c r="M15" s="256">
        <f>+'APPENDIX 14'!M15+'APPENDIX 15'!M15</f>
        <v>1241.9179250574659</v>
      </c>
      <c r="N15" s="256">
        <f>+'APPENDIX 14'!N15+'APPENDIX 15'!N15</f>
        <v>0</v>
      </c>
      <c r="O15" s="256">
        <f>+'APPENDIX 14'!O15+'APPENDIX 15'!O15</f>
        <v>0</v>
      </c>
      <c r="P15" s="256">
        <f>+'APPENDIX 14'!P15+'APPENDIX 15'!P15</f>
        <v>-547536.24533494306</v>
      </c>
      <c r="Q15" s="347">
        <f>+'APPENDIX 14'!Q15+'APPENDIX 15'!Q15</f>
        <v>872653.44795999955</v>
      </c>
    </row>
    <row r="16" spans="2:17" x14ac:dyDescent="0.35">
      <c r="B16" s="267" t="s">
        <v>282</v>
      </c>
      <c r="C16" s="256">
        <f>+'APPENDIX 14'!C16+'APPENDIX 15'!C16</f>
        <v>107131897.25399999</v>
      </c>
      <c r="D16" s="256">
        <f>+'APPENDIX 14'!D16+'APPENDIX 15'!D16</f>
        <v>18317466.487999998</v>
      </c>
      <c r="E16" s="256">
        <f>+'APPENDIX 14'!E16+'APPENDIX 15'!E16</f>
        <v>18317466.487999998</v>
      </c>
      <c r="F16" s="256">
        <f>+'APPENDIX 14'!F16+'APPENDIX 15'!F16</f>
        <v>0</v>
      </c>
      <c r="G16" s="256">
        <f>+'APPENDIX 14'!G16+'APPENDIX 15'!G16</f>
        <v>12051191.937000001</v>
      </c>
      <c r="H16" s="256">
        <f>+'APPENDIX 14'!H16+'APPENDIX 15'!H16</f>
        <v>12051191.937000001</v>
      </c>
      <c r="I16" s="256">
        <f>+'APPENDIX 14'!I16+'APPENDIX 15'!I16</f>
        <v>0</v>
      </c>
      <c r="J16" s="256">
        <f>+'APPENDIX 14'!J16+'APPENDIX 15'!J16</f>
        <v>0</v>
      </c>
      <c r="K16" s="256">
        <f>+'APPENDIX 14'!K16+'APPENDIX 15'!K16</f>
        <v>0</v>
      </c>
      <c r="L16" s="256">
        <f>+'APPENDIX 14'!L16+'APPENDIX 15'!L16</f>
        <v>325008.30300000001</v>
      </c>
      <c r="M16" s="256">
        <f>+'APPENDIX 14'!M16+'APPENDIX 15'!M16</f>
        <v>759420.91612599988</v>
      </c>
      <c r="N16" s="256">
        <f>+'APPENDIX 14'!N16+'APPENDIX 15'!N16</f>
        <v>17178624.105</v>
      </c>
      <c r="O16" s="256">
        <f>+'APPENDIX 14'!O16+'APPENDIX 15'!O16</f>
        <v>0</v>
      </c>
      <c r="P16" s="256">
        <f>+'APPENDIX 14'!P16+'APPENDIX 15'!P16</f>
        <v>0</v>
      </c>
      <c r="Q16" s="347">
        <f>+'APPENDIX 14'!Q16+'APPENDIX 15'!Q16</f>
        <v>129492366.690874</v>
      </c>
    </row>
    <row r="17" spans="2:17" x14ac:dyDescent="0.35">
      <c r="B17" s="267" t="s">
        <v>283</v>
      </c>
      <c r="C17" s="256">
        <f>+'APPENDIX 14'!C17+'APPENDIX 15'!C17</f>
        <v>84981012.56400001</v>
      </c>
      <c r="D17" s="256">
        <f>+'APPENDIX 14'!D17+'APPENDIX 15'!D17</f>
        <v>20120680.901000001</v>
      </c>
      <c r="E17" s="256">
        <f>+'APPENDIX 14'!E17+'APPENDIX 15'!E17</f>
        <v>20120680.901000001</v>
      </c>
      <c r="F17" s="256">
        <f>+'APPENDIX 14'!F17+'APPENDIX 15'!F17</f>
        <v>0</v>
      </c>
      <c r="G17" s="256">
        <f>+'APPENDIX 14'!G17+'APPENDIX 15'!G17</f>
        <v>8475375.7844900042</v>
      </c>
      <c r="H17" s="256">
        <f>+'APPENDIX 14'!H17+'APPENDIX 15'!H17</f>
        <v>8475375.7844900042</v>
      </c>
      <c r="I17" s="256">
        <f>+'APPENDIX 14'!I17+'APPENDIX 15'!I17</f>
        <v>0</v>
      </c>
      <c r="J17" s="256">
        <f>+'APPENDIX 14'!J17+'APPENDIX 15'!J17</f>
        <v>0</v>
      </c>
      <c r="K17" s="256">
        <f>+'APPENDIX 14'!K17+'APPENDIX 15'!K17</f>
        <v>0</v>
      </c>
      <c r="L17" s="256">
        <f>+'APPENDIX 14'!L17+'APPENDIX 15'!L17</f>
        <v>318054.91700000002</v>
      </c>
      <c r="M17" s="256">
        <f>+'APPENDIX 14'!M17+'APPENDIX 15'!M17</f>
        <v>576016.20886979997</v>
      </c>
      <c r="N17" s="256">
        <f>+'APPENDIX 14'!N17+'APPENDIX 15'!N17</f>
        <v>12645550.3157956</v>
      </c>
      <c r="O17" s="256">
        <f>+'APPENDIX 14'!O17+'APPENDIX 15'!O17</f>
        <v>95761.816970100059</v>
      </c>
      <c r="P17" s="256">
        <f>+'APPENDIX 14'!P17+'APPENDIX 15'!P17</f>
        <v>728709.7759359288</v>
      </c>
      <c r="Q17" s="347">
        <f>+'APPENDIX 14'!Q17+'APPENDIX 15'!Q17</f>
        <v>107553325.27752978</v>
      </c>
    </row>
    <row r="18" spans="2:17" x14ac:dyDescent="0.35">
      <c r="B18" s="267" t="s">
        <v>284</v>
      </c>
      <c r="C18" s="256">
        <f>+'APPENDIX 14'!C18+'APPENDIX 15'!C18</f>
        <v>51150368.781000003</v>
      </c>
      <c r="D18" s="256">
        <f>+'APPENDIX 14'!D18+'APPENDIX 15'!D18</f>
        <v>11869799.652359998</v>
      </c>
      <c r="E18" s="256">
        <f>+'APPENDIX 14'!E18+'APPENDIX 15'!E18</f>
        <v>11869799.652359998</v>
      </c>
      <c r="F18" s="256">
        <f>+'APPENDIX 14'!F18+'APPENDIX 15'!F18</f>
        <v>0</v>
      </c>
      <c r="G18" s="256">
        <f>+'APPENDIX 14'!G18+'APPENDIX 15'!G18</f>
        <v>5914830.8930000002</v>
      </c>
      <c r="H18" s="256">
        <f>+'APPENDIX 14'!H18+'APPENDIX 15'!H18</f>
        <v>5914830.8930000002</v>
      </c>
      <c r="I18" s="256">
        <f>+'APPENDIX 14'!I18+'APPENDIX 15'!I18</f>
        <v>0</v>
      </c>
      <c r="J18" s="256">
        <f>+'APPENDIX 14'!J18+'APPENDIX 15'!J18</f>
        <v>0</v>
      </c>
      <c r="K18" s="256">
        <f>+'APPENDIX 14'!K18+'APPENDIX 15'!K18</f>
        <v>0</v>
      </c>
      <c r="L18" s="256">
        <f>+'APPENDIX 14'!L18+'APPENDIX 15'!L18</f>
        <v>183125.26175999979</v>
      </c>
      <c r="M18" s="256">
        <f>+'APPENDIX 14'!M18+'APPENDIX 15'!M18</f>
        <v>342053.39500000002</v>
      </c>
      <c r="N18" s="256">
        <f>+'APPENDIX 14'!N18+'APPENDIX 15'!N18</f>
        <v>7347524.8559999997</v>
      </c>
      <c r="O18" s="256">
        <f>+'APPENDIX 14'!O18+'APPENDIX 15'!O18</f>
        <v>11978.460999999999</v>
      </c>
      <c r="P18" s="256">
        <f>+'APPENDIX 14'!P18+'APPENDIX 15'!P18</f>
        <v>250000</v>
      </c>
      <c r="Q18" s="347">
        <f>+'APPENDIX 14'!Q18+'APPENDIX 15'!Q18</f>
        <v>63665705.278599985</v>
      </c>
    </row>
    <row r="19" spans="2:17" x14ac:dyDescent="0.35">
      <c r="B19" s="267" t="s">
        <v>285</v>
      </c>
      <c r="C19" s="256">
        <f>+'APPENDIX 14'!C19+'APPENDIX 15'!C19</f>
        <v>1525521.3212232329</v>
      </c>
      <c r="D19" s="256">
        <f>+'APPENDIX 14'!D19+'APPENDIX 15'!D19</f>
        <v>292837.44389999995</v>
      </c>
      <c r="E19" s="256">
        <f>+'APPENDIX 14'!E19+'APPENDIX 15'!E19</f>
        <v>292837.44389999995</v>
      </c>
      <c r="F19" s="256">
        <f>+'APPENDIX 14'!F19+'APPENDIX 15'!F19</f>
        <v>0</v>
      </c>
      <c r="G19" s="256">
        <f>+'APPENDIX 14'!G19+'APPENDIX 15'!G19</f>
        <v>158741.72597</v>
      </c>
      <c r="H19" s="256">
        <f>+'APPENDIX 14'!H19+'APPENDIX 15'!H19</f>
        <v>158741.72597</v>
      </c>
      <c r="I19" s="256">
        <f>+'APPENDIX 14'!I19+'APPENDIX 15'!I19</f>
        <v>0</v>
      </c>
      <c r="J19" s="256">
        <f>+'APPENDIX 14'!J19+'APPENDIX 15'!J19</f>
        <v>0</v>
      </c>
      <c r="K19" s="256">
        <f>+'APPENDIX 14'!K19+'APPENDIX 15'!K19</f>
        <v>0</v>
      </c>
      <c r="L19" s="256">
        <f>+'APPENDIX 14'!L19+'APPENDIX 15'!L19</f>
        <v>0</v>
      </c>
      <c r="M19" s="256">
        <f>+'APPENDIX 14'!M19+'APPENDIX 15'!M19</f>
        <v>11272.664868</v>
      </c>
      <c r="N19" s="256">
        <f>+'APPENDIX 14'!N19+'APPENDIX 15'!N19</f>
        <v>225672.21661457853</v>
      </c>
      <c r="O19" s="256">
        <f>+'APPENDIX 14'!O19+'APPENDIX 15'!O19</f>
        <v>0</v>
      </c>
      <c r="P19" s="256">
        <f>+'APPENDIX 14'!P19+'APPENDIX 15'!P19</f>
        <v>0</v>
      </c>
      <c r="Q19" s="347">
        <f>+'APPENDIX 14'!Q19+'APPENDIX 15'!Q19</f>
        <v>1874016.5908998111</v>
      </c>
    </row>
    <row r="20" spans="2:17" x14ac:dyDescent="0.35">
      <c r="B20" s="267" t="s">
        <v>286</v>
      </c>
      <c r="C20" s="256">
        <f>+'APPENDIX 14'!C20+'APPENDIX 15'!C20</f>
        <v>0</v>
      </c>
      <c r="D20" s="256">
        <f>+'APPENDIX 14'!D20+'APPENDIX 15'!D20</f>
        <v>0</v>
      </c>
      <c r="E20" s="256">
        <f>+'APPENDIX 14'!E20+'APPENDIX 15'!E20</f>
        <v>0</v>
      </c>
      <c r="F20" s="256">
        <f>+'APPENDIX 14'!F20+'APPENDIX 15'!F20</f>
        <v>0</v>
      </c>
      <c r="G20" s="256">
        <f>+'APPENDIX 14'!G20+'APPENDIX 15'!G20</f>
        <v>0</v>
      </c>
      <c r="H20" s="256">
        <f>+'APPENDIX 14'!H20+'APPENDIX 15'!H20</f>
        <v>0</v>
      </c>
      <c r="I20" s="256">
        <f>+'APPENDIX 14'!I20+'APPENDIX 15'!I20</f>
        <v>0</v>
      </c>
      <c r="J20" s="256">
        <f>+'APPENDIX 14'!J20+'APPENDIX 15'!J20</f>
        <v>0</v>
      </c>
      <c r="K20" s="256">
        <f>+'APPENDIX 14'!K20+'APPENDIX 15'!K20</f>
        <v>0</v>
      </c>
      <c r="L20" s="256">
        <f>+'APPENDIX 14'!L20+'APPENDIX 15'!L20</f>
        <v>0</v>
      </c>
      <c r="M20" s="256">
        <f>+'APPENDIX 14'!M20+'APPENDIX 15'!M20</f>
        <v>0</v>
      </c>
      <c r="N20" s="256">
        <f>+'APPENDIX 14'!N20+'APPENDIX 15'!N20</f>
        <v>0</v>
      </c>
      <c r="O20" s="256">
        <f>+'APPENDIX 14'!O20+'APPENDIX 15'!O20</f>
        <v>0</v>
      </c>
      <c r="P20" s="256">
        <f>+'APPENDIX 14'!P20+'APPENDIX 15'!P20</f>
        <v>0</v>
      </c>
      <c r="Q20" s="347">
        <f>+'APPENDIX 14'!Q20+'APPENDIX 15'!Q20</f>
        <v>0</v>
      </c>
    </row>
    <row r="21" spans="2:17" x14ac:dyDescent="0.35">
      <c r="B21" s="267" t="s">
        <v>287</v>
      </c>
      <c r="C21" s="256">
        <f>+'APPENDIX 14'!C21+'APPENDIX 15'!C21</f>
        <v>8925905.6510000005</v>
      </c>
      <c r="D21" s="256">
        <f>+'APPENDIX 14'!D21+'APPENDIX 15'!D21</f>
        <v>1584251.8541400011</v>
      </c>
      <c r="E21" s="256">
        <f>+'APPENDIX 14'!E21+'APPENDIX 15'!E21</f>
        <v>1584251.8541400011</v>
      </c>
      <c r="F21" s="256">
        <f>+'APPENDIX 14'!F21+'APPENDIX 15'!F21</f>
        <v>0</v>
      </c>
      <c r="G21" s="256">
        <f>+'APPENDIX 14'!G21+'APPENDIX 15'!G21</f>
        <v>2028056.5998999998</v>
      </c>
      <c r="H21" s="256">
        <f>+'APPENDIX 14'!H21+'APPENDIX 15'!H21</f>
        <v>2028056.5998999998</v>
      </c>
      <c r="I21" s="256">
        <f>+'APPENDIX 14'!I21+'APPENDIX 15'!I21</f>
        <v>0</v>
      </c>
      <c r="J21" s="256">
        <f>+'APPENDIX 14'!J21+'APPENDIX 15'!J21</f>
        <v>0</v>
      </c>
      <c r="K21" s="256">
        <f>+'APPENDIX 14'!K21+'APPENDIX 15'!K21</f>
        <v>0</v>
      </c>
      <c r="L21" s="256">
        <f>+'APPENDIX 14'!L21+'APPENDIX 15'!L21</f>
        <v>21704.774299999979</v>
      </c>
      <c r="M21" s="256">
        <f>+'APPENDIX 14'!M21+'APPENDIX 15'!M21</f>
        <v>458314.87099999998</v>
      </c>
      <c r="N21" s="256">
        <f>+'APPENDIX 14'!N21+'APPENDIX 15'!N21</f>
        <v>2428414.6004900001</v>
      </c>
      <c r="O21" s="256">
        <f>+'APPENDIX 14'!O21+'APPENDIX 15'!O21</f>
        <v>34816.574483108001</v>
      </c>
      <c r="P21" s="256">
        <f>+'APPENDIX 14'!P21+'APPENDIX 15'!P21</f>
        <v>0</v>
      </c>
      <c r="Q21" s="347">
        <f>+'APPENDIX 14'!Q21+'APPENDIX 15'!Q21</f>
        <v>10395679.285946894</v>
      </c>
    </row>
    <row r="22" spans="2:17" x14ac:dyDescent="0.35">
      <c r="B22" s="267" t="s">
        <v>18</v>
      </c>
      <c r="C22" s="256">
        <f>+'APPENDIX 14'!C22+'APPENDIX 15'!C22</f>
        <v>4722218.8770000003</v>
      </c>
      <c r="D22" s="256">
        <f>+'APPENDIX 14'!D22+'APPENDIX 15'!D22</f>
        <v>869813</v>
      </c>
      <c r="E22" s="256">
        <f>+'APPENDIX 14'!E22+'APPENDIX 15'!E22</f>
        <v>869813</v>
      </c>
      <c r="F22" s="256">
        <f>+'APPENDIX 14'!F22+'APPENDIX 15'!F22</f>
        <v>0</v>
      </c>
      <c r="G22" s="256">
        <f>+'APPENDIX 14'!G22+'APPENDIX 15'!G22</f>
        <v>541152</v>
      </c>
      <c r="H22" s="256">
        <f>+'APPENDIX 14'!H22+'APPENDIX 15'!H22</f>
        <v>541152</v>
      </c>
      <c r="I22" s="256">
        <f>+'APPENDIX 14'!I22+'APPENDIX 15'!I22</f>
        <v>0</v>
      </c>
      <c r="J22" s="256">
        <f>+'APPENDIX 14'!J22+'APPENDIX 15'!J22</f>
        <v>0</v>
      </c>
      <c r="K22" s="256">
        <f>+'APPENDIX 14'!K22+'APPENDIX 15'!K22</f>
        <v>0</v>
      </c>
      <c r="L22" s="256">
        <f>+'APPENDIX 14'!L22+'APPENDIX 15'!L22</f>
        <v>8990</v>
      </c>
      <c r="M22" s="256">
        <f>+'APPENDIX 14'!M22+'APPENDIX 15'!M22</f>
        <v>156829.84400000001</v>
      </c>
      <c r="N22" s="256">
        <f>+'APPENDIX 14'!N22+'APPENDIX 15'!N22</f>
        <v>308554.288</v>
      </c>
      <c r="O22" s="256">
        <f>+'APPENDIX 14'!O22+'APPENDIX 15'!O22</f>
        <v>0</v>
      </c>
      <c r="P22" s="256">
        <f>+'APPENDIX 14'!P22+'APPENDIX 15'!P22</f>
        <v>0</v>
      </c>
      <c r="Q22" s="347">
        <f>+'APPENDIX 14'!Q22+'APPENDIX 15'!Q22</f>
        <v>5193614.3210000005</v>
      </c>
    </row>
    <row r="23" spans="2:17" x14ac:dyDescent="0.35">
      <c r="B23" s="267" t="s">
        <v>372</v>
      </c>
      <c r="C23" s="256">
        <f>+'APPENDIX 14'!C23+'APPENDIX 15'!C23</f>
        <v>0</v>
      </c>
      <c r="D23" s="256">
        <f>+'APPENDIX 14'!D23+'APPENDIX 15'!D23</f>
        <v>0</v>
      </c>
      <c r="E23" s="256">
        <f>+'APPENDIX 14'!E23+'APPENDIX 15'!E23</f>
        <v>0</v>
      </c>
      <c r="F23" s="256">
        <f>+'APPENDIX 14'!F23+'APPENDIX 15'!F23</f>
        <v>0</v>
      </c>
      <c r="G23" s="256">
        <f>+'APPENDIX 14'!G23+'APPENDIX 15'!G23</f>
        <v>0</v>
      </c>
      <c r="H23" s="256">
        <f>+'APPENDIX 14'!H23+'APPENDIX 15'!H23</f>
        <v>0</v>
      </c>
      <c r="I23" s="256">
        <f>+'APPENDIX 14'!I23+'APPENDIX 15'!I23</f>
        <v>0</v>
      </c>
      <c r="J23" s="256">
        <f>+'APPENDIX 14'!J23+'APPENDIX 15'!J23</f>
        <v>0</v>
      </c>
      <c r="K23" s="256">
        <f>+'APPENDIX 14'!K23+'APPENDIX 15'!K23</f>
        <v>0</v>
      </c>
      <c r="L23" s="256">
        <f>+'APPENDIX 14'!L23+'APPENDIX 15'!L23</f>
        <v>0</v>
      </c>
      <c r="M23" s="256">
        <f>+'APPENDIX 14'!M23+'APPENDIX 15'!M23</f>
        <v>0</v>
      </c>
      <c r="N23" s="256">
        <f>+'APPENDIX 14'!N23+'APPENDIX 15'!N23</f>
        <v>0</v>
      </c>
      <c r="O23" s="256">
        <f>+'APPENDIX 14'!O23+'APPENDIX 15'!O23</f>
        <v>0</v>
      </c>
      <c r="P23" s="256">
        <f>+'APPENDIX 14'!P23+'APPENDIX 15'!P23</f>
        <v>0</v>
      </c>
      <c r="Q23" s="347">
        <f>+'APPENDIX 14'!Q23+'APPENDIX 15'!Q23</f>
        <v>0</v>
      </c>
    </row>
    <row r="24" spans="2:17" x14ac:dyDescent="0.35">
      <c r="B24" s="267" t="s">
        <v>354</v>
      </c>
      <c r="C24" s="256">
        <f>+'APPENDIX 14'!C24+'APPENDIX 15'!C24</f>
        <v>5779048.3971659001</v>
      </c>
      <c r="D24" s="256">
        <f>+'APPENDIX 14'!D24+'APPENDIX 15'!D24</f>
        <v>713703.33394999988</v>
      </c>
      <c r="E24" s="256">
        <f>+'APPENDIX 14'!E24+'APPENDIX 15'!E24</f>
        <v>713703.33394999988</v>
      </c>
      <c r="F24" s="256">
        <f>+'APPENDIX 14'!F24+'APPENDIX 15'!F24</f>
        <v>0</v>
      </c>
      <c r="G24" s="256">
        <f>+'APPENDIX 14'!G24+'APPENDIX 15'!G24</f>
        <v>1127800.12011</v>
      </c>
      <c r="H24" s="256">
        <f>+'APPENDIX 14'!H24+'APPENDIX 15'!H24</f>
        <v>1127800.12011</v>
      </c>
      <c r="I24" s="256">
        <f>+'APPENDIX 14'!I24+'APPENDIX 15'!I24</f>
        <v>0</v>
      </c>
      <c r="J24" s="256">
        <f>+'APPENDIX 14'!J24+'APPENDIX 15'!J24</f>
        <v>0</v>
      </c>
      <c r="K24" s="256">
        <f>+'APPENDIX 14'!K24+'APPENDIX 15'!K24</f>
        <v>0</v>
      </c>
      <c r="L24" s="256">
        <f>+'APPENDIX 14'!L24+'APPENDIX 15'!L24</f>
        <v>6094.6631500000003</v>
      </c>
      <c r="M24" s="256">
        <f>+'APPENDIX 14'!M24+'APPENDIX 15'!M24</f>
        <v>92901.63035378608</v>
      </c>
      <c r="N24" s="256">
        <f>+'APPENDIX 14'!N24+'APPENDIX 15'!N24</f>
        <v>1135722.9482109409</v>
      </c>
      <c r="O24" s="256">
        <f>+'APPENDIX 14'!O24+'APPENDIX 15'!O24</f>
        <v>0</v>
      </c>
      <c r="P24" s="256">
        <f>+'APPENDIX 14'!P24+'APPENDIX 15'!P24</f>
        <v>0</v>
      </c>
      <c r="Q24" s="347">
        <f>+'APPENDIX 14'!Q24+'APPENDIX 15'!Q24</f>
        <v>6401678.2657130547</v>
      </c>
    </row>
    <row r="25" spans="2:17" x14ac:dyDescent="0.35">
      <c r="B25" s="267" t="s">
        <v>290</v>
      </c>
      <c r="C25" s="256">
        <f>+'APPENDIX 14'!C25+'APPENDIX 15'!C25</f>
        <v>1791206.0079999999</v>
      </c>
      <c r="D25" s="256">
        <f>+'APPENDIX 14'!D25+'APPENDIX 15'!D25</f>
        <v>5950702.9759999998</v>
      </c>
      <c r="E25" s="256">
        <f>+'APPENDIX 14'!E25+'APPENDIX 15'!E25</f>
        <v>5950702.9759999998</v>
      </c>
      <c r="F25" s="256">
        <f>+'APPENDIX 14'!F25+'APPENDIX 15'!F25</f>
        <v>0</v>
      </c>
      <c r="G25" s="256">
        <f>+'APPENDIX 14'!G25+'APPENDIX 15'!G25</f>
        <v>40722.831999997143</v>
      </c>
      <c r="H25" s="256">
        <f>+'APPENDIX 14'!H25+'APPENDIX 15'!H25</f>
        <v>40722.831999997143</v>
      </c>
      <c r="I25" s="256">
        <f>+'APPENDIX 14'!I25+'APPENDIX 15'!I25</f>
        <v>0</v>
      </c>
      <c r="J25" s="256">
        <f>+'APPENDIX 14'!J25+'APPENDIX 15'!J25</f>
        <v>0</v>
      </c>
      <c r="K25" s="256">
        <f>+'APPENDIX 14'!K25+'APPENDIX 15'!K25</f>
        <v>0</v>
      </c>
      <c r="L25" s="256">
        <f>+'APPENDIX 14'!L25+'APPENDIX 15'!L25</f>
        <v>0</v>
      </c>
      <c r="M25" s="256">
        <f>+'APPENDIX 14'!M25+'APPENDIX 15'!M25</f>
        <v>0</v>
      </c>
      <c r="N25" s="256">
        <f>+'APPENDIX 14'!N25+'APPENDIX 15'!N25</f>
        <v>0</v>
      </c>
      <c r="O25" s="256">
        <f>+'APPENDIX 14'!O25+'APPENDIX 15'!O25</f>
        <v>0</v>
      </c>
      <c r="P25" s="256">
        <f>+'APPENDIX 14'!P25+'APPENDIX 15'!P25</f>
        <v>0</v>
      </c>
      <c r="Q25" s="347">
        <f>+'APPENDIX 14'!Q25+'APPENDIX 15'!Q25</f>
        <v>7701186.1520000026</v>
      </c>
    </row>
    <row r="26" spans="2:17" x14ac:dyDescent="0.35">
      <c r="B26" s="267" t="s">
        <v>291</v>
      </c>
      <c r="C26" s="256">
        <f>+'APPENDIX 14'!C26+'APPENDIX 15'!C26</f>
        <v>1327629.3755000001</v>
      </c>
      <c r="D26" s="256">
        <f>+'APPENDIX 14'!D26+'APPENDIX 15'!D26</f>
        <v>1126662.0049999999</v>
      </c>
      <c r="E26" s="256">
        <f>+'APPENDIX 14'!E26+'APPENDIX 15'!E26</f>
        <v>1126662.0049999999</v>
      </c>
      <c r="F26" s="256">
        <f>+'APPENDIX 14'!F26+'APPENDIX 15'!F26</f>
        <v>0</v>
      </c>
      <c r="G26" s="256">
        <f>+'APPENDIX 14'!G26+'APPENDIX 15'!G26</f>
        <v>159221.75025000001</v>
      </c>
      <c r="H26" s="256">
        <f>+'APPENDIX 14'!H26+'APPENDIX 15'!H26</f>
        <v>159221.75025000001</v>
      </c>
      <c r="I26" s="256">
        <f>+'APPENDIX 14'!I26+'APPENDIX 15'!I26</f>
        <v>0</v>
      </c>
      <c r="J26" s="256">
        <f>+'APPENDIX 14'!J26+'APPENDIX 15'!J26</f>
        <v>0</v>
      </c>
      <c r="K26" s="256">
        <f>+'APPENDIX 14'!K26+'APPENDIX 15'!K26</f>
        <v>0</v>
      </c>
      <c r="L26" s="256">
        <f>+'APPENDIX 14'!L26+'APPENDIX 15'!L26</f>
        <v>0</v>
      </c>
      <c r="M26" s="256">
        <f>+'APPENDIX 14'!M26+'APPENDIX 15'!M26</f>
        <v>8336.0159455169996</v>
      </c>
      <c r="N26" s="256">
        <f>+'APPENDIX 14'!N26+'APPENDIX 15'!N26</f>
        <v>277872.02599999995</v>
      </c>
      <c r="O26" s="256">
        <f>+'APPENDIX 14'!O26+'APPENDIX 15'!O26</f>
        <v>8179.4859999999999</v>
      </c>
      <c r="P26" s="256">
        <f>+'APPENDIX 14'!P26+'APPENDIX 15'!P26</f>
        <v>0</v>
      </c>
      <c r="Q26" s="347">
        <f>+'APPENDIX 14'!Q26+'APPENDIX 15'!Q26</f>
        <v>2556426.154304483</v>
      </c>
    </row>
    <row r="27" spans="2:17" x14ac:dyDescent="0.35">
      <c r="B27" s="267" t="s">
        <v>292</v>
      </c>
      <c r="C27" s="256">
        <f>+'APPENDIX 14'!C27+'APPENDIX 15'!C27</f>
        <v>3874592.1088459962</v>
      </c>
      <c r="D27" s="256">
        <f>+'APPENDIX 14'!D27+'APPENDIX 15'!D27</f>
        <v>481370.5077802958</v>
      </c>
      <c r="E27" s="256">
        <f>+'APPENDIX 14'!E27+'APPENDIX 15'!E27</f>
        <v>481370.5077802958</v>
      </c>
      <c r="F27" s="256">
        <f>+'APPENDIX 14'!F27+'APPENDIX 15'!F27</f>
        <v>0</v>
      </c>
      <c r="G27" s="256">
        <f>+'APPENDIX 14'!G27+'APPENDIX 15'!G27</f>
        <v>1259952.5502599999</v>
      </c>
      <c r="H27" s="256">
        <f>+'APPENDIX 14'!H27+'APPENDIX 15'!H27</f>
        <v>1259952.5502599999</v>
      </c>
      <c r="I27" s="256">
        <f>+'APPENDIX 14'!I27+'APPENDIX 15'!I27</f>
        <v>0</v>
      </c>
      <c r="J27" s="256">
        <f>+'APPENDIX 14'!J27+'APPENDIX 15'!J27</f>
        <v>0</v>
      </c>
      <c r="K27" s="256">
        <f>+'APPENDIX 14'!K27+'APPENDIX 15'!K27</f>
        <v>0</v>
      </c>
      <c r="L27" s="256">
        <f>+'APPENDIX 14'!L27+'APPENDIX 15'!L27</f>
        <v>16285.38466</v>
      </c>
      <c r="M27" s="256">
        <f>+'APPENDIX 14'!M27+'APPENDIX 15'!M27</f>
        <v>37939.993440967759</v>
      </c>
      <c r="N27" s="256">
        <f>+'APPENDIX 14'!N27+'APPENDIX 15'!N27</f>
        <v>893497.38020000001</v>
      </c>
      <c r="O27" s="256">
        <f>+'APPENDIX 14'!O27+'APPENDIX 15'!O27</f>
        <v>0</v>
      </c>
      <c r="P27" s="256">
        <f>+'APPENDIX 14'!P27+'APPENDIX 15'!P27</f>
        <v>0</v>
      </c>
      <c r="Q27" s="347">
        <f>+'APPENDIX 14'!Q27+'APPENDIX 15'!Q27</f>
        <v>3935282.0684653246</v>
      </c>
    </row>
    <row r="28" spans="2:17" x14ac:dyDescent="0.35">
      <c r="B28" s="267" t="s">
        <v>293</v>
      </c>
      <c r="C28" s="256">
        <f>+'APPENDIX 14'!C28+'APPENDIX 15'!C28</f>
        <v>0</v>
      </c>
      <c r="D28" s="256">
        <f>+'APPENDIX 14'!D28+'APPENDIX 15'!D28</f>
        <v>0</v>
      </c>
      <c r="E28" s="256">
        <f>+'APPENDIX 14'!E28+'APPENDIX 15'!E28</f>
        <v>0</v>
      </c>
      <c r="F28" s="256">
        <f>+'APPENDIX 14'!F28+'APPENDIX 15'!F28</f>
        <v>0</v>
      </c>
      <c r="G28" s="256">
        <f>+'APPENDIX 14'!G28+'APPENDIX 15'!G28</f>
        <v>0</v>
      </c>
      <c r="H28" s="256">
        <f>+'APPENDIX 14'!H28+'APPENDIX 15'!H28</f>
        <v>0</v>
      </c>
      <c r="I28" s="256">
        <f>+'APPENDIX 14'!I28+'APPENDIX 15'!I28</f>
        <v>0</v>
      </c>
      <c r="J28" s="256">
        <f>+'APPENDIX 14'!J28+'APPENDIX 15'!J28</f>
        <v>0</v>
      </c>
      <c r="K28" s="256">
        <f>+'APPENDIX 14'!K28+'APPENDIX 15'!K28</f>
        <v>0</v>
      </c>
      <c r="L28" s="256">
        <f>+'APPENDIX 14'!L28+'APPENDIX 15'!L28</f>
        <v>0</v>
      </c>
      <c r="M28" s="256">
        <f>+'APPENDIX 14'!M28+'APPENDIX 15'!M28</f>
        <v>0</v>
      </c>
      <c r="N28" s="256">
        <f>+'APPENDIX 14'!N28+'APPENDIX 15'!N28</f>
        <v>0</v>
      </c>
      <c r="O28" s="256">
        <f>+'APPENDIX 14'!O28+'APPENDIX 15'!O28</f>
        <v>0</v>
      </c>
      <c r="P28" s="256">
        <f>+'APPENDIX 14'!P28+'APPENDIX 15'!P28</f>
        <v>0</v>
      </c>
      <c r="Q28" s="347">
        <f>+'APPENDIX 14'!Q28+'APPENDIX 15'!Q28</f>
        <v>0</v>
      </c>
    </row>
    <row r="29" spans="2:17" x14ac:dyDescent="0.35">
      <c r="B29" s="267" t="s">
        <v>294</v>
      </c>
      <c r="C29" s="256">
        <f>+'APPENDIX 14'!C29+'APPENDIX 15'!C29</f>
        <v>3896353.1680000001</v>
      </c>
      <c r="D29" s="256">
        <f>+'APPENDIX 14'!D29+'APPENDIX 15'!D29</f>
        <v>780548.018866</v>
      </c>
      <c r="E29" s="256">
        <f>+'APPENDIX 14'!E29+'APPENDIX 15'!E29</f>
        <v>780548.018866</v>
      </c>
      <c r="F29" s="256">
        <f>+'APPENDIX 14'!F29+'APPENDIX 15'!F29</f>
        <v>0</v>
      </c>
      <c r="G29" s="256">
        <f>+'APPENDIX 14'!G29+'APPENDIX 15'!G29</f>
        <v>386053.87352058198</v>
      </c>
      <c r="H29" s="256">
        <f>+'APPENDIX 14'!H29+'APPENDIX 15'!H29</f>
        <v>435356.89922983397</v>
      </c>
      <c r="I29" s="256">
        <f>+'APPENDIX 14'!I29+'APPENDIX 15'!I29</f>
        <v>0</v>
      </c>
      <c r="J29" s="256">
        <f>+'APPENDIX 14'!J29+'APPENDIX 15'!J29</f>
        <v>-49303.025709252499</v>
      </c>
      <c r="K29" s="256">
        <f>+'APPENDIX 14'!K29+'APPENDIX 15'!K29</f>
        <v>0</v>
      </c>
      <c r="L29" s="256">
        <f>+'APPENDIX 14'!L29+'APPENDIX 15'!L29</f>
        <v>13725.395714599999</v>
      </c>
      <c r="M29" s="256">
        <f>+'APPENDIX 14'!M29+'APPENDIX 15'!M29</f>
        <v>154324.37929911469</v>
      </c>
      <c r="N29" s="256">
        <f>+'APPENDIX 14'!N29+'APPENDIX 15'!N29</f>
        <v>234318.19446812599</v>
      </c>
      <c r="O29" s="256">
        <f>+'APPENDIX 14'!O29+'APPENDIX 15'!O29</f>
        <v>0</v>
      </c>
      <c r="P29" s="256">
        <f>+'APPENDIX 14'!P29+'APPENDIX 15'!P29</f>
        <v>0</v>
      </c>
      <c r="Q29" s="347">
        <f>+'APPENDIX 14'!Q29+'APPENDIX 15'!Q29</f>
        <v>4357115.7327998299</v>
      </c>
    </row>
    <row r="30" spans="2:17" x14ac:dyDescent="0.35">
      <c r="B30" s="267" t="s">
        <v>295</v>
      </c>
      <c r="C30" s="256">
        <f>+'APPENDIX 14'!C30+'APPENDIX 15'!C30</f>
        <v>0</v>
      </c>
      <c r="D30" s="256">
        <f>+'APPENDIX 14'!D30+'APPENDIX 15'!D30</f>
        <v>0</v>
      </c>
      <c r="E30" s="256">
        <f>+'APPENDIX 14'!E30+'APPENDIX 15'!E30</f>
        <v>0</v>
      </c>
      <c r="F30" s="256">
        <f>+'APPENDIX 14'!F30+'APPENDIX 15'!F30</f>
        <v>0</v>
      </c>
      <c r="G30" s="256">
        <f>+'APPENDIX 14'!G30+'APPENDIX 15'!G30</f>
        <v>0</v>
      </c>
      <c r="H30" s="256">
        <f>+'APPENDIX 14'!H30+'APPENDIX 15'!H30</f>
        <v>0</v>
      </c>
      <c r="I30" s="256">
        <f>+'APPENDIX 14'!I30+'APPENDIX 15'!I30</f>
        <v>0</v>
      </c>
      <c r="J30" s="256">
        <f>+'APPENDIX 14'!J30+'APPENDIX 15'!J30</f>
        <v>0</v>
      </c>
      <c r="K30" s="256">
        <f>+'APPENDIX 14'!K30+'APPENDIX 15'!K30</f>
        <v>0</v>
      </c>
      <c r="L30" s="256">
        <f>+'APPENDIX 14'!L30+'APPENDIX 15'!L30</f>
        <v>0</v>
      </c>
      <c r="M30" s="256">
        <f>+'APPENDIX 14'!M30+'APPENDIX 15'!M30</f>
        <v>0</v>
      </c>
      <c r="N30" s="256">
        <f>+'APPENDIX 14'!N30+'APPENDIX 15'!N30</f>
        <v>0</v>
      </c>
      <c r="O30" s="256">
        <f>+'APPENDIX 14'!O30+'APPENDIX 15'!O30</f>
        <v>0</v>
      </c>
      <c r="P30" s="256">
        <f>+'APPENDIX 14'!P30+'APPENDIX 15'!P30</f>
        <v>0</v>
      </c>
      <c r="Q30" s="347">
        <f>+'APPENDIX 14'!Q30+'APPENDIX 15'!Q30</f>
        <v>0</v>
      </c>
    </row>
    <row r="31" spans="2:17" x14ac:dyDescent="0.35">
      <c r="B31" s="143" t="s">
        <v>26</v>
      </c>
      <c r="C31" s="261">
        <f t="shared" ref="C31:Q31" si="0">SUM(C6:C30)</f>
        <v>401131791.32273519</v>
      </c>
      <c r="D31" s="261">
        <f t="shared" si="0"/>
        <v>89973456.362006292</v>
      </c>
      <c r="E31" s="261">
        <f t="shared" si="0"/>
        <v>89973456.362006292</v>
      </c>
      <c r="F31" s="261">
        <f t="shared" si="0"/>
        <v>0</v>
      </c>
      <c r="G31" s="261">
        <f t="shared" si="0"/>
        <v>47503277.294320576</v>
      </c>
      <c r="H31" s="261">
        <f t="shared" si="0"/>
        <v>47552580.320029825</v>
      </c>
      <c r="I31" s="261">
        <f t="shared" si="0"/>
        <v>0</v>
      </c>
      <c r="J31" s="261">
        <f t="shared" si="0"/>
        <v>-49303.025709252499</v>
      </c>
      <c r="K31" s="261">
        <f t="shared" si="0"/>
        <v>0</v>
      </c>
      <c r="L31" s="261">
        <f t="shared" si="0"/>
        <v>1151605.8471345997</v>
      </c>
      <c r="M31" s="261">
        <f t="shared" si="0"/>
        <v>3943658.6368821794</v>
      </c>
      <c r="N31" s="261">
        <f t="shared" si="0"/>
        <v>65858045.164929248</v>
      </c>
      <c r="O31" s="261">
        <f t="shared" si="0"/>
        <v>2092382.6697187431</v>
      </c>
      <c r="P31" s="261">
        <f t="shared" si="0"/>
        <v>1053252.6912587122</v>
      </c>
      <c r="Q31" s="261">
        <f t="shared" si="0"/>
        <v>500124043.21968597</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f>+'APPENDIX 14'!C33+'APPENDIX 15'!C33</f>
        <v>0</v>
      </c>
      <c r="D33" s="256">
        <f>+'APPENDIX 14'!D33+'APPENDIX 15'!D33</f>
        <v>0</v>
      </c>
      <c r="E33" s="256">
        <f>+'APPENDIX 14'!E33+'APPENDIX 15'!E33</f>
        <v>0</v>
      </c>
      <c r="F33" s="256">
        <f>+'APPENDIX 14'!F33+'APPENDIX 15'!F33</f>
        <v>0</v>
      </c>
      <c r="G33" s="256">
        <f>+'APPENDIX 14'!G33+'APPENDIX 15'!G33</f>
        <v>0</v>
      </c>
      <c r="H33" s="256">
        <f>+'APPENDIX 14'!H33+'APPENDIX 15'!H33</f>
        <v>0</v>
      </c>
      <c r="I33" s="256">
        <f>+'APPENDIX 14'!I33+'APPENDIX 15'!I33</f>
        <v>0</v>
      </c>
      <c r="J33" s="256">
        <f>+'APPENDIX 14'!J33+'APPENDIX 15'!J33</f>
        <v>0</v>
      </c>
      <c r="K33" s="256">
        <f>+'APPENDIX 14'!K33+'APPENDIX 15'!K33</f>
        <v>0</v>
      </c>
      <c r="L33" s="256">
        <f>+'APPENDIX 14'!L33+'APPENDIX 15'!L33</f>
        <v>0</v>
      </c>
      <c r="M33" s="256">
        <f>+'APPENDIX 14'!M33+'APPENDIX 15'!M33</f>
        <v>0</v>
      </c>
      <c r="N33" s="256">
        <f>+'APPENDIX 14'!N33+'APPENDIX 15'!N33</f>
        <v>0</v>
      </c>
      <c r="O33" s="256">
        <f>+'APPENDIX 14'!O33+'APPENDIX 15'!O33</f>
        <v>0</v>
      </c>
      <c r="P33" s="256">
        <f>+'APPENDIX 14'!P33+'APPENDIX 15'!P33</f>
        <v>0</v>
      </c>
      <c r="Q33" s="347">
        <f>+'APPENDIX 14'!Q33+'APPENDIX 15'!Q33</f>
        <v>0</v>
      </c>
    </row>
    <row r="34" spans="2:17" x14ac:dyDescent="0.35">
      <c r="B34" s="267" t="s">
        <v>29</v>
      </c>
      <c r="C34" s="256">
        <f>+'APPENDIX 14'!C34+'APPENDIX 15'!C34</f>
        <v>0</v>
      </c>
      <c r="D34" s="256">
        <f>+'APPENDIX 14'!D34+'APPENDIX 15'!D34</f>
        <v>0</v>
      </c>
      <c r="E34" s="256">
        <f>+'APPENDIX 14'!E34+'APPENDIX 15'!E34</f>
        <v>0</v>
      </c>
      <c r="F34" s="256">
        <f>+'APPENDIX 14'!F34+'APPENDIX 15'!F34</f>
        <v>0</v>
      </c>
      <c r="G34" s="256">
        <f>+'APPENDIX 14'!G34+'APPENDIX 15'!G34</f>
        <v>0</v>
      </c>
      <c r="H34" s="256">
        <f>+'APPENDIX 14'!H34+'APPENDIX 15'!H34</f>
        <v>0</v>
      </c>
      <c r="I34" s="256">
        <f>+'APPENDIX 14'!I34+'APPENDIX 15'!I34</f>
        <v>0</v>
      </c>
      <c r="J34" s="256">
        <f>+'APPENDIX 14'!J34+'APPENDIX 15'!J34</f>
        <v>0</v>
      </c>
      <c r="K34" s="256">
        <f>+'APPENDIX 14'!K34+'APPENDIX 15'!K34</f>
        <v>0</v>
      </c>
      <c r="L34" s="256">
        <f>+'APPENDIX 14'!L34+'APPENDIX 15'!L34</f>
        <v>0</v>
      </c>
      <c r="M34" s="256">
        <f>+'APPENDIX 14'!M34+'APPENDIX 15'!M34</f>
        <v>0</v>
      </c>
      <c r="N34" s="256">
        <f>+'APPENDIX 14'!N34+'APPENDIX 15'!N34</f>
        <v>0</v>
      </c>
      <c r="O34" s="256">
        <f>+'APPENDIX 14'!O34+'APPENDIX 15'!O34</f>
        <v>0</v>
      </c>
      <c r="P34" s="256">
        <f>+'APPENDIX 14'!P34+'APPENDIX 15'!P34</f>
        <v>0</v>
      </c>
      <c r="Q34" s="347">
        <f>+'APPENDIX 14'!Q34+'APPENDIX 15'!Q34</f>
        <v>0</v>
      </c>
    </row>
    <row r="35" spans="2:17" x14ac:dyDescent="0.35">
      <c r="B35" s="267" t="s">
        <v>30</v>
      </c>
      <c r="C35" s="256">
        <f>+'APPENDIX 14'!C35+'APPENDIX 15'!C35</f>
        <v>0</v>
      </c>
      <c r="D35" s="256">
        <f>+'APPENDIX 14'!D35+'APPENDIX 15'!D35</f>
        <v>0</v>
      </c>
      <c r="E35" s="256">
        <f>+'APPENDIX 14'!E35+'APPENDIX 15'!E35</f>
        <v>0</v>
      </c>
      <c r="F35" s="256">
        <f>+'APPENDIX 14'!F35+'APPENDIX 15'!F35</f>
        <v>0</v>
      </c>
      <c r="G35" s="256">
        <f>+'APPENDIX 14'!G35+'APPENDIX 15'!G35</f>
        <v>0</v>
      </c>
      <c r="H35" s="256">
        <f>+'APPENDIX 14'!H35+'APPENDIX 15'!H35</f>
        <v>0</v>
      </c>
      <c r="I35" s="256">
        <f>+'APPENDIX 14'!I35+'APPENDIX 15'!I35</f>
        <v>0</v>
      </c>
      <c r="J35" s="256">
        <f>+'APPENDIX 14'!J35+'APPENDIX 15'!J35</f>
        <v>0</v>
      </c>
      <c r="K35" s="256">
        <f>+'APPENDIX 14'!K35+'APPENDIX 15'!K35</f>
        <v>0</v>
      </c>
      <c r="L35" s="256">
        <f>+'APPENDIX 14'!L35+'APPENDIX 15'!L35</f>
        <v>0</v>
      </c>
      <c r="M35" s="256">
        <f>+'APPENDIX 14'!M35+'APPENDIX 15'!M35</f>
        <v>0</v>
      </c>
      <c r="N35" s="256">
        <f>+'APPENDIX 14'!N35+'APPENDIX 15'!N35</f>
        <v>0</v>
      </c>
      <c r="O35" s="256">
        <f>+'APPENDIX 14'!O35+'APPENDIX 15'!O35</f>
        <v>0</v>
      </c>
      <c r="P35" s="256">
        <f>+'APPENDIX 14'!P35+'APPENDIX 15'!P35</f>
        <v>0</v>
      </c>
      <c r="Q35" s="347">
        <f>+'APPENDIX 14'!Q35+'APPENDIX 15'!Q35</f>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350">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MUstVcC85iZ0cGJROYMEmOJyc9ErY0LN3IdBy5HD0ujxb86momIchXRFL5rSu6r/EJc04IAwwgfK9c0SPghf1g==" saltValue="6YF/5Pk/9BtHBPoHu+meWA==" spinCount="100000" sheet="1" objects="1" scenarios="1"/>
  <mergeCells count="4">
    <mergeCell ref="B32:Q32"/>
    <mergeCell ref="B37:Q37"/>
    <mergeCell ref="B3:Q3"/>
    <mergeCell ref="B5:Q5"/>
  </mergeCells>
  <pageMargins left="0.7" right="0.7" top="0.75" bottom="0.75" header="0.3" footer="0.3"/>
  <pageSetup scale="45" orientation="landscape" r:id="rId1"/>
  <headerFooter>
    <oddFooter>&amp;CPage &amp;P of &amp;N</oddFoot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1">
    <tabColor rgb="FFCC9900"/>
    <pageSetUpPr fitToPage="1"/>
  </sheetPr>
  <dimension ref="B3:Q37"/>
  <sheetViews>
    <sheetView showGridLines="0" zoomScale="80" zoomScaleNormal="80" workbookViewId="0"/>
  </sheetViews>
  <sheetFormatPr defaultRowHeight="15.5" x14ac:dyDescent="0.35"/>
  <cols>
    <col min="1" max="1" width="9" style="1" customWidth="1"/>
    <col min="2" max="2" width="39.7265625" style="1" bestFit="1" customWidth="1"/>
    <col min="3" max="3" width="15.81640625" style="1" bestFit="1" customWidth="1"/>
    <col min="4" max="4" width="16.54296875" style="1" bestFit="1" customWidth="1"/>
    <col min="5" max="5" width="14.453125" style="1" bestFit="1" customWidth="1"/>
    <col min="6" max="6" width="12.90625" style="1" bestFit="1" customWidth="1"/>
    <col min="7" max="7" width="14.1796875" style="1" bestFit="1" customWidth="1"/>
    <col min="8" max="8" width="14.453125" style="1" bestFit="1" customWidth="1"/>
    <col min="9" max="9" width="12.90625" style="1" bestFit="1" customWidth="1"/>
    <col min="10" max="10" width="10.26953125" style="1" bestFit="1" customWidth="1"/>
    <col min="11" max="11" width="10.90625" style="1" bestFit="1" customWidth="1"/>
    <col min="12" max="12" width="13.26953125" style="1" bestFit="1" customWidth="1"/>
    <col min="13" max="13" width="14.54296875" style="1" bestFit="1" customWidth="1"/>
    <col min="14" max="14" width="14.26953125" style="1" bestFit="1" customWidth="1"/>
    <col min="15" max="15" width="12.54296875" style="1" bestFit="1" customWidth="1"/>
    <col min="16" max="16" width="13.6328125" style="1" bestFit="1" customWidth="1"/>
    <col min="17" max="17" width="15.81640625" style="31" bestFit="1" customWidth="1"/>
    <col min="18" max="18" width="13.453125" style="1" bestFit="1" customWidth="1"/>
    <col min="19" max="19" width="9.54296875" style="1" bestFit="1" customWidth="1"/>
    <col min="20" max="16384" width="8.7265625" style="1"/>
  </cols>
  <sheetData>
    <row r="3" spans="2:17" ht="22.5" customHeight="1" x14ac:dyDescent="0.35">
      <c r="B3" s="555" t="s">
        <v>371</v>
      </c>
      <c r="C3" s="535"/>
      <c r="D3" s="535"/>
      <c r="E3" s="535"/>
      <c r="F3" s="535"/>
      <c r="G3" s="535"/>
      <c r="H3" s="535"/>
      <c r="I3" s="535"/>
      <c r="J3" s="535"/>
      <c r="K3" s="535"/>
      <c r="L3" s="535"/>
      <c r="M3" s="535"/>
      <c r="N3" s="535"/>
      <c r="O3" s="535"/>
      <c r="P3" s="535"/>
      <c r="Q3" s="536"/>
    </row>
    <row r="4" spans="2:17" s="2" customFormat="1" ht="44.25" customHeight="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v>0</v>
      </c>
      <c r="D6" s="256">
        <v>0</v>
      </c>
      <c r="E6" s="256">
        <v>0</v>
      </c>
      <c r="F6" s="256">
        <v>0</v>
      </c>
      <c r="G6" s="256">
        <v>0</v>
      </c>
      <c r="H6" s="256">
        <v>0</v>
      </c>
      <c r="I6" s="256">
        <v>0</v>
      </c>
      <c r="J6" s="256">
        <v>0</v>
      </c>
      <c r="K6" s="256">
        <v>0</v>
      </c>
      <c r="L6" s="256">
        <v>0</v>
      </c>
      <c r="M6" s="256">
        <v>0</v>
      </c>
      <c r="N6" s="256">
        <v>0</v>
      </c>
      <c r="O6" s="256">
        <v>0</v>
      </c>
      <c r="P6" s="256">
        <v>0</v>
      </c>
      <c r="Q6" s="347">
        <v>0</v>
      </c>
    </row>
    <row r="7" spans="2:17" x14ac:dyDescent="0.35">
      <c r="B7" s="267" t="s">
        <v>274</v>
      </c>
      <c r="C7" s="256">
        <v>0</v>
      </c>
      <c r="D7" s="256">
        <v>0</v>
      </c>
      <c r="E7" s="256">
        <v>0</v>
      </c>
      <c r="F7" s="256">
        <v>0</v>
      </c>
      <c r="G7" s="256">
        <v>0</v>
      </c>
      <c r="H7" s="256">
        <v>0</v>
      </c>
      <c r="I7" s="256">
        <v>0</v>
      </c>
      <c r="J7" s="256">
        <v>0</v>
      </c>
      <c r="K7" s="256">
        <v>0</v>
      </c>
      <c r="L7" s="256">
        <v>0</v>
      </c>
      <c r="M7" s="256">
        <v>0</v>
      </c>
      <c r="N7" s="256">
        <v>0</v>
      </c>
      <c r="O7" s="256">
        <v>0</v>
      </c>
      <c r="P7" s="256">
        <v>0</v>
      </c>
      <c r="Q7" s="347">
        <v>0</v>
      </c>
    </row>
    <row r="8" spans="2:17" x14ac:dyDescent="0.35">
      <c r="B8" s="267" t="s">
        <v>275</v>
      </c>
      <c r="C8" s="256">
        <v>4537873.6519999998</v>
      </c>
      <c r="D8" s="256">
        <v>4947421.2879999997</v>
      </c>
      <c r="E8" s="256">
        <v>4947421.2879999997</v>
      </c>
      <c r="F8" s="256">
        <v>0</v>
      </c>
      <c r="G8" s="256">
        <v>2906826.7227500002</v>
      </c>
      <c r="H8" s="256">
        <v>2906826.7227500002</v>
      </c>
      <c r="I8" s="256">
        <v>0</v>
      </c>
      <c r="J8" s="256">
        <v>0</v>
      </c>
      <c r="K8" s="256">
        <v>0</v>
      </c>
      <c r="L8" s="256">
        <v>24112.414000000001</v>
      </c>
      <c r="M8" s="256">
        <v>140170.69099999999</v>
      </c>
      <c r="N8" s="256">
        <v>1343216.9169999999</v>
      </c>
      <c r="O8" s="256">
        <v>13295.842000000001</v>
      </c>
      <c r="P8" s="256">
        <v>224430.36663070001</v>
      </c>
      <c r="Q8" s="347">
        <v>7519675.8206193</v>
      </c>
    </row>
    <row r="9" spans="2:17" x14ac:dyDescent="0.35">
      <c r="B9" s="267" t="s">
        <v>276</v>
      </c>
      <c r="C9" s="256">
        <v>134570.41287497661</v>
      </c>
      <c r="D9" s="256">
        <v>0</v>
      </c>
      <c r="E9" s="256">
        <v>0</v>
      </c>
      <c r="F9" s="256">
        <v>0</v>
      </c>
      <c r="G9" s="256">
        <v>0</v>
      </c>
      <c r="H9" s="256">
        <v>0</v>
      </c>
      <c r="I9" s="256">
        <v>0</v>
      </c>
      <c r="J9" s="256">
        <v>0</v>
      </c>
      <c r="K9" s="256">
        <v>0</v>
      </c>
      <c r="L9" s="256">
        <v>0</v>
      </c>
      <c r="M9" s="256">
        <v>34086.434000000001</v>
      </c>
      <c r="N9" s="256">
        <v>17784.330000000002</v>
      </c>
      <c r="O9" s="256">
        <v>0</v>
      </c>
      <c r="P9" s="256">
        <v>0</v>
      </c>
      <c r="Q9" s="347">
        <v>118268.3088749766</v>
      </c>
    </row>
    <row r="10" spans="2:17" x14ac:dyDescent="0.35">
      <c r="B10" s="267" t="s">
        <v>277</v>
      </c>
      <c r="C10" s="256">
        <v>0</v>
      </c>
      <c r="D10" s="256">
        <v>0</v>
      </c>
      <c r="E10" s="256">
        <v>0</v>
      </c>
      <c r="F10" s="256">
        <v>0</v>
      </c>
      <c r="G10" s="256">
        <v>0</v>
      </c>
      <c r="H10" s="256">
        <v>0</v>
      </c>
      <c r="I10" s="256">
        <v>0</v>
      </c>
      <c r="J10" s="256">
        <v>0</v>
      </c>
      <c r="K10" s="256">
        <v>0</v>
      </c>
      <c r="L10" s="256">
        <v>0</v>
      </c>
      <c r="M10" s="256">
        <v>0</v>
      </c>
      <c r="N10" s="256">
        <v>0</v>
      </c>
      <c r="O10" s="256">
        <v>0</v>
      </c>
      <c r="P10" s="256">
        <v>0</v>
      </c>
      <c r="Q10" s="347">
        <v>0</v>
      </c>
    </row>
    <row r="11" spans="2:17" x14ac:dyDescent="0.35">
      <c r="B11" s="267" t="s">
        <v>278</v>
      </c>
      <c r="C11" s="256">
        <v>0</v>
      </c>
      <c r="D11" s="256">
        <v>0</v>
      </c>
      <c r="E11" s="256">
        <v>0</v>
      </c>
      <c r="F11" s="256">
        <v>0</v>
      </c>
      <c r="G11" s="256">
        <v>0</v>
      </c>
      <c r="H11" s="256">
        <v>0</v>
      </c>
      <c r="I11" s="256">
        <v>0</v>
      </c>
      <c r="J11" s="256">
        <v>0</v>
      </c>
      <c r="K11" s="256">
        <v>0</v>
      </c>
      <c r="L11" s="256">
        <v>0</v>
      </c>
      <c r="M11" s="256">
        <v>0</v>
      </c>
      <c r="N11" s="256">
        <v>0</v>
      </c>
      <c r="O11" s="256">
        <v>0</v>
      </c>
      <c r="P11" s="256">
        <v>0</v>
      </c>
      <c r="Q11" s="347">
        <v>0</v>
      </c>
    </row>
    <row r="12" spans="2:17" x14ac:dyDescent="0.35">
      <c r="B12" s="267" t="s">
        <v>8</v>
      </c>
      <c r="C12" s="256">
        <v>0</v>
      </c>
      <c r="D12" s="256">
        <v>0</v>
      </c>
      <c r="E12" s="256">
        <v>0</v>
      </c>
      <c r="F12" s="256">
        <v>0</v>
      </c>
      <c r="G12" s="256">
        <v>0</v>
      </c>
      <c r="H12" s="256">
        <v>0</v>
      </c>
      <c r="I12" s="256">
        <v>0</v>
      </c>
      <c r="J12" s="256">
        <v>0</v>
      </c>
      <c r="K12" s="256">
        <v>0</v>
      </c>
      <c r="L12" s="256">
        <v>0</v>
      </c>
      <c r="M12" s="256">
        <v>0</v>
      </c>
      <c r="N12" s="256">
        <v>0</v>
      </c>
      <c r="O12" s="256">
        <v>0</v>
      </c>
      <c r="P12" s="256">
        <v>0</v>
      </c>
      <c r="Q12" s="347">
        <v>0</v>
      </c>
    </row>
    <row r="13" spans="2:17" x14ac:dyDescent="0.35">
      <c r="B13" s="267" t="s">
        <v>279</v>
      </c>
      <c r="C13" s="256">
        <v>0</v>
      </c>
      <c r="D13" s="256">
        <v>0</v>
      </c>
      <c r="E13" s="256">
        <v>0</v>
      </c>
      <c r="F13" s="256">
        <v>0</v>
      </c>
      <c r="G13" s="256">
        <v>0</v>
      </c>
      <c r="H13" s="256">
        <v>0</v>
      </c>
      <c r="I13" s="256">
        <v>0</v>
      </c>
      <c r="J13" s="256">
        <v>0</v>
      </c>
      <c r="K13" s="256">
        <v>0</v>
      </c>
      <c r="L13" s="256">
        <v>0</v>
      </c>
      <c r="M13" s="256">
        <v>0</v>
      </c>
      <c r="N13" s="256">
        <v>0</v>
      </c>
      <c r="O13" s="256">
        <v>0</v>
      </c>
      <c r="P13" s="256">
        <v>0</v>
      </c>
      <c r="Q13" s="347">
        <v>0</v>
      </c>
    </row>
    <row r="14" spans="2:17" x14ac:dyDescent="0.35">
      <c r="B14" s="267" t="s">
        <v>280</v>
      </c>
      <c r="C14" s="256">
        <v>0</v>
      </c>
      <c r="D14" s="256">
        <v>0</v>
      </c>
      <c r="E14" s="256">
        <v>0</v>
      </c>
      <c r="F14" s="256">
        <v>0</v>
      </c>
      <c r="G14" s="256">
        <v>0</v>
      </c>
      <c r="H14" s="256">
        <v>0</v>
      </c>
      <c r="I14" s="256">
        <v>0</v>
      </c>
      <c r="J14" s="256">
        <v>0</v>
      </c>
      <c r="K14" s="256">
        <v>0</v>
      </c>
      <c r="L14" s="256">
        <v>0</v>
      </c>
      <c r="M14" s="256">
        <v>0</v>
      </c>
      <c r="N14" s="256">
        <v>0</v>
      </c>
      <c r="O14" s="256">
        <v>0</v>
      </c>
      <c r="P14" s="256">
        <v>0</v>
      </c>
      <c r="Q14" s="347">
        <v>0</v>
      </c>
    </row>
    <row r="15" spans="2:17" x14ac:dyDescent="0.35">
      <c r="B15" s="267" t="s">
        <v>281</v>
      </c>
      <c r="C15" s="256">
        <v>0</v>
      </c>
      <c r="D15" s="256">
        <v>0</v>
      </c>
      <c r="E15" s="256">
        <v>0</v>
      </c>
      <c r="F15" s="256">
        <v>0</v>
      </c>
      <c r="G15" s="256">
        <v>0</v>
      </c>
      <c r="H15" s="256">
        <v>0</v>
      </c>
      <c r="I15" s="256">
        <v>0</v>
      </c>
      <c r="J15" s="256">
        <v>0</v>
      </c>
      <c r="K15" s="256">
        <v>0</v>
      </c>
      <c r="L15" s="256">
        <v>0</v>
      </c>
      <c r="M15" s="256">
        <v>0</v>
      </c>
      <c r="N15" s="256">
        <v>0</v>
      </c>
      <c r="O15" s="256">
        <v>0</v>
      </c>
      <c r="P15" s="256">
        <v>0</v>
      </c>
      <c r="Q15" s="347">
        <v>0</v>
      </c>
    </row>
    <row r="16" spans="2:17" x14ac:dyDescent="0.35">
      <c r="B16" s="267" t="s">
        <v>282</v>
      </c>
      <c r="C16" s="256">
        <v>206055.611</v>
      </c>
      <c r="D16" s="256">
        <v>7160.1264199999996</v>
      </c>
      <c r="E16" s="256">
        <v>7160.1264199999996</v>
      </c>
      <c r="F16" s="256">
        <v>0</v>
      </c>
      <c r="G16" s="256">
        <v>41425.795829999988</v>
      </c>
      <c r="H16" s="256">
        <v>35534.76520999999</v>
      </c>
      <c r="I16" s="256">
        <v>5891.0306200000005</v>
      </c>
      <c r="J16" s="256">
        <v>0</v>
      </c>
      <c r="K16" s="256">
        <v>0</v>
      </c>
      <c r="L16" s="256">
        <v>0</v>
      </c>
      <c r="M16" s="256">
        <v>71.601264200000003</v>
      </c>
      <c r="N16" s="256">
        <v>268545.13900000002</v>
      </c>
      <c r="O16" s="256">
        <v>0</v>
      </c>
      <c r="P16" s="256">
        <v>0</v>
      </c>
      <c r="Q16" s="347">
        <v>440263.47932580003</v>
      </c>
    </row>
    <row r="17" spans="2:17" x14ac:dyDescent="0.35">
      <c r="B17" s="267" t="s">
        <v>283</v>
      </c>
      <c r="C17" s="256">
        <v>0</v>
      </c>
      <c r="D17" s="256">
        <v>71722.041680000009</v>
      </c>
      <c r="E17" s="256">
        <v>71722.041680000009</v>
      </c>
      <c r="F17" s="256">
        <v>0</v>
      </c>
      <c r="G17" s="256">
        <v>0</v>
      </c>
      <c r="H17" s="256">
        <v>0</v>
      </c>
      <c r="I17" s="256">
        <v>0</v>
      </c>
      <c r="J17" s="256">
        <v>0</v>
      </c>
      <c r="K17" s="256">
        <v>0</v>
      </c>
      <c r="L17" s="256">
        <v>0</v>
      </c>
      <c r="M17" s="256">
        <v>1375.3737163999999</v>
      </c>
      <c r="N17" s="256">
        <v>0</v>
      </c>
      <c r="O17" s="256">
        <v>0</v>
      </c>
      <c r="P17" s="256">
        <v>0</v>
      </c>
      <c r="Q17" s="347">
        <v>70346.667963600004</v>
      </c>
    </row>
    <row r="18" spans="2:17" x14ac:dyDescent="0.35">
      <c r="B18" s="267" t="s">
        <v>284</v>
      </c>
      <c r="C18" s="256">
        <v>0</v>
      </c>
      <c r="D18" s="256">
        <v>0</v>
      </c>
      <c r="E18" s="256">
        <v>0</v>
      </c>
      <c r="F18" s="256">
        <v>0</v>
      </c>
      <c r="G18" s="256">
        <v>0</v>
      </c>
      <c r="H18" s="256">
        <v>0</v>
      </c>
      <c r="I18" s="256">
        <v>0</v>
      </c>
      <c r="J18" s="256">
        <v>0</v>
      </c>
      <c r="K18" s="256">
        <v>0</v>
      </c>
      <c r="L18" s="256">
        <v>0</v>
      </c>
      <c r="M18" s="256">
        <v>0</v>
      </c>
      <c r="N18" s="256">
        <v>0</v>
      </c>
      <c r="O18" s="256">
        <v>0</v>
      </c>
      <c r="P18" s="256">
        <v>0</v>
      </c>
      <c r="Q18" s="347">
        <v>0</v>
      </c>
    </row>
    <row r="19" spans="2:17" x14ac:dyDescent="0.35">
      <c r="B19" s="267" t="s">
        <v>285</v>
      </c>
      <c r="C19" s="256">
        <v>0</v>
      </c>
      <c r="D19" s="256">
        <v>0</v>
      </c>
      <c r="E19" s="256">
        <v>0</v>
      </c>
      <c r="F19" s="256">
        <v>0</v>
      </c>
      <c r="G19" s="256">
        <v>0</v>
      </c>
      <c r="H19" s="256">
        <v>0</v>
      </c>
      <c r="I19" s="256">
        <v>0</v>
      </c>
      <c r="J19" s="256">
        <v>0</v>
      </c>
      <c r="K19" s="256">
        <v>0</v>
      </c>
      <c r="L19" s="256">
        <v>0</v>
      </c>
      <c r="M19" s="256">
        <v>0</v>
      </c>
      <c r="N19" s="256">
        <v>0</v>
      </c>
      <c r="O19" s="256">
        <v>0</v>
      </c>
      <c r="P19" s="256">
        <v>0</v>
      </c>
      <c r="Q19" s="347">
        <v>0</v>
      </c>
    </row>
    <row r="20" spans="2:17" x14ac:dyDescent="0.35">
      <c r="B20" s="267" t="s">
        <v>286</v>
      </c>
      <c r="C20" s="256">
        <v>0</v>
      </c>
      <c r="D20" s="256">
        <v>0</v>
      </c>
      <c r="E20" s="256">
        <v>0</v>
      </c>
      <c r="F20" s="256">
        <v>0</v>
      </c>
      <c r="G20" s="256">
        <v>0</v>
      </c>
      <c r="H20" s="256">
        <v>0</v>
      </c>
      <c r="I20" s="256">
        <v>0</v>
      </c>
      <c r="J20" s="256">
        <v>0</v>
      </c>
      <c r="K20" s="256">
        <v>0</v>
      </c>
      <c r="L20" s="256">
        <v>0</v>
      </c>
      <c r="M20" s="256">
        <v>0</v>
      </c>
      <c r="N20" s="256">
        <v>0</v>
      </c>
      <c r="O20" s="256">
        <v>0</v>
      </c>
      <c r="P20" s="256">
        <v>0</v>
      </c>
      <c r="Q20" s="347">
        <v>0</v>
      </c>
    </row>
    <row r="21" spans="2:17" x14ac:dyDescent="0.35">
      <c r="B21" s="267" t="s">
        <v>287</v>
      </c>
      <c r="C21" s="256">
        <v>1829492.33</v>
      </c>
      <c r="D21" s="256">
        <v>1289128.430740023</v>
      </c>
      <c r="E21" s="256">
        <v>1289078.3107400229</v>
      </c>
      <c r="F21" s="256">
        <v>0</v>
      </c>
      <c r="G21" s="256">
        <v>995236.43727000011</v>
      </c>
      <c r="H21" s="256">
        <v>995236.43727000011</v>
      </c>
      <c r="I21" s="256">
        <v>0</v>
      </c>
      <c r="J21" s="256">
        <v>0</v>
      </c>
      <c r="K21" s="256">
        <v>0</v>
      </c>
      <c r="L21" s="256">
        <v>35500.243940000008</v>
      </c>
      <c r="M21" s="256">
        <v>649268.40324999997</v>
      </c>
      <c r="N21" s="256">
        <v>1008921.81842347</v>
      </c>
      <c r="O21" s="256">
        <v>12848.405984800271</v>
      </c>
      <c r="P21" s="256">
        <v>0</v>
      </c>
      <c r="Q21" s="347">
        <v>2434638.9687186931</v>
      </c>
    </row>
    <row r="22" spans="2:17" x14ac:dyDescent="0.35">
      <c r="B22" s="267" t="s">
        <v>18</v>
      </c>
      <c r="C22" s="256">
        <v>-7019.942</v>
      </c>
      <c r="D22" s="256">
        <v>645</v>
      </c>
      <c r="E22" s="256">
        <v>645</v>
      </c>
      <c r="F22" s="256">
        <v>0</v>
      </c>
      <c r="G22" s="256">
        <v>5430</v>
      </c>
      <c r="H22" s="256">
        <v>5430</v>
      </c>
      <c r="I22" s="256">
        <v>0</v>
      </c>
      <c r="J22" s="256">
        <v>0</v>
      </c>
      <c r="K22" s="256">
        <v>0</v>
      </c>
      <c r="L22" s="256">
        <v>0</v>
      </c>
      <c r="M22" s="256">
        <v>4207.1620000000003</v>
      </c>
      <c r="N22" s="256">
        <v>505.03300000000002</v>
      </c>
      <c r="O22" s="256">
        <v>0</v>
      </c>
      <c r="P22" s="256">
        <v>0</v>
      </c>
      <c r="Q22" s="347">
        <v>-15507.071</v>
      </c>
    </row>
    <row r="23" spans="2:17" x14ac:dyDescent="0.35">
      <c r="B23" s="267" t="s">
        <v>288</v>
      </c>
      <c r="C23" s="256">
        <v>3834368.5784538719</v>
      </c>
      <c r="D23" s="256">
        <v>267440.83592999988</v>
      </c>
      <c r="E23" s="256">
        <v>267440.83592999988</v>
      </c>
      <c r="F23" s="256">
        <v>0</v>
      </c>
      <c r="G23" s="256">
        <v>1438451.12004</v>
      </c>
      <c r="H23" s="256">
        <v>1438451.12004</v>
      </c>
      <c r="I23" s="256">
        <v>0</v>
      </c>
      <c r="J23" s="256">
        <v>0</v>
      </c>
      <c r="K23" s="256">
        <v>0</v>
      </c>
      <c r="L23" s="256">
        <v>0</v>
      </c>
      <c r="M23" s="256">
        <v>0</v>
      </c>
      <c r="N23" s="256">
        <v>646963.17076555127</v>
      </c>
      <c r="O23" s="256">
        <v>4823.734182476207</v>
      </c>
      <c r="P23" s="256">
        <v>0</v>
      </c>
      <c r="Q23" s="347">
        <v>3305497.7309269472</v>
      </c>
    </row>
    <row r="24" spans="2:17" x14ac:dyDescent="0.35">
      <c r="B24" s="267" t="s">
        <v>289</v>
      </c>
      <c r="C24" s="256">
        <v>417561.47124049999</v>
      </c>
      <c r="D24" s="256">
        <v>17061.998920000002</v>
      </c>
      <c r="E24" s="256">
        <v>17061.998920000002</v>
      </c>
      <c r="F24" s="256">
        <v>0</v>
      </c>
      <c r="G24" s="256">
        <v>118169.89049000001</v>
      </c>
      <c r="H24" s="256">
        <v>118169.89049000001</v>
      </c>
      <c r="I24" s="256">
        <v>0</v>
      </c>
      <c r="J24" s="256">
        <v>0</v>
      </c>
      <c r="K24" s="256">
        <v>0</v>
      </c>
      <c r="L24" s="256">
        <v>0</v>
      </c>
      <c r="M24" s="256">
        <v>0</v>
      </c>
      <c r="N24" s="256">
        <v>89544.285026965925</v>
      </c>
      <c r="O24" s="256">
        <v>0</v>
      </c>
      <c r="P24" s="256">
        <v>0</v>
      </c>
      <c r="Q24" s="347">
        <v>405997.86469746591</v>
      </c>
    </row>
    <row r="25" spans="2:17" x14ac:dyDescent="0.35">
      <c r="B25" s="267" t="s">
        <v>290</v>
      </c>
      <c r="C25" s="256">
        <v>319028.71100000001</v>
      </c>
      <c r="D25" s="256">
        <v>6992.0157337093979</v>
      </c>
      <c r="E25" s="256">
        <v>6992.0157337093979</v>
      </c>
      <c r="F25" s="256">
        <v>0</v>
      </c>
      <c r="G25" s="256">
        <v>94356.61</v>
      </c>
      <c r="H25" s="256">
        <v>94356.61</v>
      </c>
      <c r="I25" s="256">
        <v>0</v>
      </c>
      <c r="J25" s="256">
        <v>0</v>
      </c>
      <c r="K25" s="256">
        <v>0</v>
      </c>
      <c r="L25" s="256">
        <v>0</v>
      </c>
      <c r="M25" s="256">
        <v>0</v>
      </c>
      <c r="N25" s="256">
        <v>0</v>
      </c>
      <c r="O25" s="256">
        <v>13706.714233999999</v>
      </c>
      <c r="P25" s="256">
        <v>0</v>
      </c>
      <c r="Q25" s="347">
        <v>217957.40249970939</v>
      </c>
    </row>
    <row r="26" spans="2:17" x14ac:dyDescent="0.35">
      <c r="B26" s="267" t="s">
        <v>291</v>
      </c>
      <c r="C26" s="256">
        <v>0</v>
      </c>
      <c r="D26" s="256">
        <v>0</v>
      </c>
      <c r="E26" s="256">
        <v>0</v>
      </c>
      <c r="F26" s="256">
        <v>0</v>
      </c>
      <c r="G26" s="256">
        <v>0</v>
      </c>
      <c r="H26" s="256">
        <v>0</v>
      </c>
      <c r="I26" s="256">
        <v>0</v>
      </c>
      <c r="J26" s="256">
        <v>0</v>
      </c>
      <c r="K26" s="256">
        <v>0</v>
      </c>
      <c r="L26" s="256">
        <v>0</v>
      </c>
      <c r="M26" s="256">
        <v>0</v>
      </c>
      <c r="N26" s="256">
        <v>0</v>
      </c>
      <c r="O26" s="256">
        <v>0</v>
      </c>
      <c r="P26" s="256">
        <v>0</v>
      </c>
      <c r="Q26" s="347">
        <v>0</v>
      </c>
    </row>
    <row r="27" spans="2:17" x14ac:dyDescent="0.35">
      <c r="B27" s="267" t="s">
        <v>292</v>
      </c>
      <c r="C27" s="256">
        <v>1385562.7262226101</v>
      </c>
      <c r="D27" s="256">
        <v>241262.77100000001</v>
      </c>
      <c r="E27" s="256">
        <v>241262.77100000001</v>
      </c>
      <c r="F27" s="256">
        <v>0</v>
      </c>
      <c r="G27" s="256">
        <v>711602.91561000014</v>
      </c>
      <c r="H27" s="256">
        <v>711602.91561000014</v>
      </c>
      <c r="I27" s="256">
        <v>0</v>
      </c>
      <c r="J27" s="256">
        <v>0</v>
      </c>
      <c r="K27" s="256">
        <v>0</v>
      </c>
      <c r="L27" s="256">
        <v>0</v>
      </c>
      <c r="M27" s="256">
        <v>144662.00683084931</v>
      </c>
      <c r="N27" s="256">
        <v>452533.70766999997</v>
      </c>
      <c r="O27" s="256">
        <v>0</v>
      </c>
      <c r="P27" s="256">
        <v>0</v>
      </c>
      <c r="Q27" s="347">
        <v>1223094.28245176</v>
      </c>
    </row>
    <row r="28" spans="2:17" x14ac:dyDescent="0.35">
      <c r="B28" s="267" t="s">
        <v>293</v>
      </c>
      <c r="C28" s="256">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x14ac:dyDescent="0.35">
      <c r="B29" s="267" t="s">
        <v>294</v>
      </c>
      <c r="C29" s="256">
        <v>0</v>
      </c>
      <c r="D29" s="256">
        <v>0</v>
      </c>
      <c r="E29" s="256">
        <v>0</v>
      </c>
      <c r="F29" s="256">
        <v>0</v>
      </c>
      <c r="G29" s="256">
        <v>0</v>
      </c>
      <c r="H29" s="256">
        <v>0</v>
      </c>
      <c r="I29" s="256">
        <v>0</v>
      </c>
      <c r="J29" s="256">
        <v>0</v>
      </c>
      <c r="K29" s="256">
        <v>0</v>
      </c>
      <c r="L29" s="256">
        <v>0</v>
      </c>
      <c r="M29" s="256">
        <v>0</v>
      </c>
      <c r="N29" s="256">
        <v>0</v>
      </c>
      <c r="O29" s="256">
        <v>0</v>
      </c>
      <c r="P29" s="256">
        <v>0</v>
      </c>
      <c r="Q29" s="347">
        <v>0</v>
      </c>
    </row>
    <row r="30" spans="2:17" x14ac:dyDescent="0.35">
      <c r="B30" s="267" t="s">
        <v>295</v>
      </c>
      <c r="C30" s="256">
        <v>0</v>
      </c>
      <c r="D30" s="256">
        <v>0</v>
      </c>
      <c r="E30" s="256">
        <v>0</v>
      </c>
      <c r="F30" s="256">
        <v>0</v>
      </c>
      <c r="G30" s="256">
        <v>0</v>
      </c>
      <c r="H30" s="256">
        <v>0</v>
      </c>
      <c r="I30" s="256">
        <v>0</v>
      </c>
      <c r="J30" s="256">
        <v>0</v>
      </c>
      <c r="K30" s="256">
        <v>0</v>
      </c>
      <c r="L30" s="256">
        <v>0</v>
      </c>
      <c r="M30" s="256">
        <v>0</v>
      </c>
      <c r="N30" s="256">
        <v>0</v>
      </c>
      <c r="O30" s="256">
        <v>0</v>
      </c>
      <c r="P30" s="256">
        <v>0</v>
      </c>
      <c r="Q30" s="347">
        <v>0</v>
      </c>
    </row>
    <row r="31" spans="2:17" x14ac:dyDescent="0.35">
      <c r="B31" s="143" t="s">
        <v>26</v>
      </c>
      <c r="C31" s="261">
        <f t="shared" ref="C31:Q31" si="0">SUM(C6:C30)</f>
        <v>12657493.550791956</v>
      </c>
      <c r="D31" s="261">
        <f t="shared" si="0"/>
        <v>6848834.5084237317</v>
      </c>
      <c r="E31" s="261">
        <f t="shared" si="0"/>
        <v>6848784.3884237316</v>
      </c>
      <c r="F31" s="261">
        <f t="shared" si="0"/>
        <v>0</v>
      </c>
      <c r="G31" s="261">
        <f t="shared" si="0"/>
        <v>6311499.4919900019</v>
      </c>
      <c r="H31" s="261">
        <f t="shared" si="0"/>
        <v>6305608.4613700006</v>
      </c>
      <c r="I31" s="261">
        <f t="shared" si="0"/>
        <v>5891.0306200000005</v>
      </c>
      <c r="J31" s="261">
        <f t="shared" si="0"/>
        <v>0</v>
      </c>
      <c r="K31" s="261">
        <f t="shared" si="0"/>
        <v>0</v>
      </c>
      <c r="L31" s="261">
        <f t="shared" si="0"/>
        <v>59612.657940000005</v>
      </c>
      <c r="M31" s="261">
        <f t="shared" si="0"/>
        <v>973841.67206144927</v>
      </c>
      <c r="N31" s="261">
        <f t="shared" si="0"/>
        <v>3828014.4008859871</v>
      </c>
      <c r="O31" s="261">
        <f t="shared" si="0"/>
        <v>44674.69640127648</v>
      </c>
      <c r="P31" s="261">
        <f t="shared" si="0"/>
        <v>224430.36663070001</v>
      </c>
      <c r="Q31" s="261">
        <f t="shared" si="0"/>
        <v>15720233.455078252</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v>0</v>
      </c>
      <c r="D33" s="256">
        <v>0</v>
      </c>
      <c r="E33" s="256">
        <v>0</v>
      </c>
      <c r="F33" s="256">
        <v>0</v>
      </c>
      <c r="G33" s="256">
        <v>0</v>
      </c>
      <c r="H33" s="256">
        <v>0</v>
      </c>
      <c r="I33" s="256">
        <v>0</v>
      </c>
      <c r="J33" s="256">
        <v>0</v>
      </c>
      <c r="K33" s="256">
        <v>0</v>
      </c>
      <c r="L33" s="256">
        <v>0</v>
      </c>
      <c r="M33" s="256">
        <v>0</v>
      </c>
      <c r="N33" s="256">
        <v>0</v>
      </c>
      <c r="O33" s="256">
        <v>0</v>
      </c>
      <c r="P33" s="256">
        <v>0</v>
      </c>
      <c r="Q33" s="347">
        <v>0</v>
      </c>
    </row>
    <row r="34" spans="2:17" x14ac:dyDescent="0.35">
      <c r="B34" s="267" t="s">
        <v>29</v>
      </c>
      <c r="C34" s="256">
        <v>0</v>
      </c>
      <c r="D34" s="256">
        <v>0</v>
      </c>
      <c r="E34" s="256">
        <v>0</v>
      </c>
      <c r="F34" s="256">
        <v>0</v>
      </c>
      <c r="G34" s="256">
        <v>0</v>
      </c>
      <c r="H34" s="256">
        <v>0</v>
      </c>
      <c r="I34" s="256">
        <v>0</v>
      </c>
      <c r="J34" s="256">
        <v>0</v>
      </c>
      <c r="K34" s="256">
        <v>0</v>
      </c>
      <c r="L34" s="256">
        <v>0</v>
      </c>
      <c r="M34" s="256">
        <v>0</v>
      </c>
      <c r="N34" s="256">
        <v>0</v>
      </c>
      <c r="O34" s="256">
        <v>0</v>
      </c>
      <c r="P34" s="256">
        <v>0</v>
      </c>
      <c r="Q34" s="347">
        <v>0</v>
      </c>
    </row>
    <row r="35" spans="2:17" x14ac:dyDescent="0.35">
      <c r="B35" s="267" t="s">
        <v>30</v>
      </c>
      <c r="C35" s="256">
        <v>0</v>
      </c>
      <c r="D35" s="256">
        <v>0</v>
      </c>
      <c r="E35" s="256">
        <v>0</v>
      </c>
      <c r="F35" s="256">
        <v>0</v>
      </c>
      <c r="G35" s="256">
        <v>0</v>
      </c>
      <c r="H35" s="256">
        <v>0</v>
      </c>
      <c r="I35" s="256">
        <v>0</v>
      </c>
      <c r="J35" s="256">
        <v>0</v>
      </c>
      <c r="K35" s="256">
        <v>0</v>
      </c>
      <c r="L35" s="256">
        <v>0</v>
      </c>
      <c r="M35" s="256">
        <v>0</v>
      </c>
      <c r="N35" s="256">
        <v>0</v>
      </c>
      <c r="O35" s="256">
        <v>0</v>
      </c>
      <c r="P35" s="256">
        <v>0</v>
      </c>
      <c r="Q35" s="347">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350">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48xPn6VYFvdVk+CEPqVsODzbSNzN1N6ztZF1gymZjJdfEi2xOXTfDM9LbLWl8jBFxsf5nFNMXYiRpTDO5gjwvg==" saltValue="opwWhpV0MVZ+RA/PoWCTwQ==" spinCount="100000" sheet="1" objects="1" scenarios="1"/>
  <mergeCells count="4">
    <mergeCell ref="B32:Q32"/>
    <mergeCell ref="B37:Q37"/>
    <mergeCell ref="B3:Q3"/>
    <mergeCell ref="B5:Q5"/>
  </mergeCells>
  <pageMargins left="0.7" right="0.7" top="0.75" bottom="0.75" header="0.3" footer="0.3"/>
  <pageSetup scale="47" orientation="landscape" r:id="rId1"/>
  <headerFooter>
    <oddFooter>&amp;CPage &amp;P of &amp;N</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19">
    <tabColor rgb="FFCC9900"/>
    <pageSetUpPr fitToPage="1"/>
  </sheetPr>
  <dimension ref="B3:Q37"/>
  <sheetViews>
    <sheetView showGridLines="0" zoomScale="80" zoomScaleNormal="80" workbookViewId="0"/>
  </sheetViews>
  <sheetFormatPr defaultRowHeight="15.5" x14ac:dyDescent="0.35"/>
  <cols>
    <col min="1" max="1" width="9" style="1" customWidth="1"/>
    <col min="2" max="2" width="39.7265625" style="1" bestFit="1" customWidth="1"/>
    <col min="3" max="3" width="15.6328125" style="1" bestFit="1" customWidth="1"/>
    <col min="4" max="4" width="16.453125" style="1" bestFit="1" customWidth="1"/>
    <col min="5" max="5" width="13.81640625" style="1" bestFit="1" customWidth="1"/>
    <col min="6" max="6" width="12.81640625" style="1" bestFit="1" customWidth="1"/>
    <col min="7" max="8" width="12" style="1" bestFit="1" customWidth="1"/>
    <col min="9" max="9" width="12.81640625" style="1" bestFit="1" customWidth="1"/>
    <col min="10" max="10" width="11" style="1" bestFit="1" customWidth="1"/>
    <col min="11" max="11" width="10.81640625" style="1" bestFit="1" customWidth="1"/>
    <col min="12" max="12" width="13.1796875" style="1" bestFit="1" customWidth="1"/>
    <col min="13" max="13" width="14.453125" style="1" bestFit="1" customWidth="1"/>
    <col min="14" max="15" width="12.453125" style="1" bestFit="1" customWidth="1"/>
    <col min="16" max="16" width="13.54296875" style="1" bestFit="1" customWidth="1"/>
    <col min="17" max="17" width="14.1796875" style="31" bestFit="1" customWidth="1"/>
    <col min="18" max="18" width="13.453125" style="1" bestFit="1" customWidth="1"/>
    <col min="19" max="19" width="9.54296875" style="1" bestFit="1" customWidth="1"/>
    <col min="20" max="16384" width="8.7265625" style="1"/>
  </cols>
  <sheetData>
    <row r="3" spans="2:17" ht="22.5" customHeight="1" x14ac:dyDescent="0.35">
      <c r="B3" s="555" t="s">
        <v>371</v>
      </c>
      <c r="C3" s="535"/>
      <c r="D3" s="535"/>
      <c r="E3" s="535"/>
      <c r="F3" s="535"/>
      <c r="G3" s="535"/>
      <c r="H3" s="535"/>
      <c r="I3" s="535"/>
      <c r="J3" s="535"/>
      <c r="K3" s="535"/>
      <c r="L3" s="535"/>
      <c r="M3" s="535"/>
      <c r="N3" s="535"/>
      <c r="O3" s="535"/>
      <c r="P3" s="535"/>
      <c r="Q3" s="536"/>
    </row>
    <row r="4" spans="2:17" s="2" customFormat="1" ht="44.25" customHeight="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v>0</v>
      </c>
      <c r="D6" s="256">
        <v>0</v>
      </c>
      <c r="E6" s="256">
        <v>0</v>
      </c>
      <c r="F6" s="256">
        <v>0</v>
      </c>
      <c r="G6" s="256">
        <v>0</v>
      </c>
      <c r="H6" s="256">
        <v>0</v>
      </c>
      <c r="I6" s="256">
        <v>0</v>
      </c>
      <c r="J6" s="256">
        <v>0</v>
      </c>
      <c r="K6" s="256">
        <v>0</v>
      </c>
      <c r="L6" s="256">
        <v>0</v>
      </c>
      <c r="M6" s="256">
        <v>0</v>
      </c>
      <c r="N6" s="256">
        <v>0</v>
      </c>
      <c r="O6" s="256">
        <v>0</v>
      </c>
      <c r="P6" s="256">
        <v>0</v>
      </c>
      <c r="Q6" s="347">
        <v>0</v>
      </c>
    </row>
    <row r="7" spans="2:17" x14ac:dyDescent="0.35">
      <c r="B7" s="267" t="s">
        <v>274</v>
      </c>
      <c r="C7" s="256">
        <v>899994.11199999996</v>
      </c>
      <c r="D7" s="256">
        <v>933309.68500000006</v>
      </c>
      <c r="E7" s="256">
        <v>933309.68500000006</v>
      </c>
      <c r="F7" s="256">
        <v>0</v>
      </c>
      <c r="G7" s="256">
        <v>195366.19899999999</v>
      </c>
      <c r="H7" s="256">
        <v>195366.19899999999</v>
      </c>
      <c r="I7" s="256">
        <v>0</v>
      </c>
      <c r="J7" s="256">
        <v>0</v>
      </c>
      <c r="K7" s="256">
        <v>0</v>
      </c>
      <c r="L7" s="256">
        <v>46665.485000000001</v>
      </c>
      <c r="M7" s="256">
        <v>0</v>
      </c>
      <c r="N7" s="256">
        <v>222742.80900000001</v>
      </c>
      <c r="O7" s="256">
        <v>5724.4690000000001</v>
      </c>
      <c r="P7" s="256">
        <v>0</v>
      </c>
      <c r="Q7" s="347">
        <v>1808290.453</v>
      </c>
    </row>
    <row r="8" spans="2:17" x14ac:dyDescent="0.35">
      <c r="B8" s="267" t="s">
        <v>275</v>
      </c>
      <c r="C8" s="256">
        <v>0</v>
      </c>
      <c r="D8" s="256">
        <v>0</v>
      </c>
      <c r="E8" s="256">
        <v>0</v>
      </c>
      <c r="F8" s="256">
        <v>0</v>
      </c>
      <c r="G8" s="256">
        <v>0</v>
      </c>
      <c r="H8" s="256">
        <v>0</v>
      </c>
      <c r="I8" s="256">
        <v>0</v>
      </c>
      <c r="J8" s="256">
        <v>0</v>
      </c>
      <c r="K8" s="256">
        <v>0</v>
      </c>
      <c r="L8" s="256">
        <v>0</v>
      </c>
      <c r="M8" s="256">
        <v>0</v>
      </c>
      <c r="N8" s="256">
        <v>0</v>
      </c>
      <c r="O8" s="256">
        <v>0</v>
      </c>
      <c r="P8" s="256">
        <v>0</v>
      </c>
      <c r="Q8" s="347">
        <v>0</v>
      </c>
    </row>
    <row r="9" spans="2:17" x14ac:dyDescent="0.35">
      <c r="B9" s="267" t="s">
        <v>276</v>
      </c>
      <c r="C9" s="256">
        <v>0</v>
      </c>
      <c r="D9" s="256">
        <v>0</v>
      </c>
      <c r="E9" s="256">
        <v>0</v>
      </c>
      <c r="F9" s="256">
        <v>0</v>
      </c>
      <c r="G9" s="256">
        <v>0</v>
      </c>
      <c r="H9" s="256">
        <v>0</v>
      </c>
      <c r="I9" s="256">
        <v>0</v>
      </c>
      <c r="J9" s="256">
        <v>0</v>
      </c>
      <c r="K9" s="256">
        <v>0</v>
      </c>
      <c r="L9" s="256">
        <v>0</v>
      </c>
      <c r="M9" s="256">
        <v>0</v>
      </c>
      <c r="N9" s="256">
        <v>0</v>
      </c>
      <c r="O9" s="256">
        <v>0</v>
      </c>
      <c r="P9" s="256">
        <v>0</v>
      </c>
      <c r="Q9" s="347">
        <v>0</v>
      </c>
    </row>
    <row r="10" spans="2:17" x14ac:dyDescent="0.35">
      <c r="B10" s="267" t="s">
        <v>277</v>
      </c>
      <c r="C10" s="256">
        <v>0</v>
      </c>
      <c r="D10" s="256">
        <v>0</v>
      </c>
      <c r="E10" s="256">
        <v>0</v>
      </c>
      <c r="F10" s="256">
        <v>0</v>
      </c>
      <c r="G10" s="256">
        <v>0</v>
      </c>
      <c r="H10" s="256">
        <v>0</v>
      </c>
      <c r="I10" s="256">
        <v>0</v>
      </c>
      <c r="J10" s="256">
        <v>0</v>
      </c>
      <c r="K10" s="256">
        <v>0</v>
      </c>
      <c r="L10" s="256">
        <v>0</v>
      </c>
      <c r="M10" s="256">
        <v>0</v>
      </c>
      <c r="N10" s="256">
        <v>0</v>
      </c>
      <c r="O10" s="256">
        <v>0</v>
      </c>
      <c r="P10" s="256">
        <v>0</v>
      </c>
      <c r="Q10" s="347">
        <v>0</v>
      </c>
    </row>
    <row r="11" spans="2:17" x14ac:dyDescent="0.35">
      <c r="B11" s="267" t="s">
        <v>278</v>
      </c>
      <c r="C11" s="256">
        <v>0</v>
      </c>
      <c r="D11" s="256">
        <v>0</v>
      </c>
      <c r="E11" s="256">
        <v>0</v>
      </c>
      <c r="F11" s="256">
        <v>0</v>
      </c>
      <c r="G11" s="256">
        <v>0</v>
      </c>
      <c r="H11" s="256">
        <v>0</v>
      </c>
      <c r="I11" s="256">
        <v>0</v>
      </c>
      <c r="J11" s="256">
        <v>0</v>
      </c>
      <c r="K11" s="256">
        <v>0</v>
      </c>
      <c r="L11" s="256">
        <v>0</v>
      </c>
      <c r="M11" s="256">
        <v>0</v>
      </c>
      <c r="N11" s="256">
        <v>0</v>
      </c>
      <c r="O11" s="256">
        <v>0</v>
      </c>
      <c r="P11" s="256">
        <v>0</v>
      </c>
      <c r="Q11" s="347">
        <v>0</v>
      </c>
    </row>
    <row r="12" spans="2:17" x14ac:dyDescent="0.35">
      <c r="B12" s="267" t="s">
        <v>8</v>
      </c>
      <c r="C12" s="256">
        <v>0</v>
      </c>
      <c r="D12" s="256">
        <v>0</v>
      </c>
      <c r="E12" s="256">
        <v>0</v>
      </c>
      <c r="F12" s="256">
        <v>0</v>
      </c>
      <c r="G12" s="256">
        <v>0</v>
      </c>
      <c r="H12" s="256">
        <v>0</v>
      </c>
      <c r="I12" s="256">
        <v>0</v>
      </c>
      <c r="J12" s="256">
        <v>0</v>
      </c>
      <c r="K12" s="256">
        <v>0</v>
      </c>
      <c r="L12" s="256">
        <v>0</v>
      </c>
      <c r="M12" s="256">
        <v>0</v>
      </c>
      <c r="N12" s="256">
        <v>0</v>
      </c>
      <c r="O12" s="256">
        <v>0</v>
      </c>
      <c r="P12" s="256">
        <v>0</v>
      </c>
      <c r="Q12" s="347">
        <v>0</v>
      </c>
    </row>
    <row r="13" spans="2:17" x14ac:dyDescent="0.35">
      <c r="B13" s="267" t="s">
        <v>279</v>
      </c>
      <c r="C13" s="256">
        <v>494765.08199999999</v>
      </c>
      <c r="D13" s="256">
        <v>-177476.25099999999</v>
      </c>
      <c r="E13" s="256">
        <v>-177476.25099999999</v>
      </c>
      <c r="F13" s="256">
        <v>0</v>
      </c>
      <c r="G13" s="256">
        <v>0</v>
      </c>
      <c r="H13" s="256">
        <v>0</v>
      </c>
      <c r="I13" s="256">
        <v>0</v>
      </c>
      <c r="J13" s="256">
        <v>0</v>
      </c>
      <c r="K13" s="256">
        <v>0</v>
      </c>
      <c r="L13" s="256">
        <v>0</v>
      </c>
      <c r="M13" s="256">
        <v>0</v>
      </c>
      <c r="N13" s="256">
        <v>0</v>
      </c>
      <c r="O13" s="256">
        <v>0</v>
      </c>
      <c r="P13" s="256">
        <v>0</v>
      </c>
      <c r="Q13" s="347">
        <v>317288.83100000001</v>
      </c>
    </row>
    <row r="14" spans="2:17" x14ac:dyDescent="0.35">
      <c r="B14" s="267" t="s">
        <v>280</v>
      </c>
      <c r="C14" s="256">
        <v>0</v>
      </c>
      <c r="D14" s="256">
        <v>0</v>
      </c>
      <c r="E14" s="256">
        <v>0</v>
      </c>
      <c r="F14" s="256">
        <v>0</v>
      </c>
      <c r="G14" s="256">
        <v>0</v>
      </c>
      <c r="H14" s="256">
        <v>0</v>
      </c>
      <c r="I14" s="256">
        <v>0</v>
      </c>
      <c r="J14" s="256">
        <v>0</v>
      </c>
      <c r="K14" s="256">
        <v>0</v>
      </c>
      <c r="L14" s="256">
        <v>0</v>
      </c>
      <c r="M14" s="256">
        <v>0</v>
      </c>
      <c r="N14" s="256">
        <v>0</v>
      </c>
      <c r="O14" s="256">
        <v>0</v>
      </c>
      <c r="P14" s="256">
        <v>0</v>
      </c>
      <c r="Q14" s="347">
        <v>0</v>
      </c>
    </row>
    <row r="15" spans="2:17" x14ac:dyDescent="0.35">
      <c r="B15" s="267" t="s">
        <v>281</v>
      </c>
      <c r="C15" s="256">
        <v>18404.925999999999</v>
      </c>
      <c r="D15" s="256">
        <v>90519.785999999993</v>
      </c>
      <c r="E15" s="256">
        <v>90519.785999999993</v>
      </c>
      <c r="F15" s="256">
        <v>0</v>
      </c>
      <c r="G15" s="256">
        <v>15660.383458501139</v>
      </c>
      <c r="H15" s="256">
        <v>23928.934000000001</v>
      </c>
      <c r="I15" s="256">
        <v>-8268.5505414988547</v>
      </c>
      <c r="J15" s="256">
        <v>0</v>
      </c>
      <c r="K15" s="256">
        <v>0</v>
      </c>
      <c r="L15" s="256">
        <v>0</v>
      </c>
      <c r="M15" s="256">
        <v>2744.5425414988508</v>
      </c>
      <c r="N15" s="256">
        <v>0</v>
      </c>
      <c r="O15" s="256">
        <v>0</v>
      </c>
      <c r="P15" s="256">
        <v>0</v>
      </c>
      <c r="Q15" s="347">
        <v>90519.785999999993</v>
      </c>
    </row>
    <row r="16" spans="2:17" x14ac:dyDescent="0.35">
      <c r="B16" s="267" t="s">
        <v>282</v>
      </c>
      <c r="C16" s="256">
        <v>0</v>
      </c>
      <c r="D16" s="256">
        <v>0</v>
      </c>
      <c r="E16" s="256">
        <v>0</v>
      </c>
      <c r="F16" s="256">
        <v>0</v>
      </c>
      <c r="G16" s="256">
        <v>0</v>
      </c>
      <c r="H16" s="256">
        <v>0</v>
      </c>
      <c r="I16" s="256">
        <v>0</v>
      </c>
      <c r="J16" s="256">
        <v>0</v>
      </c>
      <c r="K16" s="256">
        <v>0</v>
      </c>
      <c r="L16" s="256">
        <v>0</v>
      </c>
      <c r="M16" s="256">
        <v>0</v>
      </c>
      <c r="N16" s="256">
        <v>0</v>
      </c>
      <c r="O16" s="256">
        <v>0</v>
      </c>
      <c r="P16" s="256">
        <v>0</v>
      </c>
      <c r="Q16" s="347">
        <v>0</v>
      </c>
    </row>
    <row r="17" spans="2:17" x14ac:dyDescent="0.35">
      <c r="B17" s="267" t="s">
        <v>283</v>
      </c>
      <c r="C17" s="256">
        <v>0</v>
      </c>
      <c r="D17" s="256">
        <v>0</v>
      </c>
      <c r="E17" s="256">
        <v>0</v>
      </c>
      <c r="F17" s="256">
        <v>0</v>
      </c>
      <c r="G17" s="256">
        <v>0</v>
      </c>
      <c r="H17" s="256">
        <v>0</v>
      </c>
      <c r="I17" s="256">
        <v>0</v>
      </c>
      <c r="J17" s="256">
        <v>0</v>
      </c>
      <c r="K17" s="256">
        <v>0</v>
      </c>
      <c r="L17" s="256">
        <v>0</v>
      </c>
      <c r="M17" s="256">
        <v>0</v>
      </c>
      <c r="N17" s="256">
        <v>0</v>
      </c>
      <c r="O17" s="256">
        <v>0</v>
      </c>
      <c r="P17" s="256">
        <v>0</v>
      </c>
      <c r="Q17" s="347">
        <v>0</v>
      </c>
    </row>
    <row r="18" spans="2:17" x14ac:dyDescent="0.35">
      <c r="B18" s="267" t="s">
        <v>284</v>
      </c>
      <c r="C18" s="256">
        <v>0</v>
      </c>
      <c r="D18" s="256">
        <v>0</v>
      </c>
      <c r="E18" s="256">
        <v>0</v>
      </c>
      <c r="F18" s="256">
        <v>0</v>
      </c>
      <c r="G18" s="256">
        <v>0</v>
      </c>
      <c r="H18" s="256">
        <v>0</v>
      </c>
      <c r="I18" s="256">
        <v>0</v>
      </c>
      <c r="J18" s="256">
        <v>0</v>
      </c>
      <c r="K18" s="256">
        <v>0</v>
      </c>
      <c r="L18" s="256">
        <v>0</v>
      </c>
      <c r="M18" s="256">
        <v>0</v>
      </c>
      <c r="N18" s="256">
        <v>0</v>
      </c>
      <c r="O18" s="256">
        <v>0</v>
      </c>
      <c r="P18" s="256">
        <v>0</v>
      </c>
      <c r="Q18" s="347">
        <v>0</v>
      </c>
    </row>
    <row r="19" spans="2:17" x14ac:dyDescent="0.35">
      <c r="B19" s="267" t="s">
        <v>285</v>
      </c>
      <c r="C19" s="256">
        <v>0</v>
      </c>
      <c r="D19" s="256">
        <v>0</v>
      </c>
      <c r="E19" s="256">
        <v>0</v>
      </c>
      <c r="F19" s="256">
        <v>0</v>
      </c>
      <c r="G19" s="256">
        <v>0</v>
      </c>
      <c r="H19" s="256">
        <v>0</v>
      </c>
      <c r="I19" s="256">
        <v>0</v>
      </c>
      <c r="J19" s="256">
        <v>0</v>
      </c>
      <c r="K19" s="256">
        <v>0</v>
      </c>
      <c r="L19" s="256">
        <v>0</v>
      </c>
      <c r="M19" s="256">
        <v>0</v>
      </c>
      <c r="N19" s="256">
        <v>0</v>
      </c>
      <c r="O19" s="256">
        <v>0</v>
      </c>
      <c r="P19" s="256">
        <v>0</v>
      </c>
      <c r="Q19" s="347">
        <v>0</v>
      </c>
    </row>
    <row r="20" spans="2:17" x14ac:dyDescent="0.35">
      <c r="B20" s="267" t="s">
        <v>286</v>
      </c>
      <c r="C20" s="256">
        <v>0</v>
      </c>
      <c r="D20" s="256">
        <v>0</v>
      </c>
      <c r="E20" s="256">
        <v>0</v>
      </c>
      <c r="F20" s="256">
        <v>0</v>
      </c>
      <c r="G20" s="256">
        <v>0</v>
      </c>
      <c r="H20" s="256">
        <v>0</v>
      </c>
      <c r="I20" s="256">
        <v>0</v>
      </c>
      <c r="J20" s="256">
        <v>0</v>
      </c>
      <c r="K20" s="256">
        <v>0</v>
      </c>
      <c r="L20" s="256">
        <v>0</v>
      </c>
      <c r="M20" s="256">
        <v>0</v>
      </c>
      <c r="N20" s="256">
        <v>0</v>
      </c>
      <c r="O20" s="256">
        <v>0</v>
      </c>
      <c r="P20" s="256">
        <v>0</v>
      </c>
      <c r="Q20" s="347">
        <v>0</v>
      </c>
    </row>
    <row r="21" spans="2:17" x14ac:dyDescent="0.35">
      <c r="B21" s="267" t="s">
        <v>287</v>
      </c>
      <c r="C21" s="256">
        <v>479777.47899999999</v>
      </c>
      <c r="D21" s="256">
        <v>0</v>
      </c>
      <c r="E21" s="256">
        <v>0</v>
      </c>
      <c r="F21" s="256">
        <v>0</v>
      </c>
      <c r="G21" s="256">
        <v>0</v>
      </c>
      <c r="H21" s="256">
        <v>0</v>
      </c>
      <c r="I21" s="256">
        <v>0</v>
      </c>
      <c r="J21" s="256">
        <v>0</v>
      </c>
      <c r="K21" s="256">
        <v>0</v>
      </c>
      <c r="L21" s="256">
        <v>0</v>
      </c>
      <c r="M21" s="256">
        <v>0</v>
      </c>
      <c r="N21" s="256">
        <v>441418.04914000002</v>
      </c>
      <c r="O21" s="256">
        <v>12029.492010174319</v>
      </c>
      <c r="P21" s="256">
        <v>0</v>
      </c>
      <c r="Q21" s="347">
        <v>909166.03612982563</v>
      </c>
    </row>
    <row r="22" spans="2:17" x14ac:dyDescent="0.35">
      <c r="B22" s="267" t="s">
        <v>18</v>
      </c>
      <c r="C22" s="256">
        <v>0</v>
      </c>
      <c r="D22" s="256">
        <v>0</v>
      </c>
      <c r="E22" s="256">
        <v>0</v>
      </c>
      <c r="F22" s="256">
        <v>0</v>
      </c>
      <c r="G22" s="256">
        <v>0</v>
      </c>
      <c r="H22" s="256">
        <v>0</v>
      </c>
      <c r="I22" s="256">
        <v>0</v>
      </c>
      <c r="J22" s="256">
        <v>0</v>
      </c>
      <c r="K22" s="256">
        <v>0</v>
      </c>
      <c r="L22" s="256">
        <v>0</v>
      </c>
      <c r="M22" s="256">
        <v>0</v>
      </c>
      <c r="N22" s="256">
        <v>0</v>
      </c>
      <c r="O22" s="256">
        <v>0</v>
      </c>
      <c r="P22" s="256">
        <v>0</v>
      </c>
      <c r="Q22" s="347">
        <v>0</v>
      </c>
    </row>
    <row r="23" spans="2:17" x14ac:dyDescent="0.35">
      <c r="B23" s="267" t="s">
        <v>288</v>
      </c>
      <c r="C23" s="256">
        <v>0</v>
      </c>
      <c r="D23" s="256">
        <v>0</v>
      </c>
      <c r="E23" s="256">
        <v>0</v>
      </c>
      <c r="F23" s="256">
        <v>0</v>
      </c>
      <c r="G23" s="256">
        <v>0</v>
      </c>
      <c r="H23" s="256">
        <v>0</v>
      </c>
      <c r="I23" s="256">
        <v>0</v>
      </c>
      <c r="J23" s="256">
        <v>0</v>
      </c>
      <c r="K23" s="256">
        <v>0</v>
      </c>
      <c r="L23" s="256">
        <v>0</v>
      </c>
      <c r="M23" s="256">
        <v>0</v>
      </c>
      <c r="N23" s="256">
        <v>0</v>
      </c>
      <c r="O23" s="256">
        <v>0</v>
      </c>
      <c r="P23" s="256">
        <v>0</v>
      </c>
      <c r="Q23" s="347">
        <v>0</v>
      </c>
    </row>
    <row r="24" spans="2:17" x14ac:dyDescent="0.35">
      <c r="B24" s="267" t="s">
        <v>289</v>
      </c>
      <c r="C24" s="256">
        <v>0</v>
      </c>
      <c r="D24" s="256">
        <v>0</v>
      </c>
      <c r="E24" s="256">
        <v>0</v>
      </c>
      <c r="F24" s="256">
        <v>0</v>
      </c>
      <c r="G24" s="256">
        <v>0</v>
      </c>
      <c r="H24" s="256">
        <v>0</v>
      </c>
      <c r="I24" s="256">
        <v>0</v>
      </c>
      <c r="J24" s="256">
        <v>0</v>
      </c>
      <c r="K24" s="256">
        <v>0</v>
      </c>
      <c r="L24" s="256">
        <v>0</v>
      </c>
      <c r="M24" s="256">
        <v>0</v>
      </c>
      <c r="N24" s="256">
        <v>0</v>
      </c>
      <c r="O24" s="256">
        <v>0</v>
      </c>
      <c r="P24" s="256">
        <v>0</v>
      </c>
      <c r="Q24" s="347">
        <v>0</v>
      </c>
    </row>
    <row r="25" spans="2:17" x14ac:dyDescent="0.35">
      <c r="B25" s="267" t="s">
        <v>290</v>
      </c>
      <c r="C25" s="256">
        <v>51396.409</v>
      </c>
      <c r="D25" s="256">
        <v>77032.787266290601</v>
      </c>
      <c r="E25" s="256">
        <v>77032.787266290601</v>
      </c>
      <c r="F25" s="256">
        <v>0</v>
      </c>
      <c r="G25" s="256">
        <v>12244.452766000029</v>
      </c>
      <c r="H25" s="256">
        <v>12244.452766000029</v>
      </c>
      <c r="I25" s="256">
        <v>0</v>
      </c>
      <c r="J25" s="256">
        <v>0</v>
      </c>
      <c r="K25" s="256">
        <v>0</v>
      </c>
      <c r="L25" s="256">
        <v>0</v>
      </c>
      <c r="M25" s="256">
        <v>0</v>
      </c>
      <c r="N25" s="256">
        <v>0</v>
      </c>
      <c r="O25" s="256">
        <v>0</v>
      </c>
      <c r="P25" s="256">
        <v>0</v>
      </c>
      <c r="Q25" s="347">
        <v>116184.7435002906</v>
      </c>
    </row>
    <row r="26" spans="2:17" x14ac:dyDescent="0.35">
      <c r="B26" s="267" t="s">
        <v>291</v>
      </c>
      <c r="C26" s="256">
        <v>0</v>
      </c>
      <c r="D26" s="256">
        <v>0</v>
      </c>
      <c r="E26" s="256">
        <v>0</v>
      </c>
      <c r="F26" s="256">
        <v>0</v>
      </c>
      <c r="G26" s="256">
        <v>0</v>
      </c>
      <c r="H26" s="256">
        <v>0</v>
      </c>
      <c r="I26" s="256">
        <v>0</v>
      </c>
      <c r="J26" s="256">
        <v>0</v>
      </c>
      <c r="K26" s="256">
        <v>0</v>
      </c>
      <c r="L26" s="256">
        <v>0</v>
      </c>
      <c r="M26" s="256">
        <v>0</v>
      </c>
      <c r="N26" s="256">
        <v>0</v>
      </c>
      <c r="O26" s="256">
        <v>0</v>
      </c>
      <c r="P26" s="256">
        <v>0</v>
      </c>
      <c r="Q26" s="347">
        <v>0</v>
      </c>
    </row>
    <row r="27" spans="2:17" x14ac:dyDescent="0.35">
      <c r="B27" s="267" t="s">
        <v>292</v>
      </c>
      <c r="C27" s="256">
        <v>0</v>
      </c>
      <c r="D27" s="256">
        <v>0</v>
      </c>
      <c r="E27" s="256">
        <v>0</v>
      </c>
      <c r="F27" s="256">
        <v>0</v>
      </c>
      <c r="G27" s="256">
        <v>0</v>
      </c>
      <c r="H27" s="256">
        <v>0</v>
      </c>
      <c r="I27" s="256">
        <v>0</v>
      </c>
      <c r="J27" s="256">
        <v>0</v>
      </c>
      <c r="K27" s="256">
        <v>0</v>
      </c>
      <c r="L27" s="256">
        <v>0</v>
      </c>
      <c r="M27" s="256">
        <v>0</v>
      </c>
      <c r="N27" s="256">
        <v>0</v>
      </c>
      <c r="O27" s="256">
        <v>0</v>
      </c>
      <c r="P27" s="256">
        <v>0</v>
      </c>
      <c r="Q27" s="347">
        <v>0</v>
      </c>
    </row>
    <row r="28" spans="2:17" x14ac:dyDescent="0.35">
      <c r="B28" s="267" t="s">
        <v>293</v>
      </c>
      <c r="C28" s="256">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x14ac:dyDescent="0.35">
      <c r="B29" s="267" t="s">
        <v>294</v>
      </c>
      <c r="C29" s="256">
        <v>203782.65</v>
      </c>
      <c r="D29" s="256">
        <v>9197.7970000000005</v>
      </c>
      <c r="E29" s="256">
        <v>9197.7970000000005</v>
      </c>
      <c r="F29" s="256">
        <v>0</v>
      </c>
      <c r="G29" s="256">
        <v>113872.31605104099</v>
      </c>
      <c r="H29" s="256">
        <v>78013.392999999996</v>
      </c>
      <c r="I29" s="256">
        <v>0</v>
      </c>
      <c r="J29" s="256">
        <v>35858.923051040903</v>
      </c>
      <c r="K29" s="256">
        <v>0</v>
      </c>
      <c r="L29" s="256">
        <v>247.90710780000001</v>
      </c>
      <c r="M29" s="256">
        <v>1541.04515284321</v>
      </c>
      <c r="N29" s="256">
        <v>2761.1513116841802</v>
      </c>
      <c r="O29" s="256">
        <v>0</v>
      </c>
      <c r="P29" s="256">
        <v>0</v>
      </c>
      <c r="Q29" s="347">
        <v>100080.33</v>
      </c>
    </row>
    <row r="30" spans="2:17" x14ac:dyDescent="0.35">
      <c r="B30" s="267" t="s">
        <v>295</v>
      </c>
      <c r="C30" s="256">
        <v>0</v>
      </c>
      <c r="D30" s="256">
        <v>0</v>
      </c>
      <c r="E30" s="256">
        <v>0</v>
      </c>
      <c r="F30" s="256">
        <v>0</v>
      </c>
      <c r="G30" s="256">
        <v>0</v>
      </c>
      <c r="H30" s="256">
        <v>0</v>
      </c>
      <c r="I30" s="256">
        <v>0</v>
      </c>
      <c r="J30" s="256">
        <v>0</v>
      </c>
      <c r="K30" s="256">
        <v>0</v>
      </c>
      <c r="L30" s="256">
        <v>0</v>
      </c>
      <c r="M30" s="256">
        <v>0</v>
      </c>
      <c r="N30" s="256">
        <v>0</v>
      </c>
      <c r="O30" s="256">
        <v>0</v>
      </c>
      <c r="P30" s="256">
        <v>0</v>
      </c>
      <c r="Q30" s="347">
        <v>0</v>
      </c>
    </row>
    <row r="31" spans="2:17" x14ac:dyDescent="0.35">
      <c r="B31" s="143" t="s">
        <v>26</v>
      </c>
      <c r="C31" s="261">
        <f t="shared" ref="C31:Q31" si="0">SUM(C6:C30)</f>
        <v>2148120.6579999998</v>
      </c>
      <c r="D31" s="261">
        <f t="shared" si="0"/>
        <v>932583.80426629074</v>
      </c>
      <c r="E31" s="261">
        <f t="shared" si="0"/>
        <v>932583.80426629074</v>
      </c>
      <c r="F31" s="261">
        <f t="shared" si="0"/>
        <v>0</v>
      </c>
      <c r="G31" s="261">
        <f t="shared" si="0"/>
        <v>337143.35127554217</v>
      </c>
      <c r="H31" s="261">
        <f t="shared" si="0"/>
        <v>309552.97876600001</v>
      </c>
      <c r="I31" s="261">
        <f t="shared" si="0"/>
        <v>-8268.5505414988547</v>
      </c>
      <c r="J31" s="261">
        <f t="shared" si="0"/>
        <v>35858.923051040903</v>
      </c>
      <c r="K31" s="261">
        <f t="shared" si="0"/>
        <v>0</v>
      </c>
      <c r="L31" s="261">
        <f t="shared" si="0"/>
        <v>46913.392107799998</v>
      </c>
      <c r="M31" s="261">
        <f t="shared" si="0"/>
        <v>4285.5876943420608</v>
      </c>
      <c r="N31" s="261">
        <f t="shared" si="0"/>
        <v>666922.00945168419</v>
      </c>
      <c r="O31" s="261">
        <f t="shared" si="0"/>
        <v>17753.96101017432</v>
      </c>
      <c r="P31" s="261">
        <f t="shared" si="0"/>
        <v>0</v>
      </c>
      <c r="Q31" s="261">
        <f t="shared" si="0"/>
        <v>3341530.1796301161</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v>0</v>
      </c>
      <c r="D33" s="256">
        <v>0</v>
      </c>
      <c r="E33" s="256">
        <v>0</v>
      </c>
      <c r="F33" s="256">
        <v>0</v>
      </c>
      <c r="G33" s="256">
        <v>0</v>
      </c>
      <c r="H33" s="256">
        <v>0</v>
      </c>
      <c r="I33" s="256">
        <v>0</v>
      </c>
      <c r="J33" s="256">
        <v>0</v>
      </c>
      <c r="K33" s="256">
        <v>0</v>
      </c>
      <c r="L33" s="256">
        <v>0</v>
      </c>
      <c r="M33" s="256">
        <v>0</v>
      </c>
      <c r="N33" s="256">
        <v>0</v>
      </c>
      <c r="O33" s="256">
        <v>0</v>
      </c>
      <c r="P33" s="256">
        <v>0</v>
      </c>
      <c r="Q33" s="347">
        <v>0</v>
      </c>
    </row>
    <row r="34" spans="2:17" x14ac:dyDescent="0.35">
      <c r="B34" s="267" t="s">
        <v>29</v>
      </c>
      <c r="C34" s="256">
        <v>0</v>
      </c>
      <c r="D34" s="256">
        <v>0</v>
      </c>
      <c r="E34" s="256">
        <v>0</v>
      </c>
      <c r="F34" s="256">
        <v>0</v>
      </c>
      <c r="G34" s="256">
        <v>0</v>
      </c>
      <c r="H34" s="256">
        <v>0</v>
      </c>
      <c r="I34" s="256">
        <v>0</v>
      </c>
      <c r="J34" s="256">
        <v>0</v>
      </c>
      <c r="K34" s="256">
        <v>0</v>
      </c>
      <c r="L34" s="256">
        <v>0</v>
      </c>
      <c r="M34" s="256">
        <v>0</v>
      </c>
      <c r="N34" s="256">
        <v>0</v>
      </c>
      <c r="O34" s="256">
        <v>0</v>
      </c>
      <c r="P34" s="256">
        <v>0</v>
      </c>
      <c r="Q34" s="347">
        <v>0</v>
      </c>
    </row>
    <row r="35" spans="2:17" x14ac:dyDescent="0.35">
      <c r="B35" s="267" t="s">
        <v>30</v>
      </c>
      <c r="C35" s="256">
        <v>0</v>
      </c>
      <c r="D35" s="256">
        <v>0</v>
      </c>
      <c r="E35" s="256">
        <v>0</v>
      </c>
      <c r="F35" s="256">
        <v>0</v>
      </c>
      <c r="G35" s="256">
        <v>0</v>
      </c>
      <c r="H35" s="256">
        <v>0</v>
      </c>
      <c r="I35" s="256">
        <v>0</v>
      </c>
      <c r="J35" s="256">
        <v>0</v>
      </c>
      <c r="K35" s="256">
        <v>0</v>
      </c>
      <c r="L35" s="256">
        <v>0</v>
      </c>
      <c r="M35" s="256">
        <v>0</v>
      </c>
      <c r="N35" s="256">
        <v>0</v>
      </c>
      <c r="O35" s="256">
        <v>0</v>
      </c>
      <c r="P35" s="256">
        <v>0</v>
      </c>
      <c r="Q35" s="347">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350">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YwZ1kY+uwkra64i85BY1vFzDLHCHGoRrzozKDr7No8zmjMcyFQjAKz+bwY8BI/JoAw1ifQ4lFbyPVS+T2tlrOA==" saltValue="0MHA/jvaBvCN3RgFvZCDWQ==" spinCount="100000" sheet="1" objects="1" scenarios="1"/>
  <mergeCells count="4">
    <mergeCell ref="B32:Q32"/>
    <mergeCell ref="B37:Q37"/>
    <mergeCell ref="B3:Q3"/>
    <mergeCell ref="B5:Q5"/>
  </mergeCells>
  <pageMargins left="0.7" right="0.7" top="0.75" bottom="0.75" header="0.3" footer="0.3"/>
  <pageSetup scale="49" orientation="landscape" r:id="rId1"/>
  <headerFooter>
    <oddFooter>&amp;CPage &amp;P of &amp;N</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21">
    <tabColor rgb="FFCC9900"/>
    <pageSetUpPr fitToPage="1"/>
  </sheetPr>
  <dimension ref="B3:Q37"/>
  <sheetViews>
    <sheetView showGridLines="0" zoomScale="80" zoomScaleNormal="80" workbookViewId="0"/>
  </sheetViews>
  <sheetFormatPr defaultRowHeight="15.5" x14ac:dyDescent="0.35"/>
  <cols>
    <col min="1" max="1" width="9" style="1" customWidth="1"/>
    <col min="2" max="2" width="39.7265625" style="1" bestFit="1" customWidth="1"/>
    <col min="3" max="3" width="15.6328125" style="1" bestFit="1" customWidth="1"/>
    <col min="4" max="4" width="16.453125" style="1" bestFit="1" customWidth="1"/>
    <col min="5" max="5" width="13.81640625" style="1" bestFit="1" customWidth="1"/>
    <col min="6" max="6" width="12.81640625" style="1" bestFit="1" customWidth="1"/>
    <col min="7" max="8" width="12" style="1" bestFit="1" customWidth="1"/>
    <col min="9" max="9" width="12.81640625" style="1" bestFit="1" customWidth="1"/>
    <col min="10" max="10" width="10.1796875" style="1" bestFit="1" customWidth="1"/>
    <col min="11" max="11" width="10.81640625" style="1" bestFit="1" customWidth="1"/>
    <col min="12" max="12" width="13.1796875" style="1" bestFit="1" customWidth="1"/>
    <col min="13" max="13" width="14.453125" style="1" bestFit="1" customWidth="1"/>
    <col min="14" max="15" width="12.453125" style="1" bestFit="1" customWidth="1"/>
    <col min="16" max="16" width="13.54296875" style="1" bestFit="1" customWidth="1"/>
    <col min="17" max="17" width="14.1796875" style="31" bestFit="1" customWidth="1"/>
    <col min="18" max="18" width="13.453125" style="1" bestFit="1" customWidth="1"/>
    <col min="19" max="19" width="9.54296875" style="1" bestFit="1" customWidth="1"/>
    <col min="20" max="16384" width="8.7265625" style="1"/>
  </cols>
  <sheetData>
    <row r="3" spans="2:17" ht="22.5" customHeight="1" x14ac:dyDescent="0.35">
      <c r="B3" s="555" t="s">
        <v>371</v>
      </c>
      <c r="C3" s="535"/>
      <c r="D3" s="535"/>
      <c r="E3" s="535"/>
      <c r="F3" s="535"/>
      <c r="G3" s="535"/>
      <c r="H3" s="535"/>
      <c r="I3" s="535"/>
      <c r="J3" s="535"/>
      <c r="K3" s="535"/>
      <c r="L3" s="535"/>
      <c r="M3" s="535"/>
      <c r="N3" s="535"/>
      <c r="O3" s="535"/>
      <c r="P3" s="535"/>
      <c r="Q3" s="536"/>
    </row>
    <row r="4" spans="2:17" s="2" customFormat="1" ht="44.25" customHeight="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v>0</v>
      </c>
      <c r="D6" s="256">
        <v>0</v>
      </c>
      <c r="E6" s="256">
        <v>0</v>
      </c>
      <c r="F6" s="256">
        <v>0</v>
      </c>
      <c r="G6" s="256">
        <v>0</v>
      </c>
      <c r="H6" s="256">
        <v>0</v>
      </c>
      <c r="I6" s="256">
        <v>0</v>
      </c>
      <c r="J6" s="256">
        <v>0</v>
      </c>
      <c r="K6" s="256">
        <v>0</v>
      </c>
      <c r="L6" s="256">
        <v>0</v>
      </c>
      <c r="M6" s="256">
        <v>0</v>
      </c>
      <c r="N6" s="256">
        <v>0</v>
      </c>
      <c r="O6" s="256">
        <v>0</v>
      </c>
      <c r="P6" s="256">
        <v>0</v>
      </c>
      <c r="Q6" s="347">
        <v>0</v>
      </c>
    </row>
    <row r="7" spans="2:17" x14ac:dyDescent="0.35">
      <c r="B7" s="267" t="s">
        <v>274</v>
      </c>
      <c r="C7" s="256">
        <v>0</v>
      </c>
      <c r="D7" s="256">
        <v>0</v>
      </c>
      <c r="E7" s="256">
        <v>0</v>
      </c>
      <c r="F7" s="256">
        <v>0</v>
      </c>
      <c r="G7" s="256">
        <v>0</v>
      </c>
      <c r="H7" s="256">
        <v>0</v>
      </c>
      <c r="I7" s="256">
        <v>0</v>
      </c>
      <c r="J7" s="256">
        <v>0</v>
      </c>
      <c r="K7" s="256">
        <v>0</v>
      </c>
      <c r="L7" s="256">
        <v>0</v>
      </c>
      <c r="M7" s="256">
        <v>0</v>
      </c>
      <c r="N7" s="256">
        <v>0</v>
      </c>
      <c r="O7" s="256">
        <v>0</v>
      </c>
      <c r="P7" s="256">
        <v>0</v>
      </c>
      <c r="Q7" s="347">
        <v>0</v>
      </c>
    </row>
    <row r="8" spans="2:17" x14ac:dyDescent="0.35">
      <c r="B8" s="267" t="s">
        <v>275</v>
      </c>
      <c r="C8" s="256">
        <v>0</v>
      </c>
      <c r="D8" s="256">
        <v>0</v>
      </c>
      <c r="E8" s="256">
        <v>0</v>
      </c>
      <c r="F8" s="256">
        <v>0</v>
      </c>
      <c r="G8" s="256">
        <v>0</v>
      </c>
      <c r="H8" s="256">
        <v>0</v>
      </c>
      <c r="I8" s="256">
        <v>0</v>
      </c>
      <c r="J8" s="256">
        <v>0</v>
      </c>
      <c r="K8" s="256">
        <v>0</v>
      </c>
      <c r="L8" s="256">
        <v>0</v>
      </c>
      <c r="M8" s="256">
        <v>0</v>
      </c>
      <c r="N8" s="256">
        <v>0</v>
      </c>
      <c r="O8" s="256">
        <v>0</v>
      </c>
      <c r="P8" s="256">
        <v>0</v>
      </c>
      <c r="Q8" s="347">
        <v>0</v>
      </c>
    </row>
    <row r="9" spans="2:17" x14ac:dyDescent="0.35">
      <c r="B9" s="267" t="s">
        <v>276</v>
      </c>
      <c r="C9" s="256">
        <v>0</v>
      </c>
      <c r="D9" s="256">
        <v>0</v>
      </c>
      <c r="E9" s="256">
        <v>0</v>
      </c>
      <c r="F9" s="256">
        <v>0</v>
      </c>
      <c r="G9" s="256">
        <v>0</v>
      </c>
      <c r="H9" s="256">
        <v>0</v>
      </c>
      <c r="I9" s="256">
        <v>0</v>
      </c>
      <c r="J9" s="256">
        <v>0</v>
      </c>
      <c r="K9" s="256">
        <v>0</v>
      </c>
      <c r="L9" s="256">
        <v>0</v>
      </c>
      <c r="M9" s="256">
        <v>0</v>
      </c>
      <c r="N9" s="256">
        <v>0</v>
      </c>
      <c r="O9" s="256">
        <v>0</v>
      </c>
      <c r="P9" s="256">
        <v>0</v>
      </c>
      <c r="Q9" s="347">
        <v>0</v>
      </c>
    </row>
    <row r="10" spans="2:17" x14ac:dyDescent="0.35">
      <c r="B10" s="267" t="s">
        <v>277</v>
      </c>
      <c r="C10" s="256">
        <v>0</v>
      </c>
      <c r="D10" s="256">
        <v>0</v>
      </c>
      <c r="E10" s="256">
        <v>0</v>
      </c>
      <c r="F10" s="256">
        <v>0</v>
      </c>
      <c r="G10" s="256">
        <v>0</v>
      </c>
      <c r="H10" s="256">
        <v>0</v>
      </c>
      <c r="I10" s="256">
        <v>0</v>
      </c>
      <c r="J10" s="256">
        <v>0</v>
      </c>
      <c r="K10" s="256">
        <v>0</v>
      </c>
      <c r="L10" s="256">
        <v>0</v>
      </c>
      <c r="M10" s="256">
        <v>0</v>
      </c>
      <c r="N10" s="256">
        <v>0</v>
      </c>
      <c r="O10" s="256">
        <v>0</v>
      </c>
      <c r="P10" s="256">
        <v>0</v>
      </c>
      <c r="Q10" s="347">
        <v>0</v>
      </c>
    </row>
    <row r="11" spans="2:17" x14ac:dyDescent="0.35">
      <c r="B11" s="267" t="s">
        <v>278</v>
      </c>
      <c r="C11" s="256">
        <v>0</v>
      </c>
      <c r="D11" s="256">
        <v>0</v>
      </c>
      <c r="E11" s="256">
        <v>0</v>
      </c>
      <c r="F11" s="256">
        <v>0</v>
      </c>
      <c r="G11" s="256">
        <v>0</v>
      </c>
      <c r="H11" s="256">
        <v>0</v>
      </c>
      <c r="I11" s="256">
        <v>0</v>
      </c>
      <c r="J11" s="256">
        <v>0</v>
      </c>
      <c r="K11" s="256">
        <v>0</v>
      </c>
      <c r="L11" s="256">
        <v>0</v>
      </c>
      <c r="M11" s="256">
        <v>0</v>
      </c>
      <c r="N11" s="256">
        <v>0</v>
      </c>
      <c r="O11" s="256">
        <v>0</v>
      </c>
      <c r="P11" s="256">
        <v>0</v>
      </c>
      <c r="Q11" s="347">
        <v>0</v>
      </c>
    </row>
    <row r="12" spans="2:17" x14ac:dyDescent="0.35">
      <c r="B12" s="267" t="s">
        <v>8</v>
      </c>
      <c r="C12" s="256">
        <v>0</v>
      </c>
      <c r="D12" s="256">
        <v>0</v>
      </c>
      <c r="E12" s="256">
        <v>0</v>
      </c>
      <c r="F12" s="256">
        <v>0</v>
      </c>
      <c r="G12" s="256">
        <v>0</v>
      </c>
      <c r="H12" s="256">
        <v>0</v>
      </c>
      <c r="I12" s="256">
        <v>0</v>
      </c>
      <c r="J12" s="256">
        <v>0</v>
      </c>
      <c r="K12" s="256">
        <v>0</v>
      </c>
      <c r="L12" s="256">
        <v>0</v>
      </c>
      <c r="M12" s="256">
        <v>0</v>
      </c>
      <c r="N12" s="256">
        <v>0</v>
      </c>
      <c r="O12" s="256">
        <v>0</v>
      </c>
      <c r="P12" s="256">
        <v>0</v>
      </c>
      <c r="Q12" s="347">
        <v>0</v>
      </c>
    </row>
    <row r="13" spans="2:17" x14ac:dyDescent="0.35">
      <c r="B13" s="267" t="s">
        <v>279</v>
      </c>
      <c r="C13" s="256">
        <v>0</v>
      </c>
      <c r="D13" s="256">
        <v>0</v>
      </c>
      <c r="E13" s="256">
        <v>0</v>
      </c>
      <c r="F13" s="256">
        <v>0</v>
      </c>
      <c r="G13" s="256">
        <v>0</v>
      </c>
      <c r="H13" s="256">
        <v>0</v>
      </c>
      <c r="I13" s="256">
        <v>0</v>
      </c>
      <c r="J13" s="256">
        <v>0</v>
      </c>
      <c r="K13" s="256">
        <v>0</v>
      </c>
      <c r="L13" s="256">
        <v>0</v>
      </c>
      <c r="M13" s="256">
        <v>0</v>
      </c>
      <c r="N13" s="256">
        <v>0</v>
      </c>
      <c r="O13" s="256">
        <v>0</v>
      </c>
      <c r="P13" s="256">
        <v>0</v>
      </c>
      <c r="Q13" s="347">
        <v>0</v>
      </c>
    </row>
    <row r="14" spans="2:17" x14ac:dyDescent="0.35">
      <c r="B14" s="267" t="s">
        <v>280</v>
      </c>
      <c r="C14" s="256">
        <v>0</v>
      </c>
      <c r="D14" s="256">
        <v>0</v>
      </c>
      <c r="E14" s="256">
        <v>0</v>
      </c>
      <c r="F14" s="256">
        <v>0</v>
      </c>
      <c r="G14" s="256">
        <v>0</v>
      </c>
      <c r="H14" s="256">
        <v>0</v>
      </c>
      <c r="I14" s="256">
        <v>0</v>
      </c>
      <c r="J14" s="256">
        <v>0</v>
      </c>
      <c r="K14" s="256">
        <v>0</v>
      </c>
      <c r="L14" s="256">
        <v>0</v>
      </c>
      <c r="M14" s="256">
        <v>0</v>
      </c>
      <c r="N14" s="256">
        <v>0</v>
      </c>
      <c r="O14" s="256">
        <v>0</v>
      </c>
      <c r="P14" s="256">
        <v>0</v>
      </c>
      <c r="Q14" s="347">
        <v>0</v>
      </c>
    </row>
    <row r="15" spans="2:17" x14ac:dyDescent="0.35">
      <c r="B15" s="267" t="s">
        <v>281</v>
      </c>
      <c r="C15" s="256">
        <v>0</v>
      </c>
      <c r="D15" s="256">
        <v>0</v>
      </c>
      <c r="E15" s="256">
        <v>0</v>
      </c>
      <c r="F15" s="256">
        <v>0</v>
      </c>
      <c r="G15" s="256">
        <v>0</v>
      </c>
      <c r="H15" s="256">
        <v>0</v>
      </c>
      <c r="I15" s="256">
        <v>0</v>
      </c>
      <c r="J15" s="256">
        <v>0</v>
      </c>
      <c r="K15" s="256">
        <v>0</v>
      </c>
      <c r="L15" s="256">
        <v>0</v>
      </c>
      <c r="M15" s="256">
        <v>0</v>
      </c>
      <c r="N15" s="256">
        <v>0</v>
      </c>
      <c r="O15" s="256">
        <v>0</v>
      </c>
      <c r="P15" s="256">
        <v>0</v>
      </c>
      <c r="Q15" s="347">
        <v>0</v>
      </c>
    </row>
    <row r="16" spans="2:17" x14ac:dyDescent="0.35">
      <c r="B16" s="267" t="s">
        <v>282</v>
      </c>
      <c r="C16" s="256">
        <v>0</v>
      </c>
      <c r="D16" s="256">
        <v>0</v>
      </c>
      <c r="E16" s="256">
        <v>0</v>
      </c>
      <c r="F16" s="256">
        <v>0</v>
      </c>
      <c r="G16" s="256">
        <v>0</v>
      </c>
      <c r="H16" s="256">
        <v>0</v>
      </c>
      <c r="I16" s="256">
        <v>0</v>
      </c>
      <c r="J16" s="256">
        <v>0</v>
      </c>
      <c r="K16" s="256">
        <v>0</v>
      </c>
      <c r="L16" s="256">
        <v>0</v>
      </c>
      <c r="M16" s="256">
        <v>0</v>
      </c>
      <c r="N16" s="256">
        <v>0</v>
      </c>
      <c r="O16" s="256">
        <v>0</v>
      </c>
      <c r="P16" s="256">
        <v>0</v>
      </c>
      <c r="Q16" s="347">
        <v>0</v>
      </c>
    </row>
    <row r="17" spans="2:17" x14ac:dyDescent="0.35">
      <c r="B17" s="267" t="s">
        <v>283</v>
      </c>
      <c r="C17" s="256">
        <v>0</v>
      </c>
      <c r="D17" s="256">
        <v>0</v>
      </c>
      <c r="E17" s="256">
        <v>0</v>
      </c>
      <c r="F17" s="256">
        <v>0</v>
      </c>
      <c r="G17" s="256">
        <v>0</v>
      </c>
      <c r="H17" s="256">
        <v>0</v>
      </c>
      <c r="I17" s="256">
        <v>0</v>
      </c>
      <c r="J17" s="256">
        <v>0</v>
      </c>
      <c r="K17" s="256">
        <v>0</v>
      </c>
      <c r="L17" s="256">
        <v>0</v>
      </c>
      <c r="M17" s="256">
        <v>0</v>
      </c>
      <c r="N17" s="256">
        <v>0</v>
      </c>
      <c r="O17" s="256">
        <v>0</v>
      </c>
      <c r="P17" s="256">
        <v>0</v>
      </c>
      <c r="Q17" s="347">
        <v>0</v>
      </c>
    </row>
    <row r="18" spans="2:17" x14ac:dyDescent="0.35">
      <c r="B18" s="267" t="s">
        <v>284</v>
      </c>
      <c r="C18" s="256">
        <v>0</v>
      </c>
      <c r="D18" s="256">
        <v>0</v>
      </c>
      <c r="E18" s="256">
        <v>0</v>
      </c>
      <c r="F18" s="256">
        <v>0</v>
      </c>
      <c r="G18" s="256">
        <v>0</v>
      </c>
      <c r="H18" s="256">
        <v>0</v>
      </c>
      <c r="I18" s="256">
        <v>0</v>
      </c>
      <c r="J18" s="256">
        <v>0</v>
      </c>
      <c r="K18" s="256">
        <v>0</v>
      </c>
      <c r="L18" s="256">
        <v>0</v>
      </c>
      <c r="M18" s="256">
        <v>0</v>
      </c>
      <c r="N18" s="256">
        <v>0</v>
      </c>
      <c r="O18" s="256">
        <v>0</v>
      </c>
      <c r="P18" s="256">
        <v>0</v>
      </c>
      <c r="Q18" s="347">
        <v>0</v>
      </c>
    </row>
    <row r="19" spans="2:17" x14ac:dyDescent="0.35">
      <c r="B19" s="267" t="s">
        <v>285</v>
      </c>
      <c r="C19" s="256">
        <v>0</v>
      </c>
      <c r="D19" s="256">
        <v>0</v>
      </c>
      <c r="E19" s="256">
        <v>0</v>
      </c>
      <c r="F19" s="256">
        <v>0</v>
      </c>
      <c r="G19" s="256">
        <v>0</v>
      </c>
      <c r="H19" s="256">
        <v>0</v>
      </c>
      <c r="I19" s="256">
        <v>0</v>
      </c>
      <c r="J19" s="256">
        <v>0</v>
      </c>
      <c r="K19" s="256">
        <v>0</v>
      </c>
      <c r="L19" s="256">
        <v>0</v>
      </c>
      <c r="M19" s="256">
        <v>0</v>
      </c>
      <c r="N19" s="256">
        <v>0</v>
      </c>
      <c r="O19" s="256">
        <v>0</v>
      </c>
      <c r="P19" s="256">
        <v>0</v>
      </c>
      <c r="Q19" s="347">
        <v>0</v>
      </c>
    </row>
    <row r="20" spans="2:17" x14ac:dyDescent="0.35">
      <c r="B20" s="267" t="s">
        <v>286</v>
      </c>
      <c r="C20" s="256">
        <v>0</v>
      </c>
      <c r="D20" s="256">
        <v>0</v>
      </c>
      <c r="E20" s="256">
        <v>0</v>
      </c>
      <c r="F20" s="256">
        <v>0</v>
      </c>
      <c r="G20" s="256">
        <v>0</v>
      </c>
      <c r="H20" s="256">
        <v>0</v>
      </c>
      <c r="I20" s="256">
        <v>0</v>
      </c>
      <c r="J20" s="256">
        <v>0</v>
      </c>
      <c r="K20" s="256">
        <v>0</v>
      </c>
      <c r="L20" s="256">
        <v>0</v>
      </c>
      <c r="M20" s="256">
        <v>0</v>
      </c>
      <c r="N20" s="256">
        <v>0</v>
      </c>
      <c r="O20" s="256">
        <v>0</v>
      </c>
      <c r="P20" s="256">
        <v>0</v>
      </c>
      <c r="Q20" s="347">
        <v>0</v>
      </c>
    </row>
    <row r="21" spans="2:17" x14ac:dyDescent="0.35">
      <c r="B21" s="267" t="s">
        <v>287</v>
      </c>
      <c r="C21" s="256">
        <v>0</v>
      </c>
      <c r="D21" s="256">
        <v>0</v>
      </c>
      <c r="E21" s="256">
        <v>0</v>
      </c>
      <c r="F21" s="256">
        <v>0</v>
      </c>
      <c r="G21" s="256">
        <v>0</v>
      </c>
      <c r="H21" s="256">
        <v>0</v>
      </c>
      <c r="I21" s="256">
        <v>0</v>
      </c>
      <c r="J21" s="256">
        <v>0</v>
      </c>
      <c r="K21" s="256">
        <v>0</v>
      </c>
      <c r="L21" s="256">
        <v>0</v>
      </c>
      <c r="M21" s="256">
        <v>0</v>
      </c>
      <c r="N21" s="256">
        <v>0</v>
      </c>
      <c r="O21" s="256">
        <v>0</v>
      </c>
      <c r="P21" s="256">
        <v>0</v>
      </c>
      <c r="Q21" s="347">
        <v>0</v>
      </c>
    </row>
    <row r="22" spans="2:17" x14ac:dyDescent="0.35">
      <c r="B22" s="267" t="s">
        <v>18</v>
      </c>
      <c r="C22" s="256">
        <v>0</v>
      </c>
      <c r="D22" s="256">
        <v>0</v>
      </c>
      <c r="E22" s="256">
        <v>0</v>
      </c>
      <c r="F22" s="256">
        <v>0</v>
      </c>
      <c r="G22" s="256">
        <v>0</v>
      </c>
      <c r="H22" s="256">
        <v>0</v>
      </c>
      <c r="I22" s="256">
        <v>0</v>
      </c>
      <c r="J22" s="256">
        <v>0</v>
      </c>
      <c r="K22" s="256">
        <v>0</v>
      </c>
      <c r="L22" s="256">
        <v>0</v>
      </c>
      <c r="M22" s="256">
        <v>0</v>
      </c>
      <c r="N22" s="256">
        <v>0</v>
      </c>
      <c r="O22" s="256">
        <v>0</v>
      </c>
      <c r="P22" s="256">
        <v>0</v>
      </c>
      <c r="Q22" s="347">
        <v>0</v>
      </c>
    </row>
    <row r="23" spans="2:17" x14ac:dyDescent="0.35">
      <c r="B23" s="267" t="s">
        <v>288</v>
      </c>
      <c r="C23" s="256">
        <v>0</v>
      </c>
      <c r="D23" s="256">
        <v>0</v>
      </c>
      <c r="E23" s="256">
        <v>0</v>
      </c>
      <c r="F23" s="256">
        <v>0</v>
      </c>
      <c r="G23" s="256">
        <v>0</v>
      </c>
      <c r="H23" s="256">
        <v>0</v>
      </c>
      <c r="I23" s="256">
        <v>0</v>
      </c>
      <c r="J23" s="256">
        <v>0</v>
      </c>
      <c r="K23" s="256">
        <v>0</v>
      </c>
      <c r="L23" s="256">
        <v>0</v>
      </c>
      <c r="M23" s="256">
        <v>0</v>
      </c>
      <c r="N23" s="256">
        <v>0</v>
      </c>
      <c r="O23" s="256">
        <v>0</v>
      </c>
      <c r="P23" s="256">
        <v>0</v>
      </c>
      <c r="Q23" s="347">
        <v>0</v>
      </c>
    </row>
    <row r="24" spans="2:17" x14ac:dyDescent="0.35">
      <c r="B24" s="267" t="s">
        <v>289</v>
      </c>
      <c r="C24" s="256">
        <v>0</v>
      </c>
      <c r="D24" s="256">
        <v>0</v>
      </c>
      <c r="E24" s="256">
        <v>0</v>
      </c>
      <c r="F24" s="256">
        <v>0</v>
      </c>
      <c r="G24" s="256">
        <v>0</v>
      </c>
      <c r="H24" s="256">
        <v>0</v>
      </c>
      <c r="I24" s="256">
        <v>0</v>
      </c>
      <c r="J24" s="256">
        <v>0</v>
      </c>
      <c r="K24" s="256">
        <v>0</v>
      </c>
      <c r="L24" s="256">
        <v>0</v>
      </c>
      <c r="M24" s="256">
        <v>0</v>
      </c>
      <c r="N24" s="256">
        <v>0</v>
      </c>
      <c r="O24" s="256">
        <v>0</v>
      </c>
      <c r="P24" s="256">
        <v>0</v>
      </c>
      <c r="Q24" s="347">
        <v>0</v>
      </c>
    </row>
    <row r="25" spans="2:17" x14ac:dyDescent="0.35">
      <c r="B25" s="267" t="s">
        <v>290</v>
      </c>
      <c r="C25" s="256">
        <v>0</v>
      </c>
      <c r="D25" s="256">
        <v>0</v>
      </c>
      <c r="E25" s="256">
        <v>0</v>
      </c>
      <c r="F25" s="256">
        <v>0</v>
      </c>
      <c r="G25" s="256">
        <v>0</v>
      </c>
      <c r="H25" s="256">
        <v>0</v>
      </c>
      <c r="I25" s="256">
        <v>0</v>
      </c>
      <c r="J25" s="256">
        <v>0</v>
      </c>
      <c r="K25" s="256">
        <v>0</v>
      </c>
      <c r="L25" s="256">
        <v>0</v>
      </c>
      <c r="M25" s="256">
        <v>0</v>
      </c>
      <c r="N25" s="256">
        <v>0</v>
      </c>
      <c r="O25" s="256">
        <v>0</v>
      </c>
      <c r="P25" s="256">
        <v>0</v>
      </c>
      <c r="Q25" s="347">
        <v>0</v>
      </c>
    </row>
    <row r="26" spans="2:17" x14ac:dyDescent="0.35">
      <c r="B26" s="267" t="s">
        <v>291</v>
      </c>
      <c r="C26" s="256">
        <v>0</v>
      </c>
      <c r="D26" s="256">
        <v>0</v>
      </c>
      <c r="E26" s="256">
        <v>0</v>
      </c>
      <c r="F26" s="256">
        <v>0</v>
      </c>
      <c r="G26" s="256">
        <v>0</v>
      </c>
      <c r="H26" s="256">
        <v>0</v>
      </c>
      <c r="I26" s="256">
        <v>0</v>
      </c>
      <c r="J26" s="256">
        <v>0</v>
      </c>
      <c r="K26" s="256">
        <v>0</v>
      </c>
      <c r="L26" s="256">
        <v>0</v>
      </c>
      <c r="M26" s="256">
        <v>0</v>
      </c>
      <c r="N26" s="256">
        <v>0</v>
      </c>
      <c r="O26" s="256">
        <v>0</v>
      </c>
      <c r="P26" s="256">
        <v>0</v>
      </c>
      <c r="Q26" s="347">
        <v>0</v>
      </c>
    </row>
    <row r="27" spans="2:17" x14ac:dyDescent="0.35">
      <c r="B27" s="267" t="s">
        <v>292</v>
      </c>
      <c r="C27" s="256">
        <v>0</v>
      </c>
      <c r="D27" s="256">
        <v>0</v>
      </c>
      <c r="E27" s="256">
        <v>0</v>
      </c>
      <c r="F27" s="256">
        <v>0</v>
      </c>
      <c r="G27" s="256">
        <v>0</v>
      </c>
      <c r="H27" s="256">
        <v>0</v>
      </c>
      <c r="I27" s="256">
        <v>0</v>
      </c>
      <c r="J27" s="256">
        <v>0</v>
      </c>
      <c r="K27" s="256">
        <v>0</v>
      </c>
      <c r="L27" s="256">
        <v>0</v>
      </c>
      <c r="M27" s="256">
        <v>0</v>
      </c>
      <c r="N27" s="256">
        <v>0</v>
      </c>
      <c r="O27" s="256">
        <v>0</v>
      </c>
      <c r="P27" s="256">
        <v>0</v>
      </c>
      <c r="Q27" s="347">
        <v>0</v>
      </c>
    </row>
    <row r="28" spans="2:17" x14ac:dyDescent="0.35">
      <c r="B28" s="267" t="s">
        <v>293</v>
      </c>
      <c r="C28" s="256">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x14ac:dyDescent="0.35">
      <c r="B29" s="267" t="s">
        <v>294</v>
      </c>
      <c r="C29" s="256">
        <v>0</v>
      </c>
      <c r="D29" s="256">
        <v>0</v>
      </c>
      <c r="E29" s="256">
        <v>0</v>
      </c>
      <c r="F29" s="256">
        <v>0</v>
      </c>
      <c r="G29" s="256">
        <v>0</v>
      </c>
      <c r="H29" s="256">
        <v>0</v>
      </c>
      <c r="I29" s="256">
        <v>0</v>
      </c>
      <c r="J29" s="256">
        <v>0</v>
      </c>
      <c r="K29" s="256">
        <v>0</v>
      </c>
      <c r="L29" s="256">
        <v>0</v>
      </c>
      <c r="M29" s="256">
        <v>0</v>
      </c>
      <c r="N29" s="256">
        <v>0</v>
      </c>
      <c r="O29" s="256">
        <v>0</v>
      </c>
      <c r="P29" s="256">
        <v>0</v>
      </c>
      <c r="Q29" s="347">
        <v>0</v>
      </c>
    </row>
    <row r="30" spans="2:17" x14ac:dyDescent="0.35">
      <c r="B30" s="267" t="s">
        <v>295</v>
      </c>
      <c r="C30" s="256">
        <v>0</v>
      </c>
      <c r="D30" s="256">
        <v>0</v>
      </c>
      <c r="E30" s="256">
        <v>0</v>
      </c>
      <c r="F30" s="256">
        <v>0</v>
      </c>
      <c r="G30" s="256">
        <v>0</v>
      </c>
      <c r="H30" s="256">
        <v>0</v>
      </c>
      <c r="I30" s="256">
        <v>0</v>
      </c>
      <c r="J30" s="256">
        <v>0</v>
      </c>
      <c r="K30" s="256">
        <v>0</v>
      </c>
      <c r="L30" s="256">
        <v>0</v>
      </c>
      <c r="M30" s="256">
        <v>0</v>
      </c>
      <c r="N30" s="256">
        <v>0</v>
      </c>
      <c r="O30" s="256">
        <v>0</v>
      </c>
      <c r="P30" s="256">
        <v>0</v>
      </c>
      <c r="Q30" s="347">
        <v>0</v>
      </c>
    </row>
    <row r="31" spans="2:17" x14ac:dyDescent="0.35">
      <c r="B31" s="143" t="s">
        <v>26</v>
      </c>
      <c r="C31" s="261">
        <f t="shared" ref="C31:Q31" si="0">SUM(C6:C30)</f>
        <v>0</v>
      </c>
      <c r="D31" s="261">
        <f t="shared" si="0"/>
        <v>0</v>
      </c>
      <c r="E31" s="261">
        <f t="shared" si="0"/>
        <v>0</v>
      </c>
      <c r="F31" s="261">
        <f t="shared" si="0"/>
        <v>0</v>
      </c>
      <c r="G31" s="261">
        <f t="shared" si="0"/>
        <v>0</v>
      </c>
      <c r="H31" s="261">
        <f t="shared" si="0"/>
        <v>0</v>
      </c>
      <c r="I31" s="261">
        <f t="shared" si="0"/>
        <v>0</v>
      </c>
      <c r="J31" s="261">
        <f t="shared" si="0"/>
        <v>0</v>
      </c>
      <c r="K31" s="261">
        <f t="shared" si="0"/>
        <v>0</v>
      </c>
      <c r="L31" s="261">
        <f t="shared" si="0"/>
        <v>0</v>
      </c>
      <c r="M31" s="261">
        <f t="shared" si="0"/>
        <v>0</v>
      </c>
      <c r="N31" s="261">
        <f t="shared" si="0"/>
        <v>0</v>
      </c>
      <c r="O31" s="261">
        <f t="shared" si="0"/>
        <v>0</v>
      </c>
      <c r="P31" s="261">
        <f t="shared" si="0"/>
        <v>0</v>
      </c>
      <c r="Q31" s="261">
        <f t="shared" si="0"/>
        <v>0</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v>0</v>
      </c>
      <c r="D33" s="256">
        <v>0</v>
      </c>
      <c r="E33" s="256">
        <v>0</v>
      </c>
      <c r="F33" s="256">
        <v>0</v>
      </c>
      <c r="G33" s="256">
        <v>0</v>
      </c>
      <c r="H33" s="256">
        <v>0</v>
      </c>
      <c r="I33" s="256">
        <v>0</v>
      </c>
      <c r="J33" s="256">
        <v>0</v>
      </c>
      <c r="K33" s="256">
        <v>0</v>
      </c>
      <c r="L33" s="256">
        <v>0</v>
      </c>
      <c r="M33" s="256">
        <v>0</v>
      </c>
      <c r="N33" s="256">
        <v>0</v>
      </c>
      <c r="O33" s="256">
        <v>0</v>
      </c>
      <c r="P33" s="256">
        <v>0</v>
      </c>
      <c r="Q33" s="347">
        <v>0</v>
      </c>
    </row>
    <row r="34" spans="2:17" x14ac:dyDescent="0.35">
      <c r="B34" s="267" t="s">
        <v>29</v>
      </c>
      <c r="C34" s="256">
        <v>0</v>
      </c>
      <c r="D34" s="256">
        <v>0</v>
      </c>
      <c r="E34" s="256">
        <v>0</v>
      </c>
      <c r="F34" s="256">
        <v>0</v>
      </c>
      <c r="G34" s="256">
        <v>0</v>
      </c>
      <c r="H34" s="256">
        <v>0</v>
      </c>
      <c r="I34" s="256">
        <v>0</v>
      </c>
      <c r="J34" s="256">
        <v>0</v>
      </c>
      <c r="K34" s="256">
        <v>0</v>
      </c>
      <c r="L34" s="256">
        <v>0</v>
      </c>
      <c r="M34" s="256">
        <v>0</v>
      </c>
      <c r="N34" s="256">
        <v>0</v>
      </c>
      <c r="O34" s="256">
        <v>0</v>
      </c>
      <c r="P34" s="256">
        <v>0</v>
      </c>
      <c r="Q34" s="347">
        <v>0</v>
      </c>
    </row>
    <row r="35" spans="2:17" x14ac:dyDescent="0.35">
      <c r="B35" s="267" t="s">
        <v>30</v>
      </c>
      <c r="C35" s="256">
        <v>0</v>
      </c>
      <c r="D35" s="256">
        <v>0</v>
      </c>
      <c r="E35" s="256">
        <v>0</v>
      </c>
      <c r="F35" s="256">
        <v>0</v>
      </c>
      <c r="G35" s="256">
        <v>0</v>
      </c>
      <c r="H35" s="256">
        <v>0</v>
      </c>
      <c r="I35" s="256">
        <v>0</v>
      </c>
      <c r="J35" s="256">
        <v>0</v>
      </c>
      <c r="K35" s="256">
        <v>0</v>
      </c>
      <c r="L35" s="256">
        <v>0</v>
      </c>
      <c r="M35" s="256">
        <v>0</v>
      </c>
      <c r="N35" s="256">
        <v>0</v>
      </c>
      <c r="O35" s="256">
        <v>0</v>
      </c>
      <c r="P35" s="256">
        <v>0</v>
      </c>
      <c r="Q35" s="347">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350">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dnI0xaQE2jFhCxBWqjpD/wado+uQ68SPGFHW84aBjxeL3DJ4r84kZ6AnyyQe5VmoZg5IAj1VKXysBO2oWB+00g==" saltValue="CHRnH/EcDDzhHR27WKpXWw==" spinCount="100000" sheet="1" objects="1" scenarios="1"/>
  <mergeCells count="4">
    <mergeCell ref="B32:Q32"/>
    <mergeCell ref="B37:Q37"/>
    <mergeCell ref="B3:Q3"/>
    <mergeCell ref="B5:Q5"/>
  </mergeCells>
  <pageMargins left="0.7" right="0.7" top="0.75" bottom="0.75" header="0.3" footer="0.3"/>
  <pageSetup scale="49" orientation="landscape" r:id="rId1"/>
  <headerFooter>
    <oddFooter>&amp;CPage &amp;P of &amp;N</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2">
    <tabColor rgb="FFCC9900"/>
    <pageSetUpPr fitToPage="1"/>
  </sheetPr>
  <dimension ref="B3:Q37"/>
  <sheetViews>
    <sheetView showGridLines="0" zoomScale="80" zoomScaleNormal="80" workbookViewId="0"/>
  </sheetViews>
  <sheetFormatPr defaultRowHeight="15.5" x14ac:dyDescent="0.35"/>
  <cols>
    <col min="1" max="1" width="9" style="1" customWidth="1"/>
    <col min="2" max="2" width="39.7265625" style="1" bestFit="1" customWidth="1"/>
    <col min="3" max="3" width="15.6328125" style="1" bestFit="1" customWidth="1"/>
    <col min="4" max="4" width="16.453125" style="1" bestFit="1" customWidth="1"/>
    <col min="5" max="5" width="13.81640625" style="1" bestFit="1" customWidth="1"/>
    <col min="6" max="6" width="12.81640625" style="1" bestFit="1" customWidth="1"/>
    <col min="7" max="8" width="12" style="1" bestFit="1" customWidth="1"/>
    <col min="9" max="9" width="12.81640625" style="1" bestFit="1" customWidth="1"/>
    <col min="10" max="10" width="10.1796875" style="1" bestFit="1" customWidth="1"/>
    <col min="11" max="11" width="10.81640625" style="1" bestFit="1" customWidth="1"/>
    <col min="12" max="12" width="13.1796875" style="1" bestFit="1" customWidth="1"/>
    <col min="13" max="13" width="14.453125" style="1" bestFit="1" customWidth="1"/>
    <col min="14" max="15" width="12.453125" style="1" bestFit="1" customWidth="1"/>
    <col min="16" max="16" width="13.54296875" style="1" bestFit="1" customWidth="1"/>
    <col min="17" max="17" width="14.1796875" style="31" bestFit="1" customWidth="1"/>
    <col min="18" max="18" width="13.453125" style="1" bestFit="1" customWidth="1"/>
    <col min="19" max="19" width="9.54296875" style="1" bestFit="1" customWidth="1"/>
    <col min="20" max="16384" width="8.7265625" style="1"/>
  </cols>
  <sheetData>
    <row r="3" spans="2:17" ht="22.5" customHeight="1" x14ac:dyDescent="0.35">
      <c r="B3" s="555" t="s">
        <v>371</v>
      </c>
      <c r="C3" s="535"/>
      <c r="D3" s="535"/>
      <c r="E3" s="535"/>
      <c r="F3" s="535"/>
      <c r="G3" s="535"/>
      <c r="H3" s="535"/>
      <c r="I3" s="535"/>
      <c r="J3" s="535"/>
      <c r="K3" s="535"/>
      <c r="L3" s="535"/>
      <c r="M3" s="535"/>
      <c r="N3" s="535"/>
      <c r="O3" s="535"/>
      <c r="P3" s="535"/>
      <c r="Q3" s="536"/>
    </row>
    <row r="4" spans="2:17" s="2" customFormat="1" ht="44.25" customHeight="1"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v>0</v>
      </c>
      <c r="D6" s="256">
        <v>0</v>
      </c>
      <c r="E6" s="256">
        <v>0</v>
      </c>
      <c r="F6" s="256">
        <v>0</v>
      </c>
      <c r="G6" s="256">
        <v>0</v>
      </c>
      <c r="H6" s="256">
        <v>0</v>
      </c>
      <c r="I6" s="256">
        <v>0</v>
      </c>
      <c r="J6" s="256">
        <v>0</v>
      </c>
      <c r="K6" s="256">
        <v>0</v>
      </c>
      <c r="L6" s="256">
        <v>0</v>
      </c>
      <c r="M6" s="256">
        <v>0</v>
      </c>
      <c r="N6" s="256">
        <v>0</v>
      </c>
      <c r="O6" s="256">
        <v>0</v>
      </c>
      <c r="P6" s="256">
        <v>0</v>
      </c>
      <c r="Q6" s="347">
        <v>0</v>
      </c>
    </row>
    <row r="7" spans="2:17" x14ac:dyDescent="0.35">
      <c r="B7" s="267" t="s">
        <v>274</v>
      </c>
      <c r="C7" s="256">
        <v>0</v>
      </c>
      <c r="D7" s="256">
        <v>0</v>
      </c>
      <c r="E7" s="256">
        <v>0</v>
      </c>
      <c r="F7" s="256">
        <v>0</v>
      </c>
      <c r="G7" s="256">
        <v>0</v>
      </c>
      <c r="H7" s="256">
        <v>0</v>
      </c>
      <c r="I7" s="256">
        <v>0</v>
      </c>
      <c r="J7" s="256">
        <v>0</v>
      </c>
      <c r="K7" s="256">
        <v>0</v>
      </c>
      <c r="L7" s="256">
        <v>0</v>
      </c>
      <c r="M7" s="256">
        <v>0</v>
      </c>
      <c r="N7" s="256">
        <v>0</v>
      </c>
      <c r="O7" s="256">
        <v>0</v>
      </c>
      <c r="P7" s="256">
        <v>0</v>
      </c>
      <c r="Q7" s="347">
        <v>0</v>
      </c>
    </row>
    <row r="8" spans="2:17" x14ac:dyDescent="0.35">
      <c r="B8" s="267" t="s">
        <v>275</v>
      </c>
      <c r="C8" s="256">
        <v>0</v>
      </c>
      <c r="D8" s="256">
        <v>0</v>
      </c>
      <c r="E8" s="256">
        <v>0</v>
      </c>
      <c r="F8" s="256">
        <v>0</v>
      </c>
      <c r="G8" s="256">
        <v>0</v>
      </c>
      <c r="H8" s="256">
        <v>0</v>
      </c>
      <c r="I8" s="256">
        <v>0</v>
      </c>
      <c r="J8" s="256">
        <v>0</v>
      </c>
      <c r="K8" s="256">
        <v>0</v>
      </c>
      <c r="L8" s="256">
        <v>0</v>
      </c>
      <c r="M8" s="256">
        <v>0</v>
      </c>
      <c r="N8" s="256">
        <v>0</v>
      </c>
      <c r="O8" s="256">
        <v>0</v>
      </c>
      <c r="P8" s="256">
        <v>0</v>
      </c>
      <c r="Q8" s="347">
        <v>0</v>
      </c>
    </row>
    <row r="9" spans="2:17" x14ac:dyDescent="0.35">
      <c r="B9" s="267" t="s">
        <v>276</v>
      </c>
      <c r="C9" s="256">
        <v>0</v>
      </c>
      <c r="D9" s="256">
        <v>0</v>
      </c>
      <c r="E9" s="256">
        <v>0</v>
      </c>
      <c r="F9" s="256">
        <v>0</v>
      </c>
      <c r="G9" s="256">
        <v>0</v>
      </c>
      <c r="H9" s="256">
        <v>0</v>
      </c>
      <c r="I9" s="256">
        <v>0</v>
      </c>
      <c r="J9" s="256">
        <v>0</v>
      </c>
      <c r="K9" s="256">
        <v>0</v>
      </c>
      <c r="L9" s="256">
        <v>0</v>
      </c>
      <c r="M9" s="256">
        <v>0</v>
      </c>
      <c r="N9" s="256">
        <v>0</v>
      </c>
      <c r="O9" s="256">
        <v>0</v>
      </c>
      <c r="P9" s="256">
        <v>0</v>
      </c>
      <c r="Q9" s="347">
        <v>0</v>
      </c>
    </row>
    <row r="10" spans="2:17" x14ac:dyDescent="0.35">
      <c r="B10" s="267" t="s">
        <v>277</v>
      </c>
      <c r="C10" s="256">
        <v>0</v>
      </c>
      <c r="D10" s="256">
        <v>0</v>
      </c>
      <c r="E10" s="256">
        <v>0</v>
      </c>
      <c r="F10" s="256">
        <v>0</v>
      </c>
      <c r="G10" s="256">
        <v>0</v>
      </c>
      <c r="H10" s="256">
        <v>0</v>
      </c>
      <c r="I10" s="256">
        <v>0</v>
      </c>
      <c r="J10" s="256">
        <v>0</v>
      </c>
      <c r="K10" s="256">
        <v>0</v>
      </c>
      <c r="L10" s="256">
        <v>0</v>
      </c>
      <c r="M10" s="256">
        <v>0</v>
      </c>
      <c r="N10" s="256">
        <v>0</v>
      </c>
      <c r="O10" s="256">
        <v>0</v>
      </c>
      <c r="P10" s="256">
        <v>0</v>
      </c>
      <c r="Q10" s="347">
        <v>0</v>
      </c>
    </row>
    <row r="11" spans="2:17" x14ac:dyDescent="0.35">
      <c r="B11" s="267" t="s">
        <v>278</v>
      </c>
      <c r="C11" s="256">
        <v>0</v>
      </c>
      <c r="D11" s="256">
        <v>0</v>
      </c>
      <c r="E11" s="256">
        <v>0</v>
      </c>
      <c r="F11" s="256">
        <v>0</v>
      </c>
      <c r="G11" s="256">
        <v>0</v>
      </c>
      <c r="H11" s="256">
        <v>0</v>
      </c>
      <c r="I11" s="256">
        <v>0</v>
      </c>
      <c r="J11" s="256">
        <v>0</v>
      </c>
      <c r="K11" s="256">
        <v>0</v>
      </c>
      <c r="L11" s="256">
        <v>0</v>
      </c>
      <c r="M11" s="256">
        <v>0</v>
      </c>
      <c r="N11" s="256">
        <v>0</v>
      </c>
      <c r="O11" s="256">
        <v>0</v>
      </c>
      <c r="P11" s="256">
        <v>0</v>
      </c>
      <c r="Q11" s="347">
        <v>0</v>
      </c>
    </row>
    <row r="12" spans="2:17" x14ac:dyDescent="0.35">
      <c r="B12" s="267" t="s">
        <v>8</v>
      </c>
      <c r="C12" s="256">
        <v>0</v>
      </c>
      <c r="D12" s="256">
        <v>0</v>
      </c>
      <c r="E12" s="256">
        <v>0</v>
      </c>
      <c r="F12" s="256">
        <v>0</v>
      </c>
      <c r="G12" s="256">
        <v>0</v>
      </c>
      <c r="H12" s="256">
        <v>0</v>
      </c>
      <c r="I12" s="256">
        <v>0</v>
      </c>
      <c r="J12" s="256">
        <v>0</v>
      </c>
      <c r="K12" s="256">
        <v>0</v>
      </c>
      <c r="L12" s="256">
        <v>0</v>
      </c>
      <c r="M12" s="256">
        <v>0</v>
      </c>
      <c r="N12" s="256">
        <v>0</v>
      </c>
      <c r="O12" s="256">
        <v>0</v>
      </c>
      <c r="P12" s="256">
        <v>0</v>
      </c>
      <c r="Q12" s="347">
        <v>0</v>
      </c>
    </row>
    <row r="13" spans="2:17" x14ac:dyDescent="0.35">
      <c r="B13" s="267" t="s">
        <v>279</v>
      </c>
      <c r="C13" s="256">
        <v>0</v>
      </c>
      <c r="D13" s="256">
        <v>0</v>
      </c>
      <c r="E13" s="256">
        <v>0</v>
      </c>
      <c r="F13" s="256">
        <v>0</v>
      </c>
      <c r="G13" s="256">
        <v>0</v>
      </c>
      <c r="H13" s="256">
        <v>0</v>
      </c>
      <c r="I13" s="256">
        <v>0</v>
      </c>
      <c r="J13" s="256">
        <v>0</v>
      </c>
      <c r="K13" s="256">
        <v>0</v>
      </c>
      <c r="L13" s="256">
        <v>0</v>
      </c>
      <c r="M13" s="256">
        <v>0</v>
      </c>
      <c r="N13" s="256">
        <v>0</v>
      </c>
      <c r="O13" s="256">
        <v>0</v>
      </c>
      <c r="P13" s="256">
        <v>0</v>
      </c>
      <c r="Q13" s="347">
        <v>0</v>
      </c>
    </row>
    <row r="14" spans="2:17" x14ac:dyDescent="0.35">
      <c r="B14" s="267" t="s">
        <v>280</v>
      </c>
      <c r="C14" s="256">
        <v>0</v>
      </c>
      <c r="D14" s="256">
        <v>0</v>
      </c>
      <c r="E14" s="256">
        <v>0</v>
      </c>
      <c r="F14" s="256">
        <v>0</v>
      </c>
      <c r="G14" s="256">
        <v>0</v>
      </c>
      <c r="H14" s="256">
        <v>0</v>
      </c>
      <c r="I14" s="256">
        <v>0</v>
      </c>
      <c r="J14" s="256">
        <v>0</v>
      </c>
      <c r="K14" s="256">
        <v>0</v>
      </c>
      <c r="L14" s="256">
        <v>0</v>
      </c>
      <c r="M14" s="256">
        <v>0</v>
      </c>
      <c r="N14" s="256">
        <v>0</v>
      </c>
      <c r="O14" s="256">
        <v>0</v>
      </c>
      <c r="P14" s="256">
        <v>0</v>
      </c>
      <c r="Q14" s="347">
        <v>0</v>
      </c>
    </row>
    <row r="15" spans="2:17" x14ac:dyDescent="0.35">
      <c r="B15" s="267" t="s">
        <v>281</v>
      </c>
      <c r="C15" s="256">
        <v>0</v>
      </c>
      <c r="D15" s="256">
        <v>0</v>
      </c>
      <c r="E15" s="256">
        <v>0</v>
      </c>
      <c r="F15" s="256">
        <v>0</v>
      </c>
      <c r="G15" s="256">
        <v>0</v>
      </c>
      <c r="H15" s="256">
        <v>0</v>
      </c>
      <c r="I15" s="256">
        <v>0</v>
      </c>
      <c r="J15" s="256">
        <v>0</v>
      </c>
      <c r="K15" s="256">
        <v>0</v>
      </c>
      <c r="L15" s="256">
        <v>0</v>
      </c>
      <c r="M15" s="256">
        <v>0</v>
      </c>
      <c r="N15" s="256">
        <v>0</v>
      </c>
      <c r="O15" s="256">
        <v>0</v>
      </c>
      <c r="P15" s="256">
        <v>0</v>
      </c>
      <c r="Q15" s="347">
        <v>0</v>
      </c>
    </row>
    <row r="16" spans="2:17" x14ac:dyDescent="0.35">
      <c r="B16" s="267" t="s">
        <v>282</v>
      </c>
      <c r="C16" s="256">
        <v>0</v>
      </c>
      <c r="D16" s="256">
        <v>0</v>
      </c>
      <c r="E16" s="256">
        <v>0</v>
      </c>
      <c r="F16" s="256">
        <v>0</v>
      </c>
      <c r="G16" s="256">
        <v>0</v>
      </c>
      <c r="H16" s="256">
        <v>0</v>
      </c>
      <c r="I16" s="256">
        <v>0</v>
      </c>
      <c r="J16" s="256">
        <v>0</v>
      </c>
      <c r="K16" s="256">
        <v>0</v>
      </c>
      <c r="L16" s="256">
        <v>0</v>
      </c>
      <c r="M16" s="256">
        <v>0</v>
      </c>
      <c r="N16" s="256">
        <v>0</v>
      </c>
      <c r="O16" s="256">
        <v>0</v>
      </c>
      <c r="P16" s="256">
        <v>0</v>
      </c>
      <c r="Q16" s="347">
        <v>0</v>
      </c>
    </row>
    <row r="17" spans="2:17" x14ac:dyDescent="0.35">
      <c r="B17" s="267" t="s">
        <v>283</v>
      </c>
      <c r="C17" s="256">
        <v>0</v>
      </c>
      <c r="D17" s="256">
        <v>0</v>
      </c>
      <c r="E17" s="256">
        <v>0</v>
      </c>
      <c r="F17" s="256">
        <v>0</v>
      </c>
      <c r="G17" s="256">
        <v>0</v>
      </c>
      <c r="H17" s="256">
        <v>0</v>
      </c>
      <c r="I17" s="256">
        <v>0</v>
      </c>
      <c r="J17" s="256">
        <v>0</v>
      </c>
      <c r="K17" s="256">
        <v>0</v>
      </c>
      <c r="L17" s="256">
        <v>0</v>
      </c>
      <c r="M17" s="256">
        <v>0</v>
      </c>
      <c r="N17" s="256">
        <v>0</v>
      </c>
      <c r="O17" s="256">
        <v>0</v>
      </c>
      <c r="P17" s="256">
        <v>0</v>
      </c>
      <c r="Q17" s="347">
        <v>0</v>
      </c>
    </row>
    <row r="18" spans="2:17" x14ac:dyDescent="0.35">
      <c r="B18" s="267" t="s">
        <v>284</v>
      </c>
      <c r="C18" s="256">
        <v>0</v>
      </c>
      <c r="D18" s="256">
        <v>0</v>
      </c>
      <c r="E18" s="256">
        <v>0</v>
      </c>
      <c r="F18" s="256">
        <v>0</v>
      </c>
      <c r="G18" s="256">
        <v>0</v>
      </c>
      <c r="H18" s="256">
        <v>0</v>
      </c>
      <c r="I18" s="256">
        <v>0</v>
      </c>
      <c r="J18" s="256">
        <v>0</v>
      </c>
      <c r="K18" s="256">
        <v>0</v>
      </c>
      <c r="L18" s="256">
        <v>0</v>
      </c>
      <c r="M18" s="256">
        <v>0</v>
      </c>
      <c r="N18" s="256">
        <v>0</v>
      </c>
      <c r="O18" s="256">
        <v>0</v>
      </c>
      <c r="P18" s="256">
        <v>0</v>
      </c>
      <c r="Q18" s="347">
        <v>0</v>
      </c>
    </row>
    <row r="19" spans="2:17" x14ac:dyDescent="0.35">
      <c r="B19" s="267" t="s">
        <v>285</v>
      </c>
      <c r="C19" s="256">
        <v>0</v>
      </c>
      <c r="D19" s="256">
        <v>0</v>
      </c>
      <c r="E19" s="256">
        <v>0</v>
      </c>
      <c r="F19" s="256">
        <v>0</v>
      </c>
      <c r="G19" s="256">
        <v>0</v>
      </c>
      <c r="H19" s="256">
        <v>0</v>
      </c>
      <c r="I19" s="256">
        <v>0</v>
      </c>
      <c r="J19" s="256">
        <v>0</v>
      </c>
      <c r="K19" s="256">
        <v>0</v>
      </c>
      <c r="L19" s="256">
        <v>0</v>
      </c>
      <c r="M19" s="256">
        <v>0</v>
      </c>
      <c r="N19" s="256">
        <v>0</v>
      </c>
      <c r="O19" s="256">
        <v>0</v>
      </c>
      <c r="P19" s="256">
        <v>0</v>
      </c>
      <c r="Q19" s="347">
        <v>0</v>
      </c>
    </row>
    <row r="20" spans="2:17" x14ac:dyDescent="0.35">
      <c r="B20" s="267" t="s">
        <v>286</v>
      </c>
      <c r="C20" s="256">
        <v>0</v>
      </c>
      <c r="D20" s="256">
        <v>0</v>
      </c>
      <c r="E20" s="256">
        <v>0</v>
      </c>
      <c r="F20" s="256">
        <v>0</v>
      </c>
      <c r="G20" s="256">
        <v>0</v>
      </c>
      <c r="H20" s="256">
        <v>0</v>
      </c>
      <c r="I20" s="256">
        <v>0</v>
      </c>
      <c r="J20" s="256">
        <v>0</v>
      </c>
      <c r="K20" s="256">
        <v>0</v>
      </c>
      <c r="L20" s="256">
        <v>0</v>
      </c>
      <c r="M20" s="256">
        <v>0</v>
      </c>
      <c r="N20" s="256">
        <v>0</v>
      </c>
      <c r="O20" s="256">
        <v>0</v>
      </c>
      <c r="P20" s="256">
        <v>0</v>
      </c>
      <c r="Q20" s="347">
        <v>0</v>
      </c>
    </row>
    <row r="21" spans="2:17" x14ac:dyDescent="0.35">
      <c r="B21" s="267" t="s">
        <v>287</v>
      </c>
      <c r="C21" s="256">
        <v>0</v>
      </c>
      <c r="D21" s="256">
        <v>0</v>
      </c>
      <c r="E21" s="256">
        <v>0</v>
      </c>
      <c r="F21" s="256">
        <v>0</v>
      </c>
      <c r="G21" s="256">
        <v>0</v>
      </c>
      <c r="H21" s="256">
        <v>0</v>
      </c>
      <c r="I21" s="256">
        <v>0</v>
      </c>
      <c r="J21" s="256">
        <v>0</v>
      </c>
      <c r="K21" s="256">
        <v>0</v>
      </c>
      <c r="L21" s="256">
        <v>0</v>
      </c>
      <c r="M21" s="256">
        <v>0</v>
      </c>
      <c r="N21" s="256">
        <v>0</v>
      </c>
      <c r="O21" s="256">
        <v>0</v>
      </c>
      <c r="P21" s="256">
        <v>0</v>
      </c>
      <c r="Q21" s="347">
        <v>0</v>
      </c>
    </row>
    <row r="22" spans="2:17" x14ac:dyDescent="0.35">
      <c r="B22" s="267" t="s">
        <v>18</v>
      </c>
      <c r="C22" s="256">
        <v>0</v>
      </c>
      <c r="D22" s="256">
        <v>0</v>
      </c>
      <c r="E22" s="256">
        <v>0</v>
      </c>
      <c r="F22" s="256">
        <v>0</v>
      </c>
      <c r="G22" s="256">
        <v>0</v>
      </c>
      <c r="H22" s="256">
        <v>0</v>
      </c>
      <c r="I22" s="256">
        <v>0</v>
      </c>
      <c r="J22" s="256">
        <v>0</v>
      </c>
      <c r="K22" s="256">
        <v>0</v>
      </c>
      <c r="L22" s="256">
        <v>0</v>
      </c>
      <c r="M22" s="256">
        <v>0</v>
      </c>
      <c r="N22" s="256">
        <v>0</v>
      </c>
      <c r="O22" s="256">
        <v>0</v>
      </c>
      <c r="P22" s="256">
        <v>0</v>
      </c>
      <c r="Q22" s="347">
        <v>0</v>
      </c>
    </row>
    <row r="23" spans="2:17" x14ac:dyDescent="0.35">
      <c r="B23" s="267" t="s">
        <v>288</v>
      </c>
      <c r="C23" s="256">
        <v>0</v>
      </c>
      <c r="D23" s="256">
        <v>0</v>
      </c>
      <c r="E23" s="256">
        <v>0</v>
      </c>
      <c r="F23" s="256">
        <v>0</v>
      </c>
      <c r="G23" s="256">
        <v>0</v>
      </c>
      <c r="H23" s="256">
        <v>0</v>
      </c>
      <c r="I23" s="256">
        <v>0</v>
      </c>
      <c r="J23" s="256">
        <v>0</v>
      </c>
      <c r="K23" s="256">
        <v>0</v>
      </c>
      <c r="L23" s="256">
        <v>0</v>
      </c>
      <c r="M23" s="256">
        <v>0</v>
      </c>
      <c r="N23" s="256">
        <v>0</v>
      </c>
      <c r="O23" s="256">
        <v>0</v>
      </c>
      <c r="P23" s="256">
        <v>0</v>
      </c>
      <c r="Q23" s="347">
        <v>0</v>
      </c>
    </row>
    <row r="24" spans="2:17" x14ac:dyDescent="0.35">
      <c r="B24" s="267" t="s">
        <v>289</v>
      </c>
      <c r="C24" s="256">
        <v>0</v>
      </c>
      <c r="D24" s="256">
        <v>0</v>
      </c>
      <c r="E24" s="256">
        <v>0</v>
      </c>
      <c r="F24" s="256">
        <v>0</v>
      </c>
      <c r="G24" s="256">
        <v>0</v>
      </c>
      <c r="H24" s="256">
        <v>0</v>
      </c>
      <c r="I24" s="256">
        <v>0</v>
      </c>
      <c r="J24" s="256">
        <v>0</v>
      </c>
      <c r="K24" s="256">
        <v>0</v>
      </c>
      <c r="L24" s="256">
        <v>0</v>
      </c>
      <c r="M24" s="256">
        <v>0</v>
      </c>
      <c r="N24" s="256">
        <v>0</v>
      </c>
      <c r="O24" s="256">
        <v>0</v>
      </c>
      <c r="P24" s="256">
        <v>0</v>
      </c>
      <c r="Q24" s="347">
        <v>0</v>
      </c>
    </row>
    <row r="25" spans="2:17" x14ac:dyDescent="0.35">
      <c r="B25" s="267" t="s">
        <v>290</v>
      </c>
      <c r="C25" s="256">
        <v>0</v>
      </c>
      <c r="D25" s="256">
        <v>0</v>
      </c>
      <c r="E25" s="256">
        <v>0</v>
      </c>
      <c r="F25" s="256">
        <v>0</v>
      </c>
      <c r="G25" s="256">
        <v>0</v>
      </c>
      <c r="H25" s="256">
        <v>0</v>
      </c>
      <c r="I25" s="256">
        <v>0</v>
      </c>
      <c r="J25" s="256">
        <v>0</v>
      </c>
      <c r="K25" s="256">
        <v>0</v>
      </c>
      <c r="L25" s="256">
        <v>0</v>
      </c>
      <c r="M25" s="256">
        <v>0</v>
      </c>
      <c r="N25" s="256">
        <v>0</v>
      </c>
      <c r="O25" s="256">
        <v>0</v>
      </c>
      <c r="P25" s="256">
        <v>0</v>
      </c>
      <c r="Q25" s="347">
        <v>0</v>
      </c>
    </row>
    <row r="26" spans="2:17" x14ac:dyDescent="0.35">
      <c r="B26" s="267" t="s">
        <v>291</v>
      </c>
      <c r="C26" s="256">
        <v>0</v>
      </c>
      <c r="D26" s="256">
        <v>0</v>
      </c>
      <c r="E26" s="256">
        <v>0</v>
      </c>
      <c r="F26" s="256">
        <v>0</v>
      </c>
      <c r="G26" s="256">
        <v>0</v>
      </c>
      <c r="H26" s="256">
        <v>0</v>
      </c>
      <c r="I26" s="256">
        <v>0</v>
      </c>
      <c r="J26" s="256">
        <v>0</v>
      </c>
      <c r="K26" s="256">
        <v>0</v>
      </c>
      <c r="L26" s="256">
        <v>0</v>
      </c>
      <c r="M26" s="256">
        <v>0</v>
      </c>
      <c r="N26" s="256">
        <v>0</v>
      </c>
      <c r="O26" s="256">
        <v>0</v>
      </c>
      <c r="P26" s="256">
        <v>0</v>
      </c>
      <c r="Q26" s="347">
        <v>0</v>
      </c>
    </row>
    <row r="27" spans="2:17" x14ac:dyDescent="0.35">
      <c r="B27" s="267" t="s">
        <v>292</v>
      </c>
      <c r="C27" s="256">
        <v>0</v>
      </c>
      <c r="D27" s="256">
        <v>0</v>
      </c>
      <c r="E27" s="256">
        <v>0</v>
      </c>
      <c r="F27" s="256">
        <v>0</v>
      </c>
      <c r="G27" s="256">
        <v>0</v>
      </c>
      <c r="H27" s="256">
        <v>0</v>
      </c>
      <c r="I27" s="256">
        <v>0</v>
      </c>
      <c r="J27" s="256">
        <v>0</v>
      </c>
      <c r="K27" s="256">
        <v>0</v>
      </c>
      <c r="L27" s="256">
        <v>0</v>
      </c>
      <c r="M27" s="256">
        <v>0</v>
      </c>
      <c r="N27" s="256">
        <v>0</v>
      </c>
      <c r="O27" s="256">
        <v>0</v>
      </c>
      <c r="P27" s="256">
        <v>0</v>
      </c>
      <c r="Q27" s="347">
        <v>0</v>
      </c>
    </row>
    <row r="28" spans="2:17" x14ac:dyDescent="0.35">
      <c r="B28" s="267" t="s">
        <v>293</v>
      </c>
      <c r="C28" s="256">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x14ac:dyDescent="0.35">
      <c r="B29" s="267" t="s">
        <v>294</v>
      </c>
      <c r="C29" s="256">
        <v>0</v>
      </c>
      <c r="D29" s="256">
        <v>0</v>
      </c>
      <c r="E29" s="256">
        <v>0</v>
      </c>
      <c r="F29" s="256">
        <v>0</v>
      </c>
      <c r="G29" s="256">
        <v>0</v>
      </c>
      <c r="H29" s="256">
        <v>0</v>
      </c>
      <c r="I29" s="256">
        <v>0</v>
      </c>
      <c r="J29" s="256">
        <v>0</v>
      </c>
      <c r="K29" s="256">
        <v>0</v>
      </c>
      <c r="L29" s="256">
        <v>0</v>
      </c>
      <c r="M29" s="256">
        <v>0</v>
      </c>
      <c r="N29" s="256">
        <v>0</v>
      </c>
      <c r="O29" s="256">
        <v>0</v>
      </c>
      <c r="P29" s="256">
        <v>0</v>
      </c>
      <c r="Q29" s="347">
        <v>0</v>
      </c>
    </row>
    <row r="30" spans="2:17" x14ac:dyDescent="0.35">
      <c r="B30" s="267" t="s">
        <v>295</v>
      </c>
      <c r="C30" s="256">
        <v>0</v>
      </c>
      <c r="D30" s="256">
        <v>0</v>
      </c>
      <c r="E30" s="256">
        <v>0</v>
      </c>
      <c r="F30" s="256">
        <v>0</v>
      </c>
      <c r="G30" s="256">
        <v>0</v>
      </c>
      <c r="H30" s="256">
        <v>0</v>
      </c>
      <c r="I30" s="256">
        <v>0</v>
      </c>
      <c r="J30" s="256">
        <v>0</v>
      </c>
      <c r="K30" s="256">
        <v>0</v>
      </c>
      <c r="L30" s="256">
        <v>0</v>
      </c>
      <c r="M30" s="256">
        <v>0</v>
      </c>
      <c r="N30" s="256">
        <v>0</v>
      </c>
      <c r="O30" s="256">
        <v>0</v>
      </c>
      <c r="P30" s="256">
        <v>0</v>
      </c>
      <c r="Q30" s="347">
        <v>0</v>
      </c>
    </row>
    <row r="31" spans="2:17" x14ac:dyDescent="0.35">
      <c r="B31" s="143" t="s">
        <v>26</v>
      </c>
      <c r="C31" s="261">
        <f t="shared" ref="C31:Q31" si="0">SUM(C6:C30)</f>
        <v>0</v>
      </c>
      <c r="D31" s="261">
        <f t="shared" si="0"/>
        <v>0</v>
      </c>
      <c r="E31" s="261">
        <f t="shared" si="0"/>
        <v>0</v>
      </c>
      <c r="F31" s="261">
        <f t="shared" si="0"/>
        <v>0</v>
      </c>
      <c r="G31" s="261">
        <f t="shared" si="0"/>
        <v>0</v>
      </c>
      <c r="H31" s="261">
        <f t="shared" si="0"/>
        <v>0</v>
      </c>
      <c r="I31" s="261">
        <f t="shared" si="0"/>
        <v>0</v>
      </c>
      <c r="J31" s="261">
        <f t="shared" si="0"/>
        <v>0</v>
      </c>
      <c r="K31" s="261">
        <f t="shared" si="0"/>
        <v>0</v>
      </c>
      <c r="L31" s="261">
        <f t="shared" si="0"/>
        <v>0</v>
      </c>
      <c r="M31" s="261">
        <f t="shared" si="0"/>
        <v>0</v>
      </c>
      <c r="N31" s="261">
        <f t="shared" si="0"/>
        <v>0</v>
      </c>
      <c r="O31" s="261">
        <f t="shared" si="0"/>
        <v>0</v>
      </c>
      <c r="P31" s="261">
        <f t="shared" si="0"/>
        <v>0</v>
      </c>
      <c r="Q31" s="261">
        <f t="shared" si="0"/>
        <v>0</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256">
        <v>0</v>
      </c>
      <c r="D33" s="256">
        <v>0</v>
      </c>
      <c r="E33" s="256">
        <v>0</v>
      </c>
      <c r="F33" s="256">
        <v>0</v>
      </c>
      <c r="G33" s="256">
        <v>0</v>
      </c>
      <c r="H33" s="256">
        <v>0</v>
      </c>
      <c r="I33" s="256">
        <v>0</v>
      </c>
      <c r="J33" s="256">
        <v>0</v>
      </c>
      <c r="K33" s="256">
        <v>0</v>
      </c>
      <c r="L33" s="256">
        <v>0</v>
      </c>
      <c r="M33" s="256">
        <v>0</v>
      </c>
      <c r="N33" s="256">
        <v>0</v>
      </c>
      <c r="O33" s="256">
        <v>0</v>
      </c>
      <c r="P33" s="256">
        <v>0</v>
      </c>
      <c r="Q33" s="347">
        <v>0</v>
      </c>
    </row>
    <row r="34" spans="2:17" x14ac:dyDescent="0.35">
      <c r="B34" s="267" t="s">
        <v>29</v>
      </c>
      <c r="C34" s="256">
        <v>0</v>
      </c>
      <c r="D34" s="256">
        <v>0</v>
      </c>
      <c r="E34" s="256">
        <v>0</v>
      </c>
      <c r="F34" s="256">
        <v>0</v>
      </c>
      <c r="G34" s="256">
        <v>0</v>
      </c>
      <c r="H34" s="256">
        <v>0</v>
      </c>
      <c r="I34" s="256">
        <v>0</v>
      </c>
      <c r="J34" s="256">
        <v>0</v>
      </c>
      <c r="K34" s="256">
        <v>0</v>
      </c>
      <c r="L34" s="256">
        <v>0</v>
      </c>
      <c r="M34" s="256">
        <v>0</v>
      </c>
      <c r="N34" s="256">
        <v>0</v>
      </c>
      <c r="O34" s="256">
        <v>0</v>
      </c>
      <c r="P34" s="256">
        <v>0</v>
      </c>
      <c r="Q34" s="347">
        <v>0</v>
      </c>
    </row>
    <row r="35" spans="2:17" x14ac:dyDescent="0.35">
      <c r="B35" s="267" t="s">
        <v>30</v>
      </c>
      <c r="C35" s="256">
        <v>0</v>
      </c>
      <c r="D35" s="256">
        <v>0</v>
      </c>
      <c r="E35" s="256">
        <v>0</v>
      </c>
      <c r="F35" s="256">
        <v>0</v>
      </c>
      <c r="G35" s="256">
        <v>0</v>
      </c>
      <c r="H35" s="256">
        <v>0</v>
      </c>
      <c r="I35" s="256">
        <v>0</v>
      </c>
      <c r="J35" s="256">
        <v>0</v>
      </c>
      <c r="K35" s="256">
        <v>0</v>
      </c>
      <c r="L35" s="256">
        <v>0</v>
      </c>
      <c r="M35" s="256">
        <v>0</v>
      </c>
      <c r="N35" s="256">
        <v>0</v>
      </c>
      <c r="O35" s="256">
        <v>0</v>
      </c>
      <c r="P35" s="256">
        <v>0</v>
      </c>
      <c r="Q35" s="347">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350">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qcm6urgrImRn7I1ERKYa0zQxjiXLn+xnhGsINfBFo20mtH8gp1+tgbxPZEsbKE80sMEY9jS2GlVtX0heQiQMMg==" saltValue="eIIT+5rnCoIDyqCnFsMsdA==" spinCount="100000" sheet="1" objects="1" scenarios="1"/>
  <mergeCells count="4">
    <mergeCell ref="B32:Q32"/>
    <mergeCell ref="B37:Q37"/>
    <mergeCell ref="B3:Q3"/>
    <mergeCell ref="B5:Q5"/>
  </mergeCells>
  <pageMargins left="0.7" right="0.7" top="0.75" bottom="0.75" header="0.3" footer="0.3"/>
  <pageSetup scale="49" orientation="landscape" r:id="rId1"/>
  <headerFooter>
    <oddFooter>&amp;CPage &amp;P of &amp;N</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58">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10.81640625" style="1" customWidth="1"/>
    <col min="2" max="2" width="47.08984375" style="1" bestFit="1" customWidth="1"/>
    <col min="3" max="3" width="15.7265625" style="1" bestFit="1" customWidth="1"/>
    <col min="4" max="4" width="16.6328125" style="1" bestFit="1" customWidth="1"/>
    <col min="5" max="5" width="15.6328125" style="1" bestFit="1" customWidth="1"/>
    <col min="6" max="6" width="13" style="1" bestFit="1" customWidth="1"/>
    <col min="7" max="8" width="14.453125" style="1" bestFit="1" customWidth="1"/>
    <col min="9" max="9" width="15.08984375" style="1" customWidth="1"/>
    <col min="10" max="10" width="12.1796875" style="1" bestFit="1" customWidth="1"/>
    <col min="11" max="11" width="13.26953125" style="1" customWidth="1"/>
    <col min="12" max="12" width="16.453125" style="1" customWidth="1"/>
    <col min="13" max="13" width="17.26953125" style="1" customWidth="1"/>
    <col min="14" max="14" width="14.453125" style="1" bestFit="1" customWidth="1"/>
    <col min="15" max="15" width="17" style="1" customWidth="1"/>
    <col min="16" max="16" width="16.7265625" style="1" customWidth="1"/>
    <col min="17" max="17" width="15.7265625" style="31" bestFit="1" customWidth="1"/>
    <col min="18" max="18" width="11.453125" style="1" bestFit="1" customWidth="1"/>
    <col min="19" max="16384" width="8.7265625" style="1"/>
  </cols>
  <sheetData>
    <row r="1" spans="2:17" ht="31" customHeight="1" x14ac:dyDescent="0.35">
      <c r="B1" s="449"/>
    </row>
    <row r="3" spans="2:17" ht="22.5" customHeight="1" x14ac:dyDescent="0.35">
      <c r="B3" s="555" t="str">
        <f>_xlfn.CONCAT(Contents!E33,": ",UPPER(Contents!F33))</f>
        <v>APPENDIX 16: SUMMARY OF GROUP CREDIT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ht="18.5" customHeight="1" x14ac:dyDescent="0.35">
      <c r="B6" s="351" t="s">
        <v>273</v>
      </c>
      <c r="C6" s="187" cm="1">
        <f t="array" ref="C6:Q6">'[1]APPENDIX 16'!$C6:$Q6</f>
        <v>2058342.8199049651</v>
      </c>
      <c r="D6" s="187">
        <v>522285.84100000001</v>
      </c>
      <c r="E6" s="187">
        <v>390852.76</v>
      </c>
      <c r="F6" s="187">
        <v>0</v>
      </c>
      <c r="G6" s="187">
        <v>325563.79599999997</v>
      </c>
      <c r="H6" s="187">
        <v>325563.79599999997</v>
      </c>
      <c r="I6" s="187">
        <v>0</v>
      </c>
      <c r="J6" s="187">
        <v>0</v>
      </c>
      <c r="K6" s="187">
        <v>0</v>
      </c>
      <c r="L6" s="187">
        <v>157673.712</v>
      </c>
      <c r="M6" s="187">
        <v>277179.2552622034</v>
      </c>
      <c r="N6" s="187">
        <v>214019.79766134941</v>
      </c>
      <c r="O6" s="187">
        <v>0</v>
      </c>
      <c r="P6" s="187">
        <v>0</v>
      </c>
      <c r="Q6" s="187">
        <v>1902798.614304112</v>
      </c>
    </row>
    <row r="7" spans="2:17" ht="18.5" customHeight="1" x14ac:dyDescent="0.35">
      <c r="B7" s="351" t="s">
        <v>274</v>
      </c>
      <c r="C7" s="187" cm="1">
        <f t="array" ref="C7:Q7">'[1]APPENDIX 16'!$C7:$Q7</f>
        <v>1095045.213</v>
      </c>
      <c r="D7" s="187">
        <v>1091794.8419999999</v>
      </c>
      <c r="E7" s="187">
        <v>1001114.375980902</v>
      </c>
      <c r="F7" s="187">
        <v>0</v>
      </c>
      <c r="G7" s="187">
        <v>509546.95908226311</v>
      </c>
      <c r="H7" s="187">
        <v>509546.95908226311</v>
      </c>
      <c r="I7" s="187">
        <v>0</v>
      </c>
      <c r="J7" s="187">
        <v>0</v>
      </c>
      <c r="K7" s="187">
        <v>0</v>
      </c>
      <c r="L7" s="187">
        <v>574916.06000000006</v>
      </c>
      <c r="M7" s="187">
        <v>19929.22327965267</v>
      </c>
      <c r="N7" s="187">
        <v>126967.74099999999</v>
      </c>
      <c r="O7" s="187">
        <v>4258.0879999999997</v>
      </c>
      <c r="P7" s="187">
        <v>95244.701529331098</v>
      </c>
      <c r="Q7" s="187">
        <v>1019232.298089655</v>
      </c>
    </row>
    <row r="8" spans="2:17" ht="18.5" customHeight="1" x14ac:dyDescent="0.35">
      <c r="B8" s="351" t="s">
        <v>275</v>
      </c>
      <c r="C8" s="187" cm="1">
        <f t="array" ref="C8:Q8">'[1]APPENDIX 16'!$C8:$Q8</f>
        <v>4336.3710000000001</v>
      </c>
      <c r="D8" s="187">
        <v>299440.24612999998</v>
      </c>
      <c r="E8" s="187">
        <v>253097.10227</v>
      </c>
      <c r="F8" s="187">
        <v>0</v>
      </c>
      <c r="G8" s="187">
        <v>249984.72975000009</v>
      </c>
      <c r="H8" s="187">
        <v>249984.72975000009</v>
      </c>
      <c r="I8" s="187">
        <v>0</v>
      </c>
      <c r="J8" s="187">
        <v>0</v>
      </c>
      <c r="K8" s="187">
        <v>0</v>
      </c>
      <c r="L8" s="187">
        <v>40952.959560000003</v>
      </c>
      <c r="M8" s="187">
        <v>234829.28</v>
      </c>
      <c r="N8" s="187">
        <v>331391.44300000003</v>
      </c>
      <c r="O8" s="187">
        <v>10383.460999999999</v>
      </c>
      <c r="P8" s="187">
        <v>468553.8248765</v>
      </c>
      <c r="Q8" s="187">
        <v>-415879.3389165001</v>
      </c>
    </row>
    <row r="9" spans="2:17" ht="18.5" customHeight="1" x14ac:dyDescent="0.35">
      <c r="B9" s="351" t="s">
        <v>276</v>
      </c>
      <c r="C9" s="187" cm="1">
        <f t="array" ref="C9:Q9">'[1]APPENDIX 16'!$C9:$Q9</f>
        <v>-5243.1638900000007</v>
      </c>
      <c r="D9" s="187">
        <v>9555.2000000000007</v>
      </c>
      <c r="E9" s="187">
        <v>8391.4330000000009</v>
      </c>
      <c r="F9" s="187">
        <v>0</v>
      </c>
      <c r="G9" s="187">
        <v>1117.6510000000001</v>
      </c>
      <c r="H9" s="187">
        <v>1117.6510000000001</v>
      </c>
      <c r="I9" s="187">
        <v>0</v>
      </c>
      <c r="J9" s="187">
        <v>0</v>
      </c>
      <c r="K9" s="187">
        <v>0</v>
      </c>
      <c r="L9" s="187">
        <v>-302.57900000000001</v>
      </c>
      <c r="M9" s="187">
        <v>15263.812</v>
      </c>
      <c r="N9" s="187">
        <v>7963.7740000000003</v>
      </c>
      <c r="O9" s="187">
        <v>0</v>
      </c>
      <c r="P9" s="187">
        <v>0</v>
      </c>
      <c r="Q9" s="187">
        <v>-4966.8408900000004</v>
      </c>
    </row>
    <row r="10" spans="2:17" ht="18.5" customHeight="1" x14ac:dyDescent="0.35">
      <c r="B10" s="351" t="s">
        <v>277</v>
      </c>
      <c r="C10" s="187" cm="1">
        <f t="array" ref="C10:Q10">'[1]APPENDIX 16'!$C10:$Q10</f>
        <v>13945.135858029629</v>
      </c>
      <c r="D10" s="187">
        <v>80776.741491260502</v>
      </c>
      <c r="E10" s="187">
        <v>67411.730440250685</v>
      </c>
      <c r="F10" s="187">
        <v>0</v>
      </c>
      <c r="G10" s="187">
        <v>29224.230179999999</v>
      </c>
      <c r="H10" s="187">
        <v>29224.230179999999</v>
      </c>
      <c r="I10" s="187">
        <v>0</v>
      </c>
      <c r="J10" s="187">
        <v>0</v>
      </c>
      <c r="K10" s="187">
        <v>0</v>
      </c>
      <c r="L10" s="187">
        <v>5019.8486687260893</v>
      </c>
      <c r="M10" s="187">
        <v>20209.040185249549</v>
      </c>
      <c r="N10" s="187">
        <v>2076.2990999065059</v>
      </c>
      <c r="O10" s="187">
        <v>0</v>
      </c>
      <c r="P10" s="187">
        <v>0</v>
      </c>
      <c r="Q10" s="187">
        <v>28980.046364211179</v>
      </c>
    </row>
    <row r="11" spans="2:17" ht="18.5" customHeight="1" x14ac:dyDescent="0.35">
      <c r="B11" s="351" t="s">
        <v>278</v>
      </c>
      <c r="C11" s="187" cm="1">
        <f t="array" ref="C11:Q11">'[1]APPENDIX 16'!$C11:$Q11</f>
        <v>4487675.8420000002</v>
      </c>
      <c r="D11" s="187">
        <v>5220507.3890000004</v>
      </c>
      <c r="E11" s="187">
        <v>4839106.5634765541</v>
      </c>
      <c r="F11" s="187">
        <v>0</v>
      </c>
      <c r="G11" s="187">
        <v>1930327.020926171</v>
      </c>
      <c r="H11" s="187">
        <v>1930327.020926171</v>
      </c>
      <c r="I11" s="187">
        <v>0</v>
      </c>
      <c r="J11" s="187">
        <v>0</v>
      </c>
      <c r="K11" s="187">
        <v>0</v>
      </c>
      <c r="L11" s="187">
        <v>413395.80499999999</v>
      </c>
      <c r="M11" s="187">
        <v>1112414.56543402</v>
      </c>
      <c r="N11" s="187">
        <v>753112.64672000008</v>
      </c>
      <c r="O11" s="187">
        <v>0</v>
      </c>
      <c r="P11" s="187">
        <v>0</v>
      </c>
      <c r="Q11" s="187">
        <v>6623757.6608363632</v>
      </c>
    </row>
    <row r="12" spans="2:17" ht="18.5" customHeight="1" x14ac:dyDescent="0.35">
      <c r="B12" s="351" t="s">
        <v>8</v>
      </c>
      <c r="C12" s="187" cm="1">
        <f t="array" ref="C12:Q12">'[1]APPENDIX 16'!$C12:$Q12</f>
        <v>0</v>
      </c>
      <c r="D12" s="187">
        <v>0</v>
      </c>
      <c r="E12" s="187">
        <v>0</v>
      </c>
      <c r="F12" s="187">
        <v>0</v>
      </c>
      <c r="G12" s="187">
        <v>0</v>
      </c>
      <c r="H12" s="187">
        <v>0</v>
      </c>
      <c r="I12" s="187">
        <v>0</v>
      </c>
      <c r="J12" s="187">
        <v>0</v>
      </c>
      <c r="K12" s="187">
        <v>0</v>
      </c>
      <c r="L12" s="187">
        <v>0</v>
      </c>
      <c r="M12" s="187">
        <v>0</v>
      </c>
      <c r="N12" s="187">
        <v>0</v>
      </c>
      <c r="O12" s="187">
        <v>0</v>
      </c>
      <c r="P12" s="187">
        <v>0</v>
      </c>
      <c r="Q12" s="187">
        <v>0</v>
      </c>
    </row>
    <row r="13" spans="2:17" ht="18.5" customHeight="1" x14ac:dyDescent="0.35">
      <c r="B13" s="351" t="s">
        <v>279</v>
      </c>
      <c r="C13" s="187" cm="1">
        <f t="array" ref="C13:Q13">'[1]APPENDIX 16'!$C13:$Q13</f>
        <v>4317366.66</v>
      </c>
      <c r="D13" s="187">
        <v>2310958.7310000001</v>
      </c>
      <c r="E13" s="187">
        <v>2172645.7009999999</v>
      </c>
      <c r="F13" s="187">
        <v>0</v>
      </c>
      <c r="G13" s="187">
        <v>317790.02399999998</v>
      </c>
      <c r="H13" s="187">
        <v>317790.02399999998</v>
      </c>
      <c r="I13" s="187">
        <v>0</v>
      </c>
      <c r="J13" s="187">
        <v>0</v>
      </c>
      <c r="K13" s="187">
        <v>0</v>
      </c>
      <c r="L13" s="187">
        <v>35870.299902000013</v>
      </c>
      <c r="M13" s="187">
        <v>503067.29590999999</v>
      </c>
      <c r="N13" s="187">
        <v>650076.28629999992</v>
      </c>
      <c r="O13" s="187">
        <v>0</v>
      </c>
      <c r="P13" s="187">
        <v>0</v>
      </c>
      <c r="Q13" s="187">
        <v>6283361.0274879998</v>
      </c>
    </row>
    <row r="14" spans="2:17" ht="18.5" customHeight="1" x14ac:dyDescent="0.35">
      <c r="B14" s="351" t="s">
        <v>280</v>
      </c>
      <c r="C14" s="187" cm="1">
        <f t="array" ref="C14:Q14">'[1]APPENDIX 16'!$C14:$Q14</f>
        <v>1350.2539999999999</v>
      </c>
      <c r="D14" s="187">
        <v>3367.86191521197</v>
      </c>
      <c r="E14" s="187">
        <v>522.35591521197</v>
      </c>
      <c r="F14" s="187">
        <v>0</v>
      </c>
      <c r="G14" s="187">
        <v>-9.3010000000000002</v>
      </c>
      <c r="H14" s="187">
        <v>-9.3010000000000002</v>
      </c>
      <c r="I14" s="187">
        <v>0</v>
      </c>
      <c r="J14" s="187">
        <v>0</v>
      </c>
      <c r="K14" s="187">
        <v>0</v>
      </c>
      <c r="L14" s="187">
        <v>-632.00734918168325</v>
      </c>
      <c r="M14" s="187">
        <v>650.45836325807397</v>
      </c>
      <c r="N14" s="187">
        <v>325.20263423418839</v>
      </c>
      <c r="O14" s="187">
        <v>0</v>
      </c>
      <c r="P14" s="187">
        <v>132.99199999999999</v>
      </c>
      <c r="Q14" s="187">
        <v>2055.670535369768</v>
      </c>
    </row>
    <row r="15" spans="2:17" ht="18.5" customHeight="1" x14ac:dyDescent="0.35">
      <c r="B15" s="351" t="s">
        <v>281</v>
      </c>
      <c r="C15" s="187" cm="1">
        <f t="array" ref="C15:Q15">'[1]APPENDIX 16'!$C15:$Q15</f>
        <v>270498.86700000003</v>
      </c>
      <c r="D15" s="187">
        <v>222692.68789999999</v>
      </c>
      <c r="E15" s="187">
        <v>222692.68789999999</v>
      </c>
      <c r="F15" s="187">
        <v>0</v>
      </c>
      <c r="G15" s="187">
        <v>30281.632000000001</v>
      </c>
      <c r="H15" s="187">
        <v>30281.632000000001</v>
      </c>
      <c r="I15" s="187">
        <v>0</v>
      </c>
      <c r="J15" s="187">
        <v>0</v>
      </c>
      <c r="K15" s="187">
        <v>0</v>
      </c>
      <c r="L15" s="187">
        <v>56376.928520000001</v>
      </c>
      <c r="M15" s="187">
        <v>21956.34033199081</v>
      </c>
      <c r="N15" s="187">
        <v>0</v>
      </c>
      <c r="O15" s="187">
        <v>0</v>
      </c>
      <c r="P15" s="187">
        <v>0</v>
      </c>
      <c r="Q15" s="187">
        <v>384576.65404800908</v>
      </c>
    </row>
    <row r="16" spans="2:17" ht="18.5" customHeight="1" x14ac:dyDescent="0.35">
      <c r="B16" s="351" t="s">
        <v>282</v>
      </c>
      <c r="C16" s="187" cm="1">
        <f t="array" ref="C16:Q16">'[1]APPENDIX 16'!$C16:$Q16</f>
        <v>156794.399</v>
      </c>
      <c r="D16" s="187">
        <v>261123.55299</v>
      </c>
      <c r="E16" s="187">
        <v>131449.8189884852</v>
      </c>
      <c r="F16" s="187">
        <v>0</v>
      </c>
      <c r="G16" s="187">
        <v>80715.92787</v>
      </c>
      <c r="H16" s="187">
        <v>80715.92787</v>
      </c>
      <c r="I16" s="187">
        <v>0</v>
      </c>
      <c r="J16" s="187">
        <v>0</v>
      </c>
      <c r="K16" s="187">
        <v>0</v>
      </c>
      <c r="L16" s="187">
        <v>-10316.18642</v>
      </c>
      <c r="M16" s="187">
        <v>117859.414217</v>
      </c>
      <c r="N16" s="187">
        <v>25923.589</v>
      </c>
      <c r="O16" s="187">
        <v>0</v>
      </c>
      <c r="P16" s="187">
        <v>0</v>
      </c>
      <c r="Q16" s="187">
        <v>125908.6513214852</v>
      </c>
    </row>
    <row r="17" spans="2:17" ht="18.5" customHeight="1" x14ac:dyDescent="0.35">
      <c r="B17" s="351" t="s">
        <v>544</v>
      </c>
      <c r="C17" s="187" cm="1">
        <f t="array" ref="C17:Q17">'[1]APPENDIX 16'!$C17:$Q17</f>
        <v>175439.658</v>
      </c>
      <c r="D17" s="187">
        <v>185059.58100000001</v>
      </c>
      <c r="E17" s="187">
        <v>157912.304</v>
      </c>
      <c r="F17" s="187">
        <v>0</v>
      </c>
      <c r="G17" s="187">
        <v>14826.955</v>
      </c>
      <c r="H17" s="187">
        <v>14826.955</v>
      </c>
      <c r="I17" s="187">
        <v>0</v>
      </c>
      <c r="J17" s="187">
        <v>0</v>
      </c>
      <c r="K17" s="187">
        <v>0</v>
      </c>
      <c r="L17" s="187">
        <v>11443.646000000001</v>
      </c>
      <c r="M17" s="187">
        <v>28652.369167299999</v>
      </c>
      <c r="N17" s="187">
        <v>26975.2856410596</v>
      </c>
      <c r="O17" s="187">
        <v>536.89954270000385</v>
      </c>
      <c r="P17" s="187">
        <v>0</v>
      </c>
      <c r="Q17" s="187">
        <v>304867.37793105957</v>
      </c>
    </row>
    <row r="18" spans="2:17" ht="18.5" customHeight="1" x14ac:dyDescent="0.35">
      <c r="B18" s="351" t="s">
        <v>284</v>
      </c>
      <c r="C18" s="187" cm="1">
        <f t="array" ref="C18:Q18">'[1]APPENDIX 16'!$C18:$Q18</f>
        <v>0</v>
      </c>
      <c r="D18" s="187">
        <v>4127.1289999999999</v>
      </c>
      <c r="E18" s="187">
        <v>4127.1289999999999</v>
      </c>
      <c r="F18" s="187">
        <v>0</v>
      </c>
      <c r="G18" s="187">
        <v>0</v>
      </c>
      <c r="H18" s="187">
        <v>0</v>
      </c>
      <c r="I18" s="187">
        <v>0</v>
      </c>
      <c r="J18" s="187">
        <v>0</v>
      </c>
      <c r="K18" s="187">
        <v>0</v>
      </c>
      <c r="L18" s="187">
        <v>0</v>
      </c>
      <c r="M18" s="187">
        <v>0</v>
      </c>
      <c r="N18" s="187">
        <v>0</v>
      </c>
      <c r="O18" s="187">
        <v>0</v>
      </c>
      <c r="P18" s="187">
        <v>0</v>
      </c>
      <c r="Q18" s="187">
        <v>4127.1289999999999</v>
      </c>
    </row>
    <row r="19" spans="2:17" ht="18.5" customHeight="1" x14ac:dyDescent="0.35">
      <c r="B19" s="351" t="s">
        <v>285</v>
      </c>
      <c r="C19" s="187" cm="1">
        <f t="array" ref="C19:Q19">'[1]APPENDIX 16'!$C19:$Q19</f>
        <v>1025543.250844968</v>
      </c>
      <c r="D19" s="187">
        <v>566081.43489000015</v>
      </c>
      <c r="E19" s="187">
        <v>493352.39189000009</v>
      </c>
      <c r="F19" s="187">
        <v>0</v>
      </c>
      <c r="G19" s="187">
        <v>119338.79300000001</v>
      </c>
      <c r="H19" s="187">
        <v>119338.79300000001</v>
      </c>
      <c r="I19" s="187">
        <v>0</v>
      </c>
      <c r="J19" s="187">
        <v>0</v>
      </c>
      <c r="K19" s="187">
        <v>0</v>
      </c>
      <c r="L19" s="187">
        <v>26357.917590000001</v>
      </c>
      <c r="M19" s="187">
        <v>254462.74908539231</v>
      </c>
      <c r="N19" s="187">
        <v>79983.541199906933</v>
      </c>
      <c r="O19" s="187">
        <v>0</v>
      </c>
      <c r="P19" s="187">
        <v>0</v>
      </c>
      <c r="Q19" s="187">
        <v>1198719.7242594829</v>
      </c>
    </row>
    <row r="20" spans="2:17" ht="18.5" customHeight="1" x14ac:dyDescent="0.35">
      <c r="B20" s="351" t="s">
        <v>286</v>
      </c>
      <c r="C20" s="187" cm="1">
        <f t="array" ref="C20:Q20">'[1]APPENDIX 16'!$C20:$Q20</f>
        <v>555165.58596579928</v>
      </c>
      <c r="D20" s="187">
        <v>363560.15221999999</v>
      </c>
      <c r="E20" s="187">
        <v>290848.12222000002</v>
      </c>
      <c r="F20" s="187">
        <v>0</v>
      </c>
      <c r="G20" s="187">
        <v>485036.27500000002</v>
      </c>
      <c r="H20" s="187">
        <v>485036.27500000002</v>
      </c>
      <c r="I20" s="187">
        <v>0</v>
      </c>
      <c r="J20" s="187">
        <v>0</v>
      </c>
      <c r="K20" s="187">
        <v>0</v>
      </c>
      <c r="L20" s="187">
        <v>6123.3828000000049</v>
      </c>
      <c r="M20" s="187">
        <v>135043.3798863866</v>
      </c>
      <c r="N20" s="187">
        <v>0</v>
      </c>
      <c r="O20" s="187">
        <v>0</v>
      </c>
      <c r="P20" s="187">
        <v>0</v>
      </c>
      <c r="Q20" s="187">
        <v>219810.67049941281</v>
      </c>
    </row>
    <row r="21" spans="2:17" ht="18.5" customHeight="1" x14ac:dyDescent="0.35">
      <c r="B21" s="351" t="s">
        <v>287</v>
      </c>
      <c r="C21" s="187" cm="1">
        <f t="array" ref="C21:Q21">'[1]APPENDIX 16'!$C21:$Q21</f>
        <v>698030.46100000001</v>
      </c>
      <c r="D21" s="187">
        <v>863630.75924000051</v>
      </c>
      <c r="E21" s="187">
        <v>742746.3296600004</v>
      </c>
      <c r="F21" s="187">
        <v>0</v>
      </c>
      <c r="G21" s="187">
        <v>212181.30475000001</v>
      </c>
      <c r="H21" s="187">
        <v>212181.30475000001</v>
      </c>
      <c r="I21" s="187">
        <v>0</v>
      </c>
      <c r="J21" s="187">
        <v>0</v>
      </c>
      <c r="K21" s="187">
        <v>0</v>
      </c>
      <c r="L21" s="187">
        <v>248408.08734999999</v>
      </c>
      <c r="M21" s="187">
        <v>149318.48061999999</v>
      </c>
      <c r="N21" s="187">
        <v>18205.737644557608</v>
      </c>
      <c r="O21" s="187">
        <v>11466.293840185759</v>
      </c>
      <c r="P21" s="187">
        <v>0</v>
      </c>
      <c r="Q21" s="187">
        <v>837608.36174437229</v>
      </c>
    </row>
    <row r="22" spans="2:17" ht="18.5" customHeight="1" x14ac:dyDescent="0.35">
      <c r="B22" s="351" t="s">
        <v>18</v>
      </c>
      <c r="C22" s="187" cm="1">
        <f t="array" ref="C22:Q22">'[1]APPENDIX 16'!$C22:$Q22</f>
        <v>155833.133</v>
      </c>
      <c r="D22" s="187">
        <v>470264</v>
      </c>
      <c r="E22" s="187">
        <v>248438</v>
      </c>
      <c r="F22" s="187">
        <v>0</v>
      </c>
      <c r="G22" s="187">
        <v>86884</v>
      </c>
      <c r="H22" s="187">
        <v>86884</v>
      </c>
      <c r="I22" s="187">
        <v>0</v>
      </c>
      <c r="J22" s="187">
        <v>0</v>
      </c>
      <c r="K22" s="187">
        <v>0</v>
      </c>
      <c r="L22" s="187">
        <v>-14186</v>
      </c>
      <c r="M22" s="187">
        <v>73470.433999999994</v>
      </c>
      <c r="N22" s="187">
        <v>20589.133999999998</v>
      </c>
      <c r="O22" s="187">
        <v>0</v>
      </c>
      <c r="P22" s="187">
        <v>0</v>
      </c>
      <c r="Q22" s="187">
        <v>278691.83299999998</v>
      </c>
    </row>
    <row r="23" spans="2:17" ht="18.5" customHeight="1" x14ac:dyDescent="0.35">
      <c r="B23" s="351" t="s">
        <v>288</v>
      </c>
      <c r="C23" s="187" cm="1">
        <f t="array" ref="C23:Q23">'[1]APPENDIX 16'!$C23:$Q23</f>
        <v>0</v>
      </c>
      <c r="D23" s="187">
        <v>0</v>
      </c>
      <c r="E23" s="187">
        <v>0</v>
      </c>
      <c r="F23" s="187">
        <v>0</v>
      </c>
      <c r="G23" s="187">
        <v>0</v>
      </c>
      <c r="H23" s="187">
        <v>0</v>
      </c>
      <c r="I23" s="187">
        <v>0</v>
      </c>
      <c r="J23" s="187">
        <v>0</v>
      </c>
      <c r="K23" s="187">
        <v>0</v>
      </c>
      <c r="L23" s="187">
        <v>0</v>
      </c>
      <c r="M23" s="187">
        <v>0</v>
      </c>
      <c r="N23" s="187">
        <v>0</v>
      </c>
      <c r="O23" s="187">
        <v>0</v>
      </c>
      <c r="P23" s="187">
        <v>0</v>
      </c>
      <c r="Q23" s="187">
        <v>0</v>
      </c>
    </row>
    <row r="24" spans="2:17" ht="18.5" customHeight="1" x14ac:dyDescent="0.35">
      <c r="B24" s="351" t="s">
        <v>289</v>
      </c>
      <c r="C24" s="187" cm="1">
        <f t="array" ref="C24:Q24">'[1]APPENDIX 16'!$C24:$Q24</f>
        <v>864977.51095228689</v>
      </c>
      <c r="D24" s="187">
        <v>914453.01399999997</v>
      </c>
      <c r="E24" s="187">
        <v>621413.37428409362</v>
      </c>
      <c r="F24" s="187">
        <v>-72666.983692793292</v>
      </c>
      <c r="G24" s="187">
        <v>328860.10389408679</v>
      </c>
      <c r="H24" s="187">
        <v>328860.10389408679</v>
      </c>
      <c r="I24" s="187">
        <v>0</v>
      </c>
      <c r="J24" s="187">
        <v>0</v>
      </c>
      <c r="K24" s="187">
        <v>0</v>
      </c>
      <c r="L24" s="187">
        <v>-55937.875901790467</v>
      </c>
      <c r="M24" s="187">
        <v>94714.239812385291</v>
      </c>
      <c r="N24" s="187">
        <v>136297.04153293729</v>
      </c>
      <c r="O24" s="187">
        <v>0</v>
      </c>
      <c r="P24" s="187">
        <v>0</v>
      </c>
      <c r="Q24" s="187">
        <v>1182384.4752718429</v>
      </c>
    </row>
    <row r="25" spans="2:17" ht="18.5" customHeight="1" x14ac:dyDescent="0.35">
      <c r="B25" s="351" t="s">
        <v>290</v>
      </c>
      <c r="C25" s="187" cm="1">
        <f t="array" ref="C25:Q25">'[1]APPENDIX 16'!$C25:$Q25</f>
        <v>313612.00925358362</v>
      </c>
      <c r="D25" s="187">
        <v>344986.81400000001</v>
      </c>
      <c r="E25" s="187">
        <v>255411.20699999999</v>
      </c>
      <c r="F25" s="187">
        <v>0</v>
      </c>
      <c r="G25" s="187">
        <v>65921.695470959603</v>
      </c>
      <c r="H25" s="187">
        <v>65921.695470959603</v>
      </c>
      <c r="I25" s="187">
        <v>0</v>
      </c>
      <c r="J25" s="187">
        <v>0</v>
      </c>
      <c r="K25" s="187">
        <v>0</v>
      </c>
      <c r="L25" s="187">
        <v>11389.19</v>
      </c>
      <c r="M25" s="187">
        <v>58318.048979999992</v>
      </c>
      <c r="N25" s="187">
        <v>0</v>
      </c>
      <c r="O25" s="187">
        <v>0</v>
      </c>
      <c r="P25" s="187">
        <v>0</v>
      </c>
      <c r="Q25" s="187">
        <v>433394.281802624</v>
      </c>
    </row>
    <row r="26" spans="2:17" ht="18.5" customHeight="1" x14ac:dyDescent="0.35">
      <c r="B26" s="351" t="s">
        <v>291</v>
      </c>
      <c r="C26" s="187" cm="1">
        <f t="array" ref="C26:Q26">'[1]APPENDIX 16'!$C26:$Q26</f>
        <v>220897.4833742413</v>
      </c>
      <c r="D26" s="187">
        <v>419244.35754</v>
      </c>
      <c r="E26" s="187">
        <v>371091.87758999999</v>
      </c>
      <c r="F26" s="187">
        <v>0</v>
      </c>
      <c r="G26" s="187">
        <v>150745.83864999999</v>
      </c>
      <c r="H26" s="187">
        <v>150745.83864999999</v>
      </c>
      <c r="I26" s="187">
        <v>0</v>
      </c>
      <c r="J26" s="187">
        <v>0</v>
      </c>
      <c r="K26" s="187">
        <v>0</v>
      </c>
      <c r="L26" s="187">
        <v>36822.954749999997</v>
      </c>
      <c r="M26" s="187">
        <v>201848.95747476339</v>
      </c>
      <c r="N26" s="187">
        <v>137982.84235749999</v>
      </c>
      <c r="O26" s="187">
        <v>0</v>
      </c>
      <c r="P26" s="187">
        <v>0</v>
      </c>
      <c r="Q26" s="187">
        <v>340554.45244697802</v>
      </c>
    </row>
    <row r="27" spans="2:17" ht="18.5" customHeight="1" x14ac:dyDescent="0.35">
      <c r="B27" s="351" t="s">
        <v>292</v>
      </c>
      <c r="C27" s="187" cm="1">
        <f t="array" ref="C27:Q27">'[1]APPENDIX 16'!$C27:$Q27</f>
        <v>776988.12380477996</v>
      </c>
      <c r="D27" s="187">
        <v>387222.67127533851</v>
      </c>
      <c r="E27" s="187">
        <v>232597.48937533851</v>
      </c>
      <c r="F27" s="187">
        <v>0</v>
      </c>
      <c r="G27" s="187">
        <v>242948.36689877661</v>
      </c>
      <c r="H27" s="187">
        <v>242948.36689877661</v>
      </c>
      <c r="I27" s="187">
        <v>0</v>
      </c>
      <c r="J27" s="187">
        <v>0</v>
      </c>
      <c r="K27" s="187">
        <v>0</v>
      </c>
      <c r="L27" s="187">
        <v>58091.715862131547</v>
      </c>
      <c r="M27" s="187">
        <v>76051.626708953147</v>
      </c>
      <c r="N27" s="187">
        <v>49674.988335027861</v>
      </c>
      <c r="O27" s="187">
        <v>0</v>
      </c>
      <c r="P27" s="187">
        <v>0</v>
      </c>
      <c r="Q27" s="187">
        <v>682168.89204528509</v>
      </c>
    </row>
    <row r="28" spans="2:17" ht="18.5" customHeight="1" x14ac:dyDescent="0.35">
      <c r="B28" s="351" t="s">
        <v>293</v>
      </c>
      <c r="C28" s="187" cm="1">
        <f t="array" ref="C28:Q28">'[1]APPENDIX 16'!$C28:$Q28</f>
        <v>0</v>
      </c>
      <c r="D28" s="187">
        <v>1003.78</v>
      </c>
      <c r="E28" s="187">
        <v>667.346</v>
      </c>
      <c r="F28" s="187">
        <v>0</v>
      </c>
      <c r="G28" s="187">
        <v>0</v>
      </c>
      <c r="H28" s="187">
        <v>0</v>
      </c>
      <c r="I28" s="187">
        <v>0</v>
      </c>
      <c r="J28" s="187">
        <v>0</v>
      </c>
      <c r="K28" s="187">
        <v>0</v>
      </c>
      <c r="L28" s="187">
        <v>0.93300000000000005</v>
      </c>
      <c r="M28" s="187">
        <v>0</v>
      </c>
      <c r="N28" s="187">
        <v>0</v>
      </c>
      <c r="O28" s="187">
        <v>0</v>
      </c>
      <c r="P28" s="187">
        <v>0</v>
      </c>
      <c r="Q28" s="187">
        <v>666.41300000000001</v>
      </c>
    </row>
    <row r="29" spans="2:17" ht="18.5" customHeight="1" x14ac:dyDescent="0.35">
      <c r="B29" s="351" t="s">
        <v>294</v>
      </c>
      <c r="C29" s="187" cm="1">
        <f t="array" ref="C29:Q29">'[1]APPENDIX 16'!$C29:$Q29</f>
        <v>4295.8777199999986</v>
      </c>
      <c r="D29" s="187">
        <v>15378.245999999999</v>
      </c>
      <c r="E29" s="187">
        <v>15378.245999999999</v>
      </c>
      <c r="F29" s="187">
        <v>0</v>
      </c>
      <c r="G29" s="187">
        <v>0</v>
      </c>
      <c r="H29" s="187">
        <v>0</v>
      </c>
      <c r="I29" s="187">
        <v>0</v>
      </c>
      <c r="J29" s="187">
        <v>0</v>
      </c>
      <c r="K29" s="187">
        <v>0</v>
      </c>
      <c r="L29" s="187">
        <v>186.94247999999999</v>
      </c>
      <c r="M29" s="187">
        <v>2576.54865154455</v>
      </c>
      <c r="N29" s="187">
        <v>4616.5037252183402</v>
      </c>
      <c r="O29" s="187">
        <v>0</v>
      </c>
      <c r="P29" s="187">
        <v>0</v>
      </c>
      <c r="Q29" s="187">
        <v>21527.1363136738</v>
      </c>
    </row>
    <row r="30" spans="2:17" ht="18.5" customHeight="1" x14ac:dyDescent="0.35">
      <c r="B30" s="351" t="s">
        <v>295</v>
      </c>
      <c r="C30" s="187" cm="1">
        <f t="array" ref="C30:Q30">'[1]APPENDIX 16'!$C30:$Q30</f>
        <v>-3061.84893114228</v>
      </c>
      <c r="D30" s="187">
        <v>2886.1698999999999</v>
      </c>
      <c r="E30" s="187">
        <v>1379.8108999999999</v>
      </c>
      <c r="F30" s="187">
        <v>0</v>
      </c>
      <c r="G30" s="187">
        <v>9284.143</v>
      </c>
      <c r="H30" s="187">
        <v>9284.143</v>
      </c>
      <c r="I30" s="187">
        <v>0</v>
      </c>
      <c r="J30" s="187">
        <v>0</v>
      </c>
      <c r="K30" s="187">
        <v>0</v>
      </c>
      <c r="L30" s="187">
        <v>-34.215000000000003</v>
      </c>
      <c r="M30" s="187">
        <v>5816.7550375672336</v>
      </c>
      <c r="N30" s="187">
        <v>1101.878775862157</v>
      </c>
      <c r="O30" s="187">
        <v>0</v>
      </c>
      <c r="P30" s="187">
        <v>0</v>
      </c>
      <c r="Q30" s="187">
        <v>-15646.842292847359</v>
      </c>
    </row>
    <row r="31" spans="2:17" x14ac:dyDescent="0.35">
      <c r="B31" s="143" t="s">
        <v>26</v>
      </c>
      <c r="C31" s="261">
        <f t="shared" ref="C31:Q31" si="0">SUM(C6:C30)</f>
        <v>17187833.642857511</v>
      </c>
      <c r="D31" s="261">
        <f t="shared" si="0"/>
        <v>14560401.202491811</v>
      </c>
      <c r="E31" s="261">
        <f t="shared" si="0"/>
        <v>12522648.156890837</v>
      </c>
      <c r="F31" s="261">
        <f t="shared" si="0"/>
        <v>-72666.983692793292</v>
      </c>
      <c r="G31" s="261">
        <f t="shared" si="0"/>
        <v>5190570.1454722583</v>
      </c>
      <c r="H31" s="261">
        <f t="shared" si="0"/>
        <v>5190570.1454722583</v>
      </c>
      <c r="I31" s="261">
        <f t="shared" si="0"/>
        <v>0</v>
      </c>
      <c r="J31" s="261">
        <f t="shared" si="0"/>
        <v>0</v>
      </c>
      <c r="K31" s="261">
        <f t="shared" si="0"/>
        <v>0</v>
      </c>
      <c r="L31" s="261">
        <f t="shared" si="0"/>
        <v>1601621.5198118852</v>
      </c>
      <c r="M31" s="261">
        <f t="shared" si="0"/>
        <v>3403632.2744076666</v>
      </c>
      <c r="N31" s="261">
        <f t="shared" si="0"/>
        <v>2587283.7326275595</v>
      </c>
      <c r="O31" s="261">
        <f t="shared" si="0"/>
        <v>26644.742382885765</v>
      </c>
      <c r="P31" s="261">
        <f t="shared" si="0"/>
        <v>563931.51840583107</v>
      </c>
      <c r="Q31" s="261">
        <f t="shared" si="0"/>
        <v>21438698.34820259</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187" cm="1">
        <f t="array" ref="C33:Q33">'[1]APPENDIX 16'!$C33:$Q33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x14ac:dyDescent="0.35">
      <c r="B34" s="267" t="s">
        <v>29</v>
      </c>
      <c r="C34" s="187" cm="1">
        <f t="array" ref="C34:Q34">'[1]APPENDIX 16'!$C34:$Q34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x14ac:dyDescent="0.35">
      <c r="B35" s="267" t="s">
        <v>30</v>
      </c>
      <c r="C35" s="187" cm="1">
        <f t="array" ref="C35:Q35">'[1]APPENDIX 16'!$C35:$Q35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261">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T7rHGHV2jpqqkYsiZ7nIhb0TjtFHBHaVjVEnhUV0t16pIA6OsTIpke3KBsZdsFWYzc5Q3nmNAz2qpMpxby+sBw==" saltValue="tbbAo1e3YTi0sfSFWZ+yCQ==" spinCount="100000" sheet="1" objects="1" scenarios="1"/>
  <mergeCells count="4">
    <mergeCell ref="B32:Q32"/>
    <mergeCell ref="B37:Q37"/>
    <mergeCell ref="B3:Q3"/>
    <mergeCell ref="B5:Q5"/>
  </mergeCells>
  <pageMargins left="0.7" right="0.7" top="0.75" bottom="0.75" header="0.3" footer="0.3"/>
  <pageSetup scale="42" orientation="landscape" r:id="rId1"/>
  <headerFooter>
    <oddFooter>Page &amp;P</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59">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11.7265625" style="1" customWidth="1"/>
    <col min="2" max="2" width="46.36328125" style="1" bestFit="1" customWidth="1"/>
    <col min="3" max="3" width="14.26953125" style="1" bestFit="1" customWidth="1"/>
    <col min="4" max="4" width="16.54296875" style="1" bestFit="1" customWidth="1"/>
    <col min="5" max="5" width="15.36328125" style="1" bestFit="1" customWidth="1"/>
    <col min="6" max="6" width="12.90625" style="1" bestFit="1" customWidth="1"/>
    <col min="7" max="7" width="10.453125" style="1" bestFit="1" customWidth="1"/>
    <col min="8" max="8" width="12" style="1" bestFit="1" customWidth="1"/>
    <col min="9" max="9" width="14.90625" style="1" customWidth="1"/>
    <col min="10" max="10" width="10.26953125" style="1" bestFit="1" customWidth="1"/>
    <col min="11" max="11" width="12.54296875" style="1" customWidth="1"/>
    <col min="12" max="12" width="15.08984375" style="1" customWidth="1"/>
    <col min="13" max="13" width="15.81640625" style="1" customWidth="1"/>
    <col min="14" max="14" width="14.7265625" style="1" customWidth="1"/>
    <col min="15" max="15" width="13.7265625" style="1" customWidth="1"/>
    <col min="16" max="16" width="13.6328125" style="1" bestFit="1" customWidth="1"/>
    <col min="17" max="17" width="15.36328125" style="31" bestFit="1" customWidth="1"/>
    <col min="18" max="16384" width="8.7265625" style="1"/>
  </cols>
  <sheetData>
    <row r="1" spans="2:17" ht="32" customHeight="1" x14ac:dyDescent="0.35">
      <c r="B1" s="449"/>
    </row>
    <row r="3" spans="2:17" ht="22.5" customHeight="1" x14ac:dyDescent="0.35">
      <c r="B3" s="555" t="str">
        <f>_xlfn.CONCAT(Contents!E34,": ",UPPER(Contents!F34))</f>
        <v>APPENDIX 17: SUMMARY OF PERMANENT HEALTH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cm="1">
        <f t="array" ref="C6:Q6">'[1]APPENDIX 17'!$C6:$Q6</f>
        <v>0</v>
      </c>
      <c r="D6" s="256">
        <v>0</v>
      </c>
      <c r="E6" s="256">
        <v>0</v>
      </c>
      <c r="F6" s="256">
        <v>0</v>
      </c>
      <c r="G6" s="256">
        <v>0</v>
      </c>
      <c r="H6" s="256">
        <v>0</v>
      </c>
      <c r="I6" s="256">
        <v>0</v>
      </c>
      <c r="J6" s="256">
        <v>0</v>
      </c>
      <c r="K6" s="256">
        <v>0</v>
      </c>
      <c r="L6" s="256">
        <v>0</v>
      </c>
      <c r="M6" s="256">
        <v>0</v>
      </c>
      <c r="N6" s="256">
        <v>0</v>
      </c>
      <c r="O6" s="256">
        <v>0</v>
      </c>
      <c r="P6" s="256">
        <v>0</v>
      </c>
      <c r="Q6" s="347">
        <v>0</v>
      </c>
    </row>
    <row r="7" spans="2:17" x14ac:dyDescent="0.35">
      <c r="B7" s="267" t="s">
        <v>274</v>
      </c>
      <c r="C7" s="256" cm="1">
        <f t="array" ref="C7:Q7">'[1]APPENDIX 17'!$C7:$Q7</f>
        <v>0</v>
      </c>
      <c r="D7" s="256">
        <v>0</v>
      </c>
      <c r="E7" s="256">
        <v>0</v>
      </c>
      <c r="F7" s="256">
        <v>0</v>
      </c>
      <c r="G7" s="256">
        <v>0</v>
      </c>
      <c r="H7" s="256">
        <v>0</v>
      </c>
      <c r="I7" s="256">
        <v>0</v>
      </c>
      <c r="J7" s="256">
        <v>0</v>
      </c>
      <c r="K7" s="256">
        <v>0</v>
      </c>
      <c r="L7" s="256">
        <v>0</v>
      </c>
      <c r="M7" s="256">
        <v>0</v>
      </c>
      <c r="N7" s="256">
        <v>0</v>
      </c>
      <c r="O7" s="256">
        <v>0</v>
      </c>
      <c r="P7" s="256">
        <v>0</v>
      </c>
      <c r="Q7" s="347">
        <v>0</v>
      </c>
    </row>
    <row r="8" spans="2:17" x14ac:dyDescent="0.35">
      <c r="B8" s="267" t="s">
        <v>275</v>
      </c>
      <c r="C8" s="256" cm="1">
        <f t="array" ref="C8:Q8">'[1]APPENDIX 17'!$C8:$Q8</f>
        <v>0</v>
      </c>
      <c r="D8" s="256">
        <v>0</v>
      </c>
      <c r="E8" s="256">
        <v>0</v>
      </c>
      <c r="F8" s="256">
        <v>0</v>
      </c>
      <c r="G8" s="256">
        <v>0</v>
      </c>
      <c r="H8" s="256">
        <v>0</v>
      </c>
      <c r="I8" s="256">
        <v>0</v>
      </c>
      <c r="J8" s="256">
        <v>0</v>
      </c>
      <c r="K8" s="256">
        <v>0</v>
      </c>
      <c r="L8" s="256">
        <v>0</v>
      </c>
      <c r="M8" s="256">
        <v>0</v>
      </c>
      <c r="N8" s="256">
        <v>0</v>
      </c>
      <c r="O8" s="256">
        <v>0</v>
      </c>
      <c r="P8" s="256">
        <v>0</v>
      </c>
      <c r="Q8" s="347">
        <v>0</v>
      </c>
    </row>
    <row r="9" spans="2:17" x14ac:dyDescent="0.35">
      <c r="B9" s="267" t="s">
        <v>276</v>
      </c>
      <c r="C9" s="256" cm="1">
        <f t="array" ref="C9:Q9">'[1]APPENDIX 17'!$C9:$Q9</f>
        <v>0</v>
      </c>
      <c r="D9" s="256">
        <v>0</v>
      </c>
      <c r="E9" s="256">
        <v>0</v>
      </c>
      <c r="F9" s="256">
        <v>0</v>
      </c>
      <c r="G9" s="256">
        <v>0</v>
      </c>
      <c r="H9" s="256">
        <v>0</v>
      </c>
      <c r="I9" s="256">
        <v>0</v>
      </c>
      <c r="J9" s="256">
        <v>0</v>
      </c>
      <c r="K9" s="256">
        <v>0</v>
      </c>
      <c r="L9" s="256">
        <v>0</v>
      </c>
      <c r="M9" s="256">
        <v>0</v>
      </c>
      <c r="N9" s="256">
        <v>0</v>
      </c>
      <c r="O9" s="256">
        <v>0</v>
      </c>
      <c r="P9" s="256">
        <v>0</v>
      </c>
      <c r="Q9" s="347">
        <v>0</v>
      </c>
    </row>
    <row r="10" spans="2:17" x14ac:dyDescent="0.35">
      <c r="B10" s="267" t="s">
        <v>277</v>
      </c>
      <c r="C10" s="256" cm="1">
        <f t="array" ref="C10:Q10">'[1]APPENDIX 17'!$C10:$Q10</f>
        <v>0</v>
      </c>
      <c r="D10" s="256">
        <v>0</v>
      </c>
      <c r="E10" s="256">
        <v>0</v>
      </c>
      <c r="F10" s="256">
        <v>0</v>
      </c>
      <c r="G10" s="256">
        <v>0</v>
      </c>
      <c r="H10" s="256">
        <v>0</v>
      </c>
      <c r="I10" s="256">
        <v>0</v>
      </c>
      <c r="J10" s="256">
        <v>0</v>
      </c>
      <c r="K10" s="256">
        <v>0</v>
      </c>
      <c r="L10" s="256">
        <v>0</v>
      </c>
      <c r="M10" s="256">
        <v>0</v>
      </c>
      <c r="N10" s="256">
        <v>0</v>
      </c>
      <c r="O10" s="256">
        <v>0</v>
      </c>
      <c r="P10" s="256">
        <v>0</v>
      </c>
      <c r="Q10" s="347">
        <v>0</v>
      </c>
    </row>
    <row r="11" spans="2:17" x14ac:dyDescent="0.35">
      <c r="B11" s="267" t="s">
        <v>278</v>
      </c>
      <c r="C11" s="256" cm="1">
        <f t="array" ref="C11:Q11">'[1]APPENDIX 17'!$C11:$Q11</f>
        <v>0</v>
      </c>
      <c r="D11" s="256">
        <v>0</v>
      </c>
      <c r="E11" s="256">
        <v>0</v>
      </c>
      <c r="F11" s="256">
        <v>0</v>
      </c>
      <c r="G11" s="256">
        <v>0</v>
      </c>
      <c r="H11" s="256">
        <v>0</v>
      </c>
      <c r="I11" s="256">
        <v>0</v>
      </c>
      <c r="J11" s="256">
        <v>0</v>
      </c>
      <c r="K11" s="256">
        <v>0</v>
      </c>
      <c r="L11" s="256">
        <v>0</v>
      </c>
      <c r="M11" s="256">
        <v>0</v>
      </c>
      <c r="N11" s="256">
        <v>0</v>
      </c>
      <c r="O11" s="256">
        <v>0</v>
      </c>
      <c r="P11" s="256">
        <v>0</v>
      </c>
      <c r="Q11" s="347">
        <v>0</v>
      </c>
    </row>
    <row r="12" spans="2:17" x14ac:dyDescent="0.35">
      <c r="B12" s="267" t="s">
        <v>8</v>
      </c>
      <c r="C12" s="256" cm="1">
        <f t="array" ref="C12:Q12">'[1]APPENDIX 17'!$C12:$Q12</f>
        <v>0</v>
      </c>
      <c r="D12" s="256">
        <v>0</v>
      </c>
      <c r="E12" s="256">
        <v>0</v>
      </c>
      <c r="F12" s="256">
        <v>0</v>
      </c>
      <c r="G12" s="256">
        <v>0</v>
      </c>
      <c r="H12" s="256">
        <v>0</v>
      </c>
      <c r="I12" s="256">
        <v>0</v>
      </c>
      <c r="J12" s="256">
        <v>0</v>
      </c>
      <c r="K12" s="256">
        <v>0</v>
      </c>
      <c r="L12" s="256">
        <v>0</v>
      </c>
      <c r="M12" s="256">
        <v>0</v>
      </c>
      <c r="N12" s="256">
        <v>0</v>
      </c>
      <c r="O12" s="256">
        <v>0</v>
      </c>
      <c r="P12" s="256">
        <v>0</v>
      </c>
      <c r="Q12" s="347">
        <v>0</v>
      </c>
    </row>
    <row r="13" spans="2:17" x14ac:dyDescent="0.35">
      <c r="B13" s="267" t="s">
        <v>279</v>
      </c>
      <c r="C13" s="256" cm="1">
        <f t="array" ref="C13:Q13">'[1]APPENDIX 17'!$C13:$Q13</f>
        <v>0</v>
      </c>
      <c r="D13" s="256">
        <v>0</v>
      </c>
      <c r="E13" s="256">
        <v>0</v>
      </c>
      <c r="F13" s="256">
        <v>0</v>
      </c>
      <c r="G13" s="256">
        <v>0</v>
      </c>
      <c r="H13" s="256">
        <v>0</v>
      </c>
      <c r="I13" s="256">
        <v>0</v>
      </c>
      <c r="J13" s="256">
        <v>0</v>
      </c>
      <c r="K13" s="256">
        <v>0</v>
      </c>
      <c r="L13" s="256">
        <v>0</v>
      </c>
      <c r="M13" s="256">
        <v>0</v>
      </c>
      <c r="N13" s="256">
        <v>0</v>
      </c>
      <c r="O13" s="256">
        <v>0</v>
      </c>
      <c r="P13" s="256">
        <v>0</v>
      </c>
      <c r="Q13" s="347">
        <v>0</v>
      </c>
    </row>
    <row r="14" spans="2:17" x14ac:dyDescent="0.35">
      <c r="B14" s="267" t="s">
        <v>280</v>
      </c>
      <c r="C14" s="256" cm="1">
        <f t="array" ref="C14:Q14">'[1]APPENDIX 17'!$C14:$Q14</f>
        <v>0</v>
      </c>
      <c r="D14" s="256">
        <v>0</v>
      </c>
      <c r="E14" s="256">
        <v>0</v>
      </c>
      <c r="F14" s="256">
        <v>0</v>
      </c>
      <c r="G14" s="256">
        <v>0</v>
      </c>
      <c r="H14" s="256">
        <v>0</v>
      </c>
      <c r="I14" s="256">
        <v>0</v>
      </c>
      <c r="J14" s="256">
        <v>0</v>
      </c>
      <c r="K14" s="256">
        <v>0</v>
      </c>
      <c r="L14" s="256">
        <v>0</v>
      </c>
      <c r="M14" s="256">
        <v>0</v>
      </c>
      <c r="N14" s="256">
        <v>0</v>
      </c>
      <c r="O14" s="256">
        <v>0</v>
      </c>
      <c r="P14" s="256">
        <v>0</v>
      </c>
      <c r="Q14" s="347">
        <v>0</v>
      </c>
    </row>
    <row r="15" spans="2:17" x14ac:dyDescent="0.35">
      <c r="B15" s="267" t="s">
        <v>281</v>
      </c>
      <c r="C15" s="256" cm="1">
        <f t="array" ref="C15:Q15">'[1]APPENDIX 17'!$C15:$Q15</f>
        <v>0</v>
      </c>
      <c r="D15" s="256">
        <v>0</v>
      </c>
      <c r="E15" s="256">
        <v>0</v>
      </c>
      <c r="F15" s="256">
        <v>0</v>
      </c>
      <c r="G15" s="256">
        <v>0</v>
      </c>
      <c r="H15" s="256">
        <v>0</v>
      </c>
      <c r="I15" s="256">
        <v>0</v>
      </c>
      <c r="J15" s="256">
        <v>0</v>
      </c>
      <c r="K15" s="256">
        <v>0</v>
      </c>
      <c r="L15" s="256">
        <v>0</v>
      </c>
      <c r="M15" s="256">
        <v>0</v>
      </c>
      <c r="N15" s="256">
        <v>0</v>
      </c>
      <c r="O15" s="256">
        <v>0</v>
      </c>
      <c r="P15" s="256">
        <v>0</v>
      </c>
      <c r="Q15" s="347">
        <v>0</v>
      </c>
    </row>
    <row r="16" spans="2:17" x14ac:dyDescent="0.35">
      <c r="B16" s="267" t="s">
        <v>282</v>
      </c>
      <c r="C16" s="256" cm="1">
        <f t="array" ref="C16:Q16">'[1]APPENDIX 17'!$C16:$Q16</f>
        <v>0</v>
      </c>
      <c r="D16" s="256">
        <v>0</v>
      </c>
      <c r="E16" s="256">
        <v>0</v>
      </c>
      <c r="F16" s="256">
        <v>0</v>
      </c>
      <c r="G16" s="256">
        <v>0</v>
      </c>
      <c r="H16" s="256">
        <v>0</v>
      </c>
      <c r="I16" s="256">
        <v>0</v>
      </c>
      <c r="J16" s="256">
        <v>0</v>
      </c>
      <c r="K16" s="256">
        <v>0</v>
      </c>
      <c r="L16" s="256">
        <v>0</v>
      </c>
      <c r="M16" s="256">
        <v>0</v>
      </c>
      <c r="N16" s="256">
        <v>0</v>
      </c>
      <c r="O16" s="256">
        <v>0</v>
      </c>
      <c r="P16" s="256">
        <v>0</v>
      </c>
      <c r="Q16" s="347">
        <v>0</v>
      </c>
    </row>
    <row r="17" spans="2:17" x14ac:dyDescent="0.35">
      <c r="B17" s="267" t="s">
        <v>544</v>
      </c>
      <c r="C17" s="256" cm="1">
        <f t="array" ref="C17:Q17">'[1]APPENDIX 17'!$C17:$Q17</f>
        <v>0</v>
      </c>
      <c r="D17" s="256">
        <v>0</v>
      </c>
      <c r="E17" s="256">
        <v>0</v>
      </c>
      <c r="F17" s="256">
        <v>0</v>
      </c>
      <c r="G17" s="256">
        <v>0</v>
      </c>
      <c r="H17" s="256">
        <v>0</v>
      </c>
      <c r="I17" s="256">
        <v>0</v>
      </c>
      <c r="J17" s="256">
        <v>0</v>
      </c>
      <c r="K17" s="256">
        <v>0</v>
      </c>
      <c r="L17" s="256">
        <v>0</v>
      </c>
      <c r="M17" s="256">
        <v>0</v>
      </c>
      <c r="N17" s="256">
        <v>0</v>
      </c>
      <c r="O17" s="256">
        <v>0</v>
      </c>
      <c r="P17" s="256">
        <v>0</v>
      </c>
      <c r="Q17" s="347">
        <v>0</v>
      </c>
    </row>
    <row r="18" spans="2:17" x14ac:dyDescent="0.35">
      <c r="B18" s="267" t="s">
        <v>284</v>
      </c>
      <c r="C18" s="256" cm="1">
        <f t="array" ref="C18:Q18">'[1]APPENDIX 17'!$C18:$Q18</f>
        <v>0</v>
      </c>
      <c r="D18" s="256">
        <v>0</v>
      </c>
      <c r="E18" s="256">
        <v>0</v>
      </c>
      <c r="F18" s="256">
        <v>0</v>
      </c>
      <c r="G18" s="256">
        <v>0</v>
      </c>
      <c r="H18" s="256">
        <v>0</v>
      </c>
      <c r="I18" s="256">
        <v>0</v>
      </c>
      <c r="J18" s="256">
        <v>0</v>
      </c>
      <c r="K18" s="256">
        <v>0</v>
      </c>
      <c r="L18" s="256">
        <v>0</v>
      </c>
      <c r="M18" s="256">
        <v>0</v>
      </c>
      <c r="N18" s="256">
        <v>0</v>
      </c>
      <c r="O18" s="256">
        <v>0</v>
      </c>
      <c r="P18" s="256">
        <v>0</v>
      </c>
      <c r="Q18" s="347">
        <v>0</v>
      </c>
    </row>
    <row r="19" spans="2:17" x14ac:dyDescent="0.35">
      <c r="B19" s="267" t="s">
        <v>285</v>
      </c>
      <c r="C19" s="256" cm="1">
        <f t="array" ref="C19:Q19">'[1]APPENDIX 17'!$C19:$Q19</f>
        <v>0</v>
      </c>
      <c r="D19" s="256">
        <v>0</v>
      </c>
      <c r="E19" s="256">
        <v>0</v>
      </c>
      <c r="F19" s="256">
        <v>0</v>
      </c>
      <c r="G19" s="256">
        <v>0</v>
      </c>
      <c r="H19" s="256">
        <v>0</v>
      </c>
      <c r="I19" s="256">
        <v>0</v>
      </c>
      <c r="J19" s="256">
        <v>0</v>
      </c>
      <c r="K19" s="256">
        <v>0</v>
      </c>
      <c r="L19" s="256">
        <v>0</v>
      </c>
      <c r="M19" s="256">
        <v>0</v>
      </c>
      <c r="N19" s="256">
        <v>0</v>
      </c>
      <c r="O19" s="256">
        <v>0</v>
      </c>
      <c r="P19" s="256">
        <v>0</v>
      </c>
      <c r="Q19" s="347">
        <v>0</v>
      </c>
    </row>
    <row r="20" spans="2:17" x14ac:dyDescent="0.35">
      <c r="B20" s="267" t="s">
        <v>286</v>
      </c>
      <c r="C20" s="256" cm="1">
        <f t="array" ref="C20:Q20">'[1]APPENDIX 17'!$C20:$Q20</f>
        <v>0</v>
      </c>
      <c r="D20" s="256">
        <v>0</v>
      </c>
      <c r="E20" s="256">
        <v>0</v>
      </c>
      <c r="F20" s="256">
        <v>0</v>
      </c>
      <c r="G20" s="256">
        <v>0</v>
      </c>
      <c r="H20" s="256">
        <v>0</v>
      </c>
      <c r="I20" s="256">
        <v>0</v>
      </c>
      <c r="J20" s="256">
        <v>0</v>
      </c>
      <c r="K20" s="256">
        <v>0</v>
      </c>
      <c r="L20" s="256">
        <v>0</v>
      </c>
      <c r="M20" s="256">
        <v>0</v>
      </c>
      <c r="N20" s="256">
        <v>0</v>
      </c>
      <c r="O20" s="256">
        <v>0</v>
      </c>
      <c r="P20" s="256">
        <v>0</v>
      </c>
      <c r="Q20" s="347">
        <v>0</v>
      </c>
    </row>
    <row r="21" spans="2:17" x14ac:dyDescent="0.35">
      <c r="B21" s="267" t="s">
        <v>287</v>
      </c>
      <c r="C21" s="256" cm="1">
        <f t="array" ref="C21:Q21">'[1]APPENDIX 17'!$C21:$Q21</f>
        <v>0</v>
      </c>
      <c r="D21" s="256">
        <v>0</v>
      </c>
      <c r="E21" s="256">
        <v>0</v>
      </c>
      <c r="F21" s="256">
        <v>0</v>
      </c>
      <c r="G21" s="256">
        <v>0</v>
      </c>
      <c r="H21" s="256">
        <v>0</v>
      </c>
      <c r="I21" s="256">
        <v>0</v>
      </c>
      <c r="J21" s="256">
        <v>0</v>
      </c>
      <c r="K21" s="256">
        <v>0</v>
      </c>
      <c r="L21" s="256">
        <v>0</v>
      </c>
      <c r="M21" s="256">
        <v>0</v>
      </c>
      <c r="N21" s="256">
        <v>0</v>
      </c>
      <c r="O21" s="256">
        <v>0</v>
      </c>
      <c r="P21" s="256">
        <v>0</v>
      </c>
      <c r="Q21" s="347">
        <v>0</v>
      </c>
    </row>
    <row r="22" spans="2:17" x14ac:dyDescent="0.35">
      <c r="B22" s="267" t="s">
        <v>18</v>
      </c>
      <c r="C22" s="256" cm="1">
        <f t="array" ref="C22:Q22">'[1]APPENDIX 17'!$C22:$Q22</f>
        <v>0</v>
      </c>
      <c r="D22" s="256">
        <v>0</v>
      </c>
      <c r="E22" s="256">
        <v>0</v>
      </c>
      <c r="F22" s="256">
        <v>0</v>
      </c>
      <c r="G22" s="256">
        <v>0</v>
      </c>
      <c r="H22" s="256">
        <v>0</v>
      </c>
      <c r="I22" s="256">
        <v>0</v>
      </c>
      <c r="J22" s="256">
        <v>0</v>
      </c>
      <c r="K22" s="256">
        <v>0</v>
      </c>
      <c r="L22" s="256">
        <v>0</v>
      </c>
      <c r="M22" s="256">
        <v>0</v>
      </c>
      <c r="N22" s="256">
        <v>0</v>
      </c>
      <c r="O22" s="256">
        <v>0</v>
      </c>
      <c r="P22" s="256">
        <v>0</v>
      </c>
      <c r="Q22" s="347">
        <v>0</v>
      </c>
    </row>
    <row r="23" spans="2:17" x14ac:dyDescent="0.35">
      <c r="B23" s="267" t="s">
        <v>288</v>
      </c>
      <c r="C23" s="256" cm="1">
        <f t="array" ref="C23:Q23">'[1]APPENDIX 17'!$C23:$Q23</f>
        <v>0</v>
      </c>
      <c r="D23" s="256">
        <v>0</v>
      </c>
      <c r="E23" s="256">
        <v>0</v>
      </c>
      <c r="F23" s="256">
        <v>0</v>
      </c>
      <c r="G23" s="256">
        <v>0</v>
      </c>
      <c r="H23" s="256">
        <v>0</v>
      </c>
      <c r="I23" s="256">
        <v>0</v>
      </c>
      <c r="J23" s="256">
        <v>0</v>
      </c>
      <c r="K23" s="256">
        <v>0</v>
      </c>
      <c r="L23" s="256">
        <v>0</v>
      </c>
      <c r="M23" s="256">
        <v>0</v>
      </c>
      <c r="N23" s="256">
        <v>0</v>
      </c>
      <c r="O23" s="256">
        <v>0</v>
      </c>
      <c r="P23" s="256">
        <v>0</v>
      </c>
      <c r="Q23" s="347">
        <v>0</v>
      </c>
    </row>
    <row r="24" spans="2:17" x14ac:dyDescent="0.35">
      <c r="B24" s="267" t="s">
        <v>289</v>
      </c>
      <c r="C24" s="256" cm="1">
        <f t="array" ref="C24:Q24">'[1]APPENDIX 17'!$C24:$Q24</f>
        <v>0</v>
      </c>
      <c r="D24" s="256">
        <v>0</v>
      </c>
      <c r="E24" s="256">
        <v>0</v>
      </c>
      <c r="F24" s="256">
        <v>0</v>
      </c>
      <c r="G24" s="256">
        <v>0</v>
      </c>
      <c r="H24" s="256">
        <v>0</v>
      </c>
      <c r="I24" s="256">
        <v>0</v>
      </c>
      <c r="J24" s="256">
        <v>0</v>
      </c>
      <c r="K24" s="256">
        <v>0</v>
      </c>
      <c r="L24" s="256">
        <v>0</v>
      </c>
      <c r="M24" s="256">
        <v>0</v>
      </c>
      <c r="N24" s="256">
        <v>0</v>
      </c>
      <c r="O24" s="256">
        <v>0</v>
      </c>
      <c r="P24" s="256">
        <v>0</v>
      </c>
      <c r="Q24" s="347">
        <v>0</v>
      </c>
    </row>
    <row r="25" spans="2:17" x14ac:dyDescent="0.35">
      <c r="B25" s="267" t="s">
        <v>290</v>
      </c>
      <c r="C25" s="256" cm="1">
        <f t="array" ref="C25:Q25">'[1]APPENDIX 17'!$C25:$Q25</f>
        <v>0</v>
      </c>
      <c r="D25" s="256">
        <v>0</v>
      </c>
      <c r="E25" s="256">
        <v>0</v>
      </c>
      <c r="F25" s="256">
        <v>0</v>
      </c>
      <c r="G25" s="256">
        <v>0</v>
      </c>
      <c r="H25" s="256">
        <v>0</v>
      </c>
      <c r="I25" s="256">
        <v>0</v>
      </c>
      <c r="J25" s="256">
        <v>0</v>
      </c>
      <c r="K25" s="256">
        <v>0</v>
      </c>
      <c r="L25" s="256">
        <v>0</v>
      </c>
      <c r="M25" s="256">
        <v>0</v>
      </c>
      <c r="N25" s="256">
        <v>0</v>
      </c>
      <c r="O25" s="256">
        <v>0</v>
      </c>
      <c r="P25" s="256">
        <v>0</v>
      </c>
      <c r="Q25" s="347">
        <v>0</v>
      </c>
    </row>
    <row r="26" spans="2:17" x14ac:dyDescent="0.35">
      <c r="B26" s="267" t="s">
        <v>291</v>
      </c>
      <c r="C26" s="256" cm="1">
        <f t="array" ref="C26:Q26">'[1]APPENDIX 17'!$C26:$Q26</f>
        <v>0</v>
      </c>
      <c r="D26" s="256">
        <v>0</v>
      </c>
      <c r="E26" s="256">
        <v>0</v>
      </c>
      <c r="F26" s="256">
        <v>0</v>
      </c>
      <c r="G26" s="256">
        <v>0</v>
      </c>
      <c r="H26" s="256">
        <v>0</v>
      </c>
      <c r="I26" s="256">
        <v>0</v>
      </c>
      <c r="J26" s="256">
        <v>0</v>
      </c>
      <c r="K26" s="256">
        <v>0</v>
      </c>
      <c r="L26" s="256">
        <v>0</v>
      </c>
      <c r="M26" s="256">
        <v>0</v>
      </c>
      <c r="N26" s="256">
        <v>0</v>
      </c>
      <c r="O26" s="256">
        <v>0</v>
      </c>
      <c r="P26" s="256">
        <v>0</v>
      </c>
      <c r="Q26" s="347">
        <v>0</v>
      </c>
    </row>
    <row r="27" spans="2:17" x14ac:dyDescent="0.35">
      <c r="B27" s="267" t="s">
        <v>292</v>
      </c>
      <c r="C27" s="256" cm="1">
        <f t="array" ref="C27:Q27">'[1]APPENDIX 17'!$C27:$Q27</f>
        <v>0</v>
      </c>
      <c r="D27" s="256">
        <v>0</v>
      </c>
      <c r="E27" s="256">
        <v>0</v>
      </c>
      <c r="F27" s="256">
        <v>0</v>
      </c>
      <c r="G27" s="256">
        <v>0</v>
      </c>
      <c r="H27" s="256">
        <v>0</v>
      </c>
      <c r="I27" s="256">
        <v>0</v>
      </c>
      <c r="J27" s="256">
        <v>0</v>
      </c>
      <c r="K27" s="256">
        <v>0</v>
      </c>
      <c r="L27" s="256">
        <v>0</v>
      </c>
      <c r="M27" s="256">
        <v>0</v>
      </c>
      <c r="N27" s="256">
        <v>0</v>
      </c>
      <c r="O27" s="256">
        <v>0</v>
      </c>
      <c r="P27" s="256">
        <v>0</v>
      </c>
      <c r="Q27" s="347">
        <v>0</v>
      </c>
    </row>
    <row r="28" spans="2:17" x14ac:dyDescent="0.35">
      <c r="B28" s="267" t="s">
        <v>293</v>
      </c>
      <c r="C28" s="256" cm="1">
        <f t="array" ref="C28:Q28">'[1]APPENDIX 17'!$C28:$Q28</f>
        <v>0</v>
      </c>
      <c r="D28" s="256">
        <v>0</v>
      </c>
      <c r="E28" s="256">
        <v>0</v>
      </c>
      <c r="F28" s="256">
        <v>0</v>
      </c>
      <c r="G28" s="256">
        <v>0</v>
      </c>
      <c r="H28" s="256">
        <v>0</v>
      </c>
      <c r="I28" s="256">
        <v>0</v>
      </c>
      <c r="J28" s="256">
        <v>0</v>
      </c>
      <c r="K28" s="256">
        <v>0</v>
      </c>
      <c r="L28" s="256">
        <v>0</v>
      </c>
      <c r="M28" s="256">
        <v>0</v>
      </c>
      <c r="N28" s="256">
        <v>0</v>
      </c>
      <c r="O28" s="256">
        <v>0</v>
      </c>
      <c r="P28" s="256">
        <v>0</v>
      </c>
      <c r="Q28" s="347">
        <v>0</v>
      </c>
    </row>
    <row r="29" spans="2:17" x14ac:dyDescent="0.35">
      <c r="B29" s="267" t="s">
        <v>294</v>
      </c>
      <c r="C29" s="256" cm="1">
        <f t="array" ref="C29:Q29">'[1]APPENDIX 17'!$C29:$Q29</f>
        <v>0</v>
      </c>
      <c r="D29" s="256">
        <v>0</v>
      </c>
      <c r="E29" s="256">
        <v>0</v>
      </c>
      <c r="F29" s="256">
        <v>0</v>
      </c>
      <c r="G29" s="256">
        <v>0</v>
      </c>
      <c r="H29" s="256">
        <v>0</v>
      </c>
      <c r="I29" s="256">
        <v>0</v>
      </c>
      <c r="J29" s="256">
        <v>0</v>
      </c>
      <c r="K29" s="256">
        <v>0</v>
      </c>
      <c r="L29" s="256">
        <v>0</v>
      </c>
      <c r="M29" s="256">
        <v>0</v>
      </c>
      <c r="N29" s="256">
        <v>0</v>
      </c>
      <c r="O29" s="256">
        <v>0</v>
      </c>
      <c r="P29" s="256">
        <v>0</v>
      </c>
      <c r="Q29" s="347">
        <v>0</v>
      </c>
    </row>
    <row r="30" spans="2:17" x14ac:dyDescent="0.35">
      <c r="B30" s="267" t="s">
        <v>295</v>
      </c>
      <c r="C30" s="256" cm="1">
        <f t="array" ref="C30:Q30">'[1]APPENDIX 17'!$C30:$Q30</f>
        <v>0</v>
      </c>
      <c r="D30" s="256">
        <v>0</v>
      </c>
      <c r="E30" s="256">
        <v>0</v>
      </c>
      <c r="F30" s="256">
        <v>0</v>
      </c>
      <c r="G30" s="256">
        <v>0</v>
      </c>
      <c r="H30" s="256">
        <v>0</v>
      </c>
      <c r="I30" s="256">
        <v>0</v>
      </c>
      <c r="J30" s="256">
        <v>0</v>
      </c>
      <c r="K30" s="256">
        <v>0</v>
      </c>
      <c r="L30" s="256">
        <v>0</v>
      </c>
      <c r="M30" s="256">
        <v>0</v>
      </c>
      <c r="N30" s="256">
        <v>0</v>
      </c>
      <c r="O30" s="256">
        <v>0</v>
      </c>
      <c r="P30" s="256">
        <v>0</v>
      </c>
      <c r="Q30" s="347">
        <v>0</v>
      </c>
    </row>
    <row r="31" spans="2:17" x14ac:dyDescent="0.35">
      <c r="B31" s="143" t="s">
        <v>26</v>
      </c>
      <c r="C31" s="261">
        <f t="shared" ref="C31:Q31" si="0">SUM(C6:C30)</f>
        <v>0</v>
      </c>
      <c r="D31" s="261">
        <f t="shared" si="0"/>
        <v>0</v>
      </c>
      <c r="E31" s="261">
        <f t="shared" si="0"/>
        <v>0</v>
      </c>
      <c r="F31" s="261">
        <f t="shared" si="0"/>
        <v>0</v>
      </c>
      <c r="G31" s="261">
        <f t="shared" si="0"/>
        <v>0</v>
      </c>
      <c r="H31" s="261">
        <f t="shared" si="0"/>
        <v>0</v>
      </c>
      <c r="I31" s="261">
        <f t="shared" si="0"/>
        <v>0</v>
      </c>
      <c r="J31" s="261">
        <f t="shared" si="0"/>
        <v>0</v>
      </c>
      <c r="K31" s="261">
        <f t="shared" si="0"/>
        <v>0</v>
      </c>
      <c r="L31" s="261">
        <f t="shared" si="0"/>
        <v>0</v>
      </c>
      <c r="M31" s="261">
        <f t="shared" si="0"/>
        <v>0</v>
      </c>
      <c r="N31" s="261">
        <f t="shared" si="0"/>
        <v>0</v>
      </c>
      <c r="O31" s="261">
        <f t="shared" si="0"/>
        <v>0</v>
      </c>
      <c r="P31" s="261">
        <f t="shared" si="0"/>
        <v>0</v>
      </c>
      <c r="Q31" s="261">
        <f t="shared" si="0"/>
        <v>0</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187" cm="1">
        <f t="array" ref="C33:Q33">'[1]APPENDIX 17'!$C33:$Q33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x14ac:dyDescent="0.35">
      <c r="B34" s="267" t="s">
        <v>29</v>
      </c>
      <c r="C34" s="187" cm="1">
        <f t="array" ref="C34:Q34">'[1]APPENDIX 17'!$C34:$Q34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x14ac:dyDescent="0.35">
      <c r="B35" s="267" t="s">
        <v>30</v>
      </c>
      <c r="C35" s="187" cm="1">
        <f t="array" ref="C35:Q35">'[1]APPENDIX 17'!$C35:$Q35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261">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V4AGC9y6gYtgB3H86MPSRww6UqQS5t+8DNx+QLE90aoWpx3b6fpB3RDlwzzeBSJ1d5rsKOadOlENDXwZhUSfTQ==" saltValue="ZuGZL+M61p8cIkSJftOxsg==" spinCount="100000" sheet="1" objects="1" scenarios="1"/>
  <mergeCells count="4">
    <mergeCell ref="B32:Q32"/>
    <mergeCell ref="B37:Q37"/>
    <mergeCell ref="B3:Q3"/>
    <mergeCell ref="B5:Q5"/>
  </mergeCells>
  <pageMargins left="0.7" right="0.7" top="0.75" bottom="0.75" header="0.3" footer="0.3"/>
  <pageSetup scale="46" orientation="landscape" r:id="rId1"/>
  <headerFooter>
    <oddFooter>Page &amp;P</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60">
    <tabColor rgb="FFCC9900"/>
    <pageSetUpPr fitToPage="1"/>
  </sheetPr>
  <dimension ref="B1:Q37"/>
  <sheetViews>
    <sheetView showGridLines="0" zoomScale="80" zoomScaleNormal="80" workbookViewId="0">
      <selection activeCell="B5" sqref="B5:Q5"/>
    </sheetView>
  </sheetViews>
  <sheetFormatPr defaultRowHeight="15.5" x14ac:dyDescent="0.35"/>
  <cols>
    <col min="1" max="1" width="9" style="1" customWidth="1"/>
    <col min="2" max="2" width="47.81640625" style="1" customWidth="1"/>
    <col min="3" max="3" width="15.6328125" style="1" bestFit="1" customWidth="1"/>
    <col min="4" max="4" width="16.6328125" style="1" bestFit="1" customWidth="1"/>
    <col min="5" max="5" width="14.26953125" style="1" bestFit="1" customWidth="1"/>
    <col min="6" max="6" width="13" style="1" bestFit="1" customWidth="1"/>
    <col min="7" max="7" width="14.453125" style="1" bestFit="1" customWidth="1"/>
    <col min="8" max="8" width="14.1796875" style="1" bestFit="1" customWidth="1"/>
    <col min="9" max="9" width="13.7265625" style="1" customWidth="1"/>
    <col min="10" max="10" width="10.6328125" style="1" customWidth="1"/>
    <col min="11" max="11" width="12" style="1" customWidth="1"/>
    <col min="12" max="12" width="14.81640625" style="1" customWidth="1"/>
    <col min="13" max="13" width="15.453125" style="1" customWidth="1"/>
    <col min="14" max="14" width="14.453125" style="1" bestFit="1" customWidth="1"/>
    <col min="15" max="15" width="14.453125" style="1" customWidth="1"/>
    <col min="16" max="16" width="13.7265625" style="1" bestFit="1" customWidth="1"/>
    <col min="17" max="17" width="15.6328125" style="31" bestFit="1" customWidth="1"/>
    <col min="18" max="18" width="12.453125" style="1" bestFit="1" customWidth="1"/>
    <col min="19" max="16384" width="8.7265625" style="1"/>
  </cols>
  <sheetData>
    <row r="1" spans="2:17" ht="30.5" customHeight="1" x14ac:dyDescent="0.35">
      <c r="B1" s="449"/>
    </row>
    <row r="3" spans="2:17" ht="22.5" customHeight="1" x14ac:dyDescent="0.35">
      <c r="B3" s="555" t="str">
        <f>_xlfn.CONCAT(Contents!E35,": ",UPPER(Contents!F35))</f>
        <v>APPENDIX 18: SUMMARY OF INVESTMENTS BUSINESS REVENUE ACCOUNTS FOR THE YEAR ENDED 31.12.2024</v>
      </c>
      <c r="C3" s="535"/>
      <c r="D3" s="535"/>
      <c r="E3" s="535"/>
      <c r="F3" s="535"/>
      <c r="G3" s="535"/>
      <c r="H3" s="535"/>
      <c r="I3" s="535"/>
      <c r="J3" s="535"/>
      <c r="K3" s="535"/>
      <c r="L3" s="535"/>
      <c r="M3" s="535"/>
      <c r="N3" s="535"/>
      <c r="O3" s="535"/>
      <c r="P3" s="535"/>
      <c r="Q3" s="536"/>
    </row>
    <row r="4" spans="2:17" s="2" customFormat="1" ht="46.5" x14ac:dyDescent="0.35">
      <c r="B4" s="346" t="s">
        <v>0</v>
      </c>
      <c r="C4" s="27" t="s">
        <v>357</v>
      </c>
      <c r="D4" s="27" t="s">
        <v>358</v>
      </c>
      <c r="E4" s="27" t="s">
        <v>359</v>
      </c>
      <c r="F4" s="27" t="s">
        <v>360</v>
      </c>
      <c r="G4" s="27" t="s">
        <v>361</v>
      </c>
      <c r="H4" s="27" t="s">
        <v>362</v>
      </c>
      <c r="I4" s="27" t="s">
        <v>363</v>
      </c>
      <c r="J4" s="27" t="s">
        <v>364</v>
      </c>
      <c r="K4" s="27" t="s">
        <v>365</v>
      </c>
      <c r="L4" s="27" t="s">
        <v>366</v>
      </c>
      <c r="M4" s="27" t="s">
        <v>367</v>
      </c>
      <c r="N4" s="27" t="s">
        <v>1</v>
      </c>
      <c r="O4" s="27" t="s">
        <v>368</v>
      </c>
      <c r="P4" s="27" t="s">
        <v>369</v>
      </c>
      <c r="Q4" s="27" t="s">
        <v>370</v>
      </c>
    </row>
    <row r="5" spans="2:17" x14ac:dyDescent="0.35">
      <c r="B5" s="554" t="s">
        <v>4</v>
      </c>
      <c r="C5" s="535"/>
      <c r="D5" s="535"/>
      <c r="E5" s="535"/>
      <c r="F5" s="535"/>
      <c r="G5" s="535"/>
      <c r="H5" s="535"/>
      <c r="I5" s="535"/>
      <c r="J5" s="535"/>
      <c r="K5" s="535"/>
      <c r="L5" s="535"/>
      <c r="M5" s="535"/>
      <c r="N5" s="535"/>
      <c r="O5" s="535"/>
      <c r="P5" s="535"/>
      <c r="Q5" s="536"/>
    </row>
    <row r="6" spans="2:17" x14ac:dyDescent="0.35">
      <c r="B6" s="267" t="s">
        <v>273</v>
      </c>
      <c r="C6" s="256" cm="1">
        <f t="array" ref="C6:Q6">'[1]APPENDIX 18'!$C6:$Q6</f>
        <v>0</v>
      </c>
      <c r="D6" s="256">
        <v>0</v>
      </c>
      <c r="E6" s="256">
        <v>0</v>
      </c>
      <c r="F6" s="256">
        <v>0</v>
      </c>
      <c r="G6" s="256">
        <v>0</v>
      </c>
      <c r="H6" s="256">
        <v>0</v>
      </c>
      <c r="I6" s="256">
        <v>0</v>
      </c>
      <c r="J6" s="256">
        <v>0</v>
      </c>
      <c r="K6" s="256">
        <v>0</v>
      </c>
      <c r="L6" s="256">
        <v>0</v>
      </c>
      <c r="M6" s="256">
        <v>0</v>
      </c>
      <c r="N6" s="256">
        <v>0</v>
      </c>
      <c r="O6" s="256">
        <v>0</v>
      </c>
      <c r="P6" s="256">
        <v>0</v>
      </c>
      <c r="Q6" s="256">
        <v>0</v>
      </c>
    </row>
    <row r="7" spans="2:17" x14ac:dyDescent="0.35">
      <c r="B7" s="267" t="s">
        <v>274</v>
      </c>
      <c r="C7" s="256" cm="1">
        <f t="array" ref="C7:Q7">'[1]APPENDIX 18'!$C7:$Q7</f>
        <v>899994.11199999996</v>
      </c>
      <c r="D7" s="256">
        <v>933309.68500000006</v>
      </c>
      <c r="E7" s="256">
        <v>933309.68500000006</v>
      </c>
      <c r="F7" s="256">
        <v>0</v>
      </c>
      <c r="G7" s="256">
        <v>195366.19899999999</v>
      </c>
      <c r="H7" s="256">
        <v>195366.19899999999</v>
      </c>
      <c r="I7" s="256">
        <v>0</v>
      </c>
      <c r="J7" s="256">
        <v>0</v>
      </c>
      <c r="K7" s="256">
        <v>0</v>
      </c>
      <c r="L7" s="256">
        <v>46665.485000000001</v>
      </c>
      <c r="M7" s="256">
        <v>0</v>
      </c>
      <c r="N7" s="256">
        <v>222742.80900000001</v>
      </c>
      <c r="O7" s="256">
        <v>5724.4690000000001</v>
      </c>
      <c r="P7" s="256">
        <v>0</v>
      </c>
      <c r="Q7" s="256">
        <v>1808290.453</v>
      </c>
    </row>
    <row r="8" spans="2:17" x14ac:dyDescent="0.35">
      <c r="B8" s="267" t="s">
        <v>275</v>
      </c>
      <c r="C8" s="256" cm="1">
        <f t="array" ref="C8:Q8">'[1]APPENDIX 18'!$C8:$Q8</f>
        <v>4537873.6519999998</v>
      </c>
      <c r="D8" s="256">
        <v>4947421.2879999997</v>
      </c>
      <c r="E8" s="256">
        <v>4947421.2879999997</v>
      </c>
      <c r="F8" s="256">
        <v>0</v>
      </c>
      <c r="G8" s="256">
        <v>2906826.7227500002</v>
      </c>
      <c r="H8" s="256">
        <v>2906826.7227500002</v>
      </c>
      <c r="I8" s="256">
        <v>0</v>
      </c>
      <c r="J8" s="256">
        <v>0</v>
      </c>
      <c r="K8" s="256">
        <v>0</v>
      </c>
      <c r="L8" s="256">
        <v>24112.414000000001</v>
      </c>
      <c r="M8" s="256">
        <v>140170.69099999999</v>
      </c>
      <c r="N8" s="256">
        <v>1343216.9169999999</v>
      </c>
      <c r="O8" s="256">
        <v>13295.842000000001</v>
      </c>
      <c r="P8" s="256">
        <v>224430.36663070001</v>
      </c>
      <c r="Q8" s="256">
        <v>7519675.8206193</v>
      </c>
    </row>
    <row r="9" spans="2:17" x14ac:dyDescent="0.35">
      <c r="B9" s="267" t="s">
        <v>276</v>
      </c>
      <c r="C9" s="256" cm="1">
        <f t="array" ref="C9:Q9">'[1]APPENDIX 18'!$C9:$Q9</f>
        <v>134570.41287497661</v>
      </c>
      <c r="D9" s="256">
        <v>0</v>
      </c>
      <c r="E9" s="256">
        <v>0</v>
      </c>
      <c r="F9" s="256">
        <v>0</v>
      </c>
      <c r="G9" s="256">
        <v>0</v>
      </c>
      <c r="H9" s="256">
        <v>0</v>
      </c>
      <c r="I9" s="256">
        <v>0</v>
      </c>
      <c r="J9" s="256">
        <v>0</v>
      </c>
      <c r="K9" s="256">
        <v>0</v>
      </c>
      <c r="L9" s="256">
        <v>0</v>
      </c>
      <c r="M9" s="256">
        <v>34086.434000000001</v>
      </c>
      <c r="N9" s="256">
        <v>17784.330000000002</v>
      </c>
      <c r="O9" s="256">
        <v>0</v>
      </c>
      <c r="P9" s="256">
        <v>0</v>
      </c>
      <c r="Q9" s="256">
        <v>118268.3088749766</v>
      </c>
    </row>
    <row r="10" spans="2:17" x14ac:dyDescent="0.35">
      <c r="B10" s="267" t="s">
        <v>277</v>
      </c>
      <c r="C10" s="256" cm="1">
        <f t="array" ref="C10:Q10">'[1]APPENDIX 18'!$C10:$Q10</f>
        <v>0</v>
      </c>
      <c r="D10" s="256">
        <v>0</v>
      </c>
      <c r="E10" s="256">
        <v>0</v>
      </c>
      <c r="F10" s="256">
        <v>0</v>
      </c>
      <c r="G10" s="256">
        <v>0</v>
      </c>
      <c r="H10" s="256">
        <v>0</v>
      </c>
      <c r="I10" s="256">
        <v>0</v>
      </c>
      <c r="J10" s="256">
        <v>0</v>
      </c>
      <c r="K10" s="256">
        <v>0</v>
      </c>
      <c r="L10" s="256">
        <v>0</v>
      </c>
      <c r="M10" s="256">
        <v>0</v>
      </c>
      <c r="N10" s="256">
        <v>0</v>
      </c>
      <c r="O10" s="256">
        <v>0</v>
      </c>
      <c r="P10" s="256">
        <v>0</v>
      </c>
      <c r="Q10" s="256">
        <v>0</v>
      </c>
    </row>
    <row r="11" spans="2:17" x14ac:dyDescent="0.35">
      <c r="B11" s="267" t="s">
        <v>278</v>
      </c>
      <c r="C11" s="256" cm="1">
        <f t="array" ref="C11:Q11">'[1]APPENDIX 18'!$C11:$Q11</f>
        <v>0</v>
      </c>
      <c r="D11" s="256">
        <v>0</v>
      </c>
      <c r="E11" s="256">
        <v>0</v>
      </c>
      <c r="F11" s="256">
        <v>0</v>
      </c>
      <c r="G11" s="256">
        <v>0</v>
      </c>
      <c r="H11" s="256">
        <v>0</v>
      </c>
      <c r="I11" s="256">
        <v>0</v>
      </c>
      <c r="J11" s="256">
        <v>0</v>
      </c>
      <c r="K11" s="256">
        <v>0</v>
      </c>
      <c r="L11" s="256">
        <v>0</v>
      </c>
      <c r="M11" s="256">
        <v>0</v>
      </c>
      <c r="N11" s="256">
        <v>0</v>
      </c>
      <c r="O11" s="256">
        <v>0</v>
      </c>
      <c r="P11" s="256">
        <v>0</v>
      </c>
      <c r="Q11" s="256">
        <v>0</v>
      </c>
    </row>
    <row r="12" spans="2:17" x14ac:dyDescent="0.35">
      <c r="B12" s="267" t="s">
        <v>8</v>
      </c>
      <c r="C12" s="256" cm="1">
        <f t="array" ref="C12:Q12">'[1]APPENDIX 18'!$C12:$Q12</f>
        <v>0</v>
      </c>
      <c r="D12" s="256">
        <v>0</v>
      </c>
      <c r="E12" s="256">
        <v>0</v>
      </c>
      <c r="F12" s="256">
        <v>0</v>
      </c>
      <c r="G12" s="256">
        <v>0</v>
      </c>
      <c r="H12" s="256">
        <v>0</v>
      </c>
      <c r="I12" s="256">
        <v>0</v>
      </c>
      <c r="J12" s="256">
        <v>0</v>
      </c>
      <c r="K12" s="256">
        <v>0</v>
      </c>
      <c r="L12" s="256">
        <v>0</v>
      </c>
      <c r="M12" s="256">
        <v>0</v>
      </c>
      <c r="N12" s="256">
        <v>0</v>
      </c>
      <c r="O12" s="256">
        <v>0</v>
      </c>
      <c r="P12" s="256">
        <v>0</v>
      </c>
      <c r="Q12" s="256">
        <v>0</v>
      </c>
    </row>
    <row r="13" spans="2:17" x14ac:dyDescent="0.35">
      <c r="B13" s="267" t="s">
        <v>279</v>
      </c>
      <c r="C13" s="256" cm="1">
        <f t="array" ref="C13:Q13">'[1]APPENDIX 18'!$C13:$Q13</f>
        <v>494765.08199999999</v>
      </c>
      <c r="D13" s="256">
        <v>-177476.25099999999</v>
      </c>
      <c r="E13" s="256">
        <v>-177476.25099999999</v>
      </c>
      <c r="F13" s="256">
        <v>0</v>
      </c>
      <c r="G13" s="256">
        <v>0</v>
      </c>
      <c r="H13" s="256">
        <v>0</v>
      </c>
      <c r="I13" s="256">
        <v>0</v>
      </c>
      <c r="J13" s="256">
        <v>0</v>
      </c>
      <c r="K13" s="256">
        <v>0</v>
      </c>
      <c r="L13" s="256">
        <v>0</v>
      </c>
      <c r="M13" s="256">
        <v>0</v>
      </c>
      <c r="N13" s="256">
        <v>0</v>
      </c>
      <c r="O13" s="256">
        <v>0</v>
      </c>
      <c r="P13" s="256">
        <v>0</v>
      </c>
      <c r="Q13" s="256">
        <v>317288.83100000001</v>
      </c>
    </row>
    <row r="14" spans="2:17" x14ac:dyDescent="0.35">
      <c r="B14" s="267" t="s">
        <v>280</v>
      </c>
      <c r="C14" s="256" cm="1">
        <f t="array" ref="C14:Q14">'[1]APPENDIX 18'!$C14:$Q14</f>
        <v>0</v>
      </c>
      <c r="D14" s="256">
        <v>0</v>
      </c>
      <c r="E14" s="256">
        <v>0</v>
      </c>
      <c r="F14" s="256">
        <v>0</v>
      </c>
      <c r="G14" s="256">
        <v>0</v>
      </c>
      <c r="H14" s="256">
        <v>0</v>
      </c>
      <c r="I14" s="256">
        <v>0</v>
      </c>
      <c r="J14" s="256">
        <v>0</v>
      </c>
      <c r="K14" s="256">
        <v>0</v>
      </c>
      <c r="L14" s="256">
        <v>0</v>
      </c>
      <c r="M14" s="256">
        <v>0</v>
      </c>
      <c r="N14" s="256">
        <v>0</v>
      </c>
      <c r="O14" s="256">
        <v>0</v>
      </c>
      <c r="P14" s="256">
        <v>0</v>
      </c>
      <c r="Q14" s="256">
        <v>0</v>
      </c>
    </row>
    <row r="15" spans="2:17" x14ac:dyDescent="0.35">
      <c r="B15" s="267" t="s">
        <v>281</v>
      </c>
      <c r="C15" s="256" cm="1">
        <f t="array" ref="C15:Q15">'[1]APPENDIX 18'!$C15:$Q15</f>
        <v>18404.925999999999</v>
      </c>
      <c r="D15" s="256">
        <v>90519.785999999993</v>
      </c>
      <c r="E15" s="256">
        <v>90519.785999999993</v>
      </c>
      <c r="F15" s="256">
        <v>0</v>
      </c>
      <c r="G15" s="256">
        <v>23928.934000000001</v>
      </c>
      <c r="H15" s="256">
        <v>23928.934000000001</v>
      </c>
      <c r="I15" s="256">
        <v>0</v>
      </c>
      <c r="J15" s="256">
        <v>0</v>
      </c>
      <c r="K15" s="256">
        <v>0</v>
      </c>
      <c r="L15" s="256">
        <v>0</v>
      </c>
      <c r="M15" s="256">
        <v>2744.5425414988508</v>
      </c>
      <c r="N15" s="256">
        <v>0</v>
      </c>
      <c r="O15" s="256">
        <v>0</v>
      </c>
      <c r="P15" s="256">
        <v>-8268.5505414988493</v>
      </c>
      <c r="Q15" s="256">
        <v>73982.684917002291</v>
      </c>
    </row>
    <row r="16" spans="2:17" x14ac:dyDescent="0.35">
      <c r="B16" s="267" t="s">
        <v>282</v>
      </c>
      <c r="C16" s="256" cm="1">
        <f t="array" ref="C16:Q16">'[1]APPENDIX 18'!$C16:$Q16</f>
        <v>206055.611</v>
      </c>
      <c r="D16" s="256">
        <v>7160.1264199999996</v>
      </c>
      <c r="E16" s="256">
        <v>7160.1264199999996</v>
      </c>
      <c r="F16" s="256">
        <v>0</v>
      </c>
      <c r="G16" s="256">
        <v>41425.795829999988</v>
      </c>
      <c r="H16" s="256">
        <v>35534.76520999999</v>
      </c>
      <c r="I16" s="256">
        <v>5891.0306200000005</v>
      </c>
      <c r="J16" s="256">
        <v>0</v>
      </c>
      <c r="K16" s="256">
        <v>0</v>
      </c>
      <c r="L16" s="256">
        <v>0</v>
      </c>
      <c r="M16" s="256">
        <v>71.601264200000003</v>
      </c>
      <c r="N16" s="256">
        <v>268545.13900000002</v>
      </c>
      <c r="O16" s="256">
        <v>0</v>
      </c>
      <c r="P16" s="256">
        <v>0</v>
      </c>
      <c r="Q16" s="256">
        <v>440263.47932580003</v>
      </c>
    </row>
    <row r="17" spans="2:17" x14ac:dyDescent="0.35">
      <c r="B17" s="267" t="s">
        <v>544</v>
      </c>
      <c r="C17" s="256" cm="1">
        <f t="array" ref="C17:Q17">'[1]APPENDIX 18'!$C17:$Q17</f>
        <v>0</v>
      </c>
      <c r="D17" s="256">
        <v>71722.041680000009</v>
      </c>
      <c r="E17" s="256">
        <v>71722.041680000009</v>
      </c>
      <c r="F17" s="256">
        <v>0</v>
      </c>
      <c r="G17" s="256">
        <v>0</v>
      </c>
      <c r="H17" s="256">
        <v>0</v>
      </c>
      <c r="I17" s="256">
        <v>0</v>
      </c>
      <c r="J17" s="256">
        <v>0</v>
      </c>
      <c r="K17" s="256">
        <v>0</v>
      </c>
      <c r="L17" s="256">
        <v>0</v>
      </c>
      <c r="M17" s="256">
        <v>1375.3737163999999</v>
      </c>
      <c r="N17" s="256">
        <v>0</v>
      </c>
      <c r="O17" s="256">
        <v>0</v>
      </c>
      <c r="P17" s="256">
        <v>0</v>
      </c>
      <c r="Q17" s="256">
        <v>70346.667963600004</v>
      </c>
    </row>
    <row r="18" spans="2:17" x14ac:dyDescent="0.35">
      <c r="B18" s="267" t="s">
        <v>284</v>
      </c>
      <c r="C18" s="256" cm="1">
        <f t="array" ref="C18:Q18">'[1]APPENDIX 18'!$C18:$Q18</f>
        <v>0</v>
      </c>
      <c r="D18" s="256">
        <v>0</v>
      </c>
      <c r="E18" s="256">
        <v>0</v>
      </c>
      <c r="F18" s="256">
        <v>0</v>
      </c>
      <c r="G18" s="256">
        <v>0</v>
      </c>
      <c r="H18" s="256">
        <v>0</v>
      </c>
      <c r="I18" s="256">
        <v>0</v>
      </c>
      <c r="J18" s="256">
        <v>0</v>
      </c>
      <c r="K18" s="256">
        <v>0</v>
      </c>
      <c r="L18" s="256">
        <v>0</v>
      </c>
      <c r="M18" s="256">
        <v>0</v>
      </c>
      <c r="N18" s="256">
        <v>0</v>
      </c>
      <c r="O18" s="256">
        <v>0</v>
      </c>
      <c r="P18" s="256">
        <v>0</v>
      </c>
      <c r="Q18" s="256">
        <v>0</v>
      </c>
    </row>
    <row r="19" spans="2:17" x14ac:dyDescent="0.35">
      <c r="B19" s="267" t="s">
        <v>285</v>
      </c>
      <c r="C19" s="256" cm="1">
        <f t="array" ref="C19:Q19">'[1]APPENDIX 18'!$C19:$Q19</f>
        <v>0</v>
      </c>
      <c r="D19" s="256">
        <v>0</v>
      </c>
      <c r="E19" s="256">
        <v>0</v>
      </c>
      <c r="F19" s="256">
        <v>0</v>
      </c>
      <c r="G19" s="256">
        <v>0</v>
      </c>
      <c r="H19" s="256">
        <v>0</v>
      </c>
      <c r="I19" s="256">
        <v>0</v>
      </c>
      <c r="J19" s="256">
        <v>0</v>
      </c>
      <c r="K19" s="256">
        <v>0</v>
      </c>
      <c r="L19" s="256">
        <v>0</v>
      </c>
      <c r="M19" s="256">
        <v>0</v>
      </c>
      <c r="N19" s="256">
        <v>0</v>
      </c>
      <c r="O19" s="256">
        <v>0</v>
      </c>
      <c r="P19" s="256">
        <v>0</v>
      </c>
      <c r="Q19" s="256">
        <v>0</v>
      </c>
    </row>
    <row r="20" spans="2:17" x14ac:dyDescent="0.35">
      <c r="B20" s="267" t="s">
        <v>286</v>
      </c>
      <c r="C20" s="256" cm="1">
        <f t="array" ref="C20:Q20">'[1]APPENDIX 18'!$C20:$Q20</f>
        <v>0</v>
      </c>
      <c r="D20" s="256">
        <v>0</v>
      </c>
      <c r="E20" s="256">
        <v>0</v>
      </c>
      <c r="F20" s="256">
        <v>0</v>
      </c>
      <c r="G20" s="256">
        <v>0</v>
      </c>
      <c r="H20" s="256">
        <v>0</v>
      </c>
      <c r="I20" s="256">
        <v>0</v>
      </c>
      <c r="J20" s="256">
        <v>0</v>
      </c>
      <c r="K20" s="256">
        <v>0</v>
      </c>
      <c r="L20" s="256">
        <v>0</v>
      </c>
      <c r="M20" s="256">
        <v>0</v>
      </c>
      <c r="N20" s="256">
        <v>0</v>
      </c>
      <c r="O20" s="256">
        <v>0</v>
      </c>
      <c r="P20" s="256">
        <v>0</v>
      </c>
      <c r="Q20" s="256">
        <v>0</v>
      </c>
    </row>
    <row r="21" spans="2:17" x14ac:dyDescent="0.35">
      <c r="B21" s="267" t="s">
        <v>287</v>
      </c>
      <c r="C21" s="256" cm="1">
        <f t="array" ref="C21:Q21">'[1]APPENDIX 18'!$C21:$Q21</f>
        <v>2309269.8089999999</v>
      </c>
      <c r="D21" s="256">
        <v>1289128.430740023</v>
      </c>
      <c r="E21" s="256">
        <v>1289078.3107400229</v>
      </c>
      <c r="F21" s="256">
        <v>0</v>
      </c>
      <c r="G21" s="256">
        <v>995236.43727000011</v>
      </c>
      <c r="H21" s="256">
        <v>995236.43727000011</v>
      </c>
      <c r="I21" s="256">
        <v>0</v>
      </c>
      <c r="J21" s="256">
        <v>0</v>
      </c>
      <c r="K21" s="256">
        <v>0</v>
      </c>
      <c r="L21" s="256">
        <v>35500.243940000008</v>
      </c>
      <c r="M21" s="256">
        <v>649268.40324999997</v>
      </c>
      <c r="N21" s="256">
        <v>1450339.86756347</v>
      </c>
      <c r="O21" s="256">
        <v>24877.897994974581</v>
      </c>
      <c r="P21" s="256">
        <v>0</v>
      </c>
      <c r="Q21" s="256">
        <v>3343805.0048485179</v>
      </c>
    </row>
    <row r="22" spans="2:17" x14ac:dyDescent="0.35">
      <c r="B22" s="267" t="s">
        <v>18</v>
      </c>
      <c r="C22" s="256" cm="1">
        <f t="array" ref="C22:Q22">'[1]APPENDIX 18'!$C22:$Q22</f>
        <v>-7019.942</v>
      </c>
      <c r="D22" s="256">
        <v>645</v>
      </c>
      <c r="E22" s="256">
        <v>645</v>
      </c>
      <c r="F22" s="256">
        <v>0</v>
      </c>
      <c r="G22" s="256">
        <v>5430</v>
      </c>
      <c r="H22" s="256">
        <v>5430</v>
      </c>
      <c r="I22" s="256">
        <v>0</v>
      </c>
      <c r="J22" s="256">
        <v>0</v>
      </c>
      <c r="K22" s="256">
        <v>0</v>
      </c>
      <c r="L22" s="256">
        <v>0</v>
      </c>
      <c r="M22" s="256">
        <v>4207.1620000000003</v>
      </c>
      <c r="N22" s="256">
        <v>505.03300000000002</v>
      </c>
      <c r="O22" s="256">
        <v>0</v>
      </c>
      <c r="P22" s="256">
        <v>0</v>
      </c>
      <c r="Q22" s="256">
        <v>-15507.071</v>
      </c>
    </row>
    <row r="23" spans="2:17" x14ac:dyDescent="0.35">
      <c r="B23" s="267" t="s">
        <v>288</v>
      </c>
      <c r="C23" s="256" cm="1">
        <f t="array" ref="C23:Q23">'[1]APPENDIX 18'!$C23:$Q23</f>
        <v>3834368.5784538719</v>
      </c>
      <c r="D23" s="256">
        <v>267440.83592999988</v>
      </c>
      <c r="E23" s="256">
        <v>267440.83592999988</v>
      </c>
      <c r="F23" s="256">
        <v>0</v>
      </c>
      <c r="G23" s="256">
        <v>1438451.12004</v>
      </c>
      <c r="H23" s="256">
        <v>1438451.12004</v>
      </c>
      <c r="I23" s="256">
        <v>0</v>
      </c>
      <c r="J23" s="256">
        <v>0</v>
      </c>
      <c r="K23" s="256">
        <v>0</v>
      </c>
      <c r="L23" s="256">
        <v>0</v>
      </c>
      <c r="M23" s="256">
        <v>0</v>
      </c>
      <c r="N23" s="256">
        <v>646963.17076555127</v>
      </c>
      <c r="O23" s="256">
        <v>4823.734182476207</v>
      </c>
      <c r="P23" s="256">
        <v>0</v>
      </c>
      <c r="Q23" s="256">
        <v>3305497.7309269472</v>
      </c>
    </row>
    <row r="24" spans="2:17" x14ac:dyDescent="0.35">
      <c r="B24" s="267" t="s">
        <v>289</v>
      </c>
      <c r="C24" s="256" cm="1">
        <f t="array" ref="C24:Q24">'[1]APPENDIX 18'!$C24:$Q24</f>
        <v>417561.47124049999</v>
      </c>
      <c r="D24" s="256">
        <v>17061.998920000002</v>
      </c>
      <c r="E24" s="256">
        <v>17061.998920000002</v>
      </c>
      <c r="F24" s="256">
        <v>0</v>
      </c>
      <c r="G24" s="256">
        <v>118169.89049000001</v>
      </c>
      <c r="H24" s="256">
        <v>118169.89049000001</v>
      </c>
      <c r="I24" s="256">
        <v>0</v>
      </c>
      <c r="J24" s="256">
        <v>0</v>
      </c>
      <c r="K24" s="256">
        <v>0</v>
      </c>
      <c r="L24" s="256">
        <v>0</v>
      </c>
      <c r="M24" s="256">
        <v>0</v>
      </c>
      <c r="N24" s="256">
        <v>89544.285026965925</v>
      </c>
      <c r="O24" s="256">
        <v>0</v>
      </c>
      <c r="P24" s="256">
        <v>0</v>
      </c>
      <c r="Q24" s="256">
        <v>405997.86469746591</v>
      </c>
    </row>
    <row r="25" spans="2:17" x14ac:dyDescent="0.35">
      <c r="B25" s="267" t="s">
        <v>290</v>
      </c>
      <c r="C25" s="256" cm="1">
        <f t="array" ref="C25:Q25">'[1]APPENDIX 18'!$C25:$Q25</f>
        <v>370425.12</v>
      </c>
      <c r="D25" s="256">
        <v>84024.803</v>
      </c>
      <c r="E25" s="256">
        <v>84024.803</v>
      </c>
      <c r="F25" s="256">
        <v>0</v>
      </c>
      <c r="G25" s="256">
        <v>106601.062766</v>
      </c>
      <c r="H25" s="256">
        <v>106601.062766</v>
      </c>
      <c r="I25" s="256">
        <v>0</v>
      </c>
      <c r="J25" s="256">
        <v>0</v>
      </c>
      <c r="K25" s="256">
        <v>0</v>
      </c>
      <c r="L25" s="256">
        <v>0</v>
      </c>
      <c r="M25" s="256">
        <v>0</v>
      </c>
      <c r="N25" s="256">
        <v>0</v>
      </c>
      <c r="O25" s="256">
        <v>13706.714233999999</v>
      </c>
      <c r="P25" s="256">
        <v>0</v>
      </c>
      <c r="Q25" s="256">
        <v>334142.14599999989</v>
      </c>
    </row>
    <row r="26" spans="2:17" x14ac:dyDescent="0.35">
      <c r="B26" s="267" t="s">
        <v>291</v>
      </c>
      <c r="C26" s="256" cm="1">
        <f t="array" ref="C26:Q26">'[1]APPENDIX 18'!$C26:$Q26</f>
        <v>0</v>
      </c>
      <c r="D26" s="256">
        <v>0</v>
      </c>
      <c r="E26" s="256">
        <v>0</v>
      </c>
      <c r="F26" s="256">
        <v>0</v>
      </c>
      <c r="G26" s="256">
        <v>0</v>
      </c>
      <c r="H26" s="256">
        <v>0</v>
      </c>
      <c r="I26" s="256">
        <v>0</v>
      </c>
      <c r="J26" s="256">
        <v>0</v>
      </c>
      <c r="K26" s="256">
        <v>0</v>
      </c>
      <c r="L26" s="256">
        <v>0</v>
      </c>
      <c r="M26" s="256">
        <v>0</v>
      </c>
      <c r="N26" s="256">
        <v>0</v>
      </c>
      <c r="O26" s="256">
        <v>0</v>
      </c>
      <c r="P26" s="256">
        <v>0</v>
      </c>
      <c r="Q26" s="256">
        <v>0</v>
      </c>
    </row>
    <row r="27" spans="2:17" x14ac:dyDescent="0.35">
      <c r="B27" s="267" t="s">
        <v>292</v>
      </c>
      <c r="C27" s="256" cm="1">
        <f t="array" ref="C27:Q27">'[1]APPENDIX 18'!$C27:$Q27</f>
        <v>1385562.7262226101</v>
      </c>
      <c r="D27" s="256">
        <v>241262.77100000001</v>
      </c>
      <c r="E27" s="256">
        <v>241262.77100000001</v>
      </c>
      <c r="F27" s="256">
        <v>0</v>
      </c>
      <c r="G27" s="256">
        <v>711602.91561000014</v>
      </c>
      <c r="H27" s="256">
        <v>711602.91561000014</v>
      </c>
      <c r="I27" s="256">
        <v>0</v>
      </c>
      <c r="J27" s="256">
        <v>0</v>
      </c>
      <c r="K27" s="256">
        <v>0</v>
      </c>
      <c r="L27" s="256">
        <v>0</v>
      </c>
      <c r="M27" s="256">
        <v>144662.00683084931</v>
      </c>
      <c r="N27" s="256">
        <v>452533.70766999997</v>
      </c>
      <c r="O27" s="256">
        <v>0</v>
      </c>
      <c r="P27" s="256">
        <v>0</v>
      </c>
      <c r="Q27" s="256">
        <v>1223094.28245176</v>
      </c>
    </row>
    <row r="28" spans="2:17" x14ac:dyDescent="0.35">
      <c r="B28" s="267" t="s">
        <v>293</v>
      </c>
      <c r="C28" s="256" cm="1">
        <f t="array" ref="C28:Q28">'[1]APPENDIX 18'!$C28:$Q28</f>
        <v>0</v>
      </c>
      <c r="D28" s="256">
        <v>0</v>
      </c>
      <c r="E28" s="256">
        <v>0</v>
      </c>
      <c r="F28" s="256">
        <v>0</v>
      </c>
      <c r="G28" s="256">
        <v>0</v>
      </c>
      <c r="H28" s="256">
        <v>0</v>
      </c>
      <c r="I28" s="256">
        <v>0</v>
      </c>
      <c r="J28" s="256">
        <v>0</v>
      </c>
      <c r="K28" s="256">
        <v>0</v>
      </c>
      <c r="L28" s="256">
        <v>0</v>
      </c>
      <c r="M28" s="256">
        <v>0</v>
      </c>
      <c r="N28" s="256">
        <v>0</v>
      </c>
      <c r="O28" s="256">
        <v>0</v>
      </c>
      <c r="P28" s="256">
        <v>0</v>
      </c>
      <c r="Q28" s="256">
        <v>0</v>
      </c>
    </row>
    <row r="29" spans="2:17" x14ac:dyDescent="0.35">
      <c r="B29" s="267" t="s">
        <v>294</v>
      </c>
      <c r="C29" s="256" cm="1">
        <f t="array" ref="C29:Q29">'[1]APPENDIX 18'!$C29:$Q29</f>
        <v>203782.65</v>
      </c>
      <c r="D29" s="256">
        <v>9197.7970000000005</v>
      </c>
      <c r="E29" s="256">
        <v>9197.7970000000005</v>
      </c>
      <c r="F29" s="256">
        <v>0</v>
      </c>
      <c r="G29" s="256">
        <v>113872.31605104099</v>
      </c>
      <c r="H29" s="256">
        <v>78013.392999999996</v>
      </c>
      <c r="I29" s="256">
        <v>0</v>
      </c>
      <c r="J29" s="256">
        <v>35858.923051040903</v>
      </c>
      <c r="K29" s="256">
        <v>0</v>
      </c>
      <c r="L29" s="256">
        <v>247.90710780000001</v>
      </c>
      <c r="M29" s="256">
        <v>1541.04515284321</v>
      </c>
      <c r="N29" s="256">
        <v>2761.1513116841802</v>
      </c>
      <c r="O29" s="256">
        <v>0</v>
      </c>
      <c r="P29" s="256">
        <v>0</v>
      </c>
      <c r="Q29" s="256">
        <v>100080.33</v>
      </c>
    </row>
    <row r="30" spans="2:17" x14ac:dyDescent="0.35">
      <c r="B30" s="267" t="s">
        <v>295</v>
      </c>
      <c r="C30" s="256" cm="1">
        <f t="array" ref="C30:Q30">'[1]APPENDIX 18'!$C30:$Q30</f>
        <v>0</v>
      </c>
      <c r="D30" s="256">
        <v>0</v>
      </c>
      <c r="E30" s="256">
        <v>0</v>
      </c>
      <c r="F30" s="256">
        <v>0</v>
      </c>
      <c r="G30" s="256">
        <v>0</v>
      </c>
      <c r="H30" s="256">
        <v>0</v>
      </c>
      <c r="I30" s="256">
        <v>0</v>
      </c>
      <c r="J30" s="256">
        <v>0</v>
      </c>
      <c r="K30" s="256">
        <v>0</v>
      </c>
      <c r="L30" s="256">
        <v>0</v>
      </c>
      <c r="M30" s="256">
        <v>0</v>
      </c>
      <c r="N30" s="256">
        <v>0</v>
      </c>
      <c r="O30" s="256">
        <v>0</v>
      </c>
      <c r="P30" s="256">
        <v>0</v>
      </c>
      <c r="Q30" s="256">
        <v>0</v>
      </c>
    </row>
    <row r="31" spans="2:17" x14ac:dyDescent="0.35">
      <c r="B31" s="143" t="s">
        <v>26</v>
      </c>
      <c r="C31" s="261">
        <f t="shared" ref="C31:Q31" si="0">SUM(C6:C30)</f>
        <v>14805614.208791958</v>
      </c>
      <c r="D31" s="261">
        <f t="shared" si="0"/>
        <v>7781418.3126900224</v>
      </c>
      <c r="E31" s="261">
        <f t="shared" si="0"/>
        <v>7781368.1926900223</v>
      </c>
      <c r="F31" s="261">
        <f t="shared" si="0"/>
        <v>0</v>
      </c>
      <c r="G31" s="261">
        <f t="shared" si="0"/>
        <v>6656911.3938070415</v>
      </c>
      <c r="H31" s="261">
        <f t="shared" si="0"/>
        <v>6615161.4401360005</v>
      </c>
      <c r="I31" s="261">
        <f t="shared" si="0"/>
        <v>5891.0306200000005</v>
      </c>
      <c r="J31" s="261">
        <f t="shared" si="0"/>
        <v>35858.923051040903</v>
      </c>
      <c r="K31" s="261">
        <f t="shared" si="0"/>
        <v>0</v>
      </c>
      <c r="L31" s="261">
        <f t="shared" si="0"/>
        <v>106526.05004780002</v>
      </c>
      <c r="M31" s="261">
        <f t="shared" si="0"/>
        <v>978127.2597557914</v>
      </c>
      <c r="N31" s="261">
        <f t="shared" si="0"/>
        <v>4494936.4103376716</v>
      </c>
      <c r="O31" s="261">
        <f t="shared" si="0"/>
        <v>62428.657411450789</v>
      </c>
      <c r="P31" s="261">
        <f t="shared" si="0"/>
        <v>216161.81608920117</v>
      </c>
      <c r="Q31" s="261">
        <f t="shared" si="0"/>
        <v>19045226.533625368</v>
      </c>
    </row>
    <row r="32" spans="2:17" x14ac:dyDescent="0.35">
      <c r="B32" s="554" t="s">
        <v>27</v>
      </c>
      <c r="C32" s="535"/>
      <c r="D32" s="535"/>
      <c r="E32" s="535"/>
      <c r="F32" s="535"/>
      <c r="G32" s="535"/>
      <c r="H32" s="535"/>
      <c r="I32" s="535"/>
      <c r="J32" s="535"/>
      <c r="K32" s="535"/>
      <c r="L32" s="535"/>
      <c r="M32" s="535"/>
      <c r="N32" s="535"/>
      <c r="O32" s="535"/>
      <c r="P32" s="535"/>
      <c r="Q32" s="536"/>
    </row>
    <row r="33" spans="2:17" x14ac:dyDescent="0.35">
      <c r="B33" s="267" t="s">
        <v>28</v>
      </c>
      <c r="C33" s="187" cm="1">
        <f t="array" ref="C33:Q33">'[1]APPENDIX 18'!$C33:$Q33</f>
        <v>0</v>
      </c>
      <c r="D33" s="187">
        <v>0</v>
      </c>
      <c r="E33" s="187">
        <v>0</v>
      </c>
      <c r="F33" s="187">
        <v>0</v>
      </c>
      <c r="G33" s="187">
        <v>0</v>
      </c>
      <c r="H33" s="187">
        <v>0</v>
      </c>
      <c r="I33" s="187">
        <v>0</v>
      </c>
      <c r="J33" s="187">
        <v>0</v>
      </c>
      <c r="K33" s="187">
        <v>0</v>
      </c>
      <c r="L33" s="187">
        <v>0</v>
      </c>
      <c r="M33" s="187">
        <v>0</v>
      </c>
      <c r="N33" s="187">
        <v>0</v>
      </c>
      <c r="O33" s="187">
        <v>0</v>
      </c>
      <c r="P33" s="187">
        <v>0</v>
      </c>
      <c r="Q33" s="349">
        <v>0</v>
      </c>
    </row>
    <row r="34" spans="2:17" x14ac:dyDescent="0.35">
      <c r="B34" s="267" t="s">
        <v>29</v>
      </c>
      <c r="C34" s="187" cm="1">
        <f t="array" ref="C34:Q34">'[1]APPENDIX 18'!$C34:$Q34</f>
        <v>0</v>
      </c>
      <c r="D34" s="187">
        <v>0</v>
      </c>
      <c r="E34" s="187">
        <v>0</v>
      </c>
      <c r="F34" s="187">
        <v>0</v>
      </c>
      <c r="G34" s="187">
        <v>0</v>
      </c>
      <c r="H34" s="187">
        <v>0</v>
      </c>
      <c r="I34" s="187">
        <v>0</v>
      </c>
      <c r="J34" s="187">
        <v>0</v>
      </c>
      <c r="K34" s="187">
        <v>0</v>
      </c>
      <c r="L34" s="187">
        <v>0</v>
      </c>
      <c r="M34" s="187">
        <v>0</v>
      </c>
      <c r="N34" s="187">
        <v>0</v>
      </c>
      <c r="O34" s="187">
        <v>0</v>
      </c>
      <c r="P34" s="187">
        <v>0</v>
      </c>
      <c r="Q34" s="349">
        <v>0</v>
      </c>
    </row>
    <row r="35" spans="2:17" x14ac:dyDescent="0.35">
      <c r="B35" s="267" t="s">
        <v>30</v>
      </c>
      <c r="C35" s="187" cm="1">
        <f t="array" ref="C35:Q35">'[1]APPENDIX 18'!$C35:$Q35</f>
        <v>0</v>
      </c>
      <c r="D35" s="187">
        <v>0</v>
      </c>
      <c r="E35" s="187">
        <v>0</v>
      </c>
      <c r="F35" s="187">
        <v>0</v>
      </c>
      <c r="G35" s="187">
        <v>0</v>
      </c>
      <c r="H35" s="187">
        <v>0</v>
      </c>
      <c r="I35" s="187">
        <v>0</v>
      </c>
      <c r="J35" s="187">
        <v>0</v>
      </c>
      <c r="K35" s="187">
        <v>0</v>
      </c>
      <c r="L35" s="187">
        <v>0</v>
      </c>
      <c r="M35" s="187">
        <v>0</v>
      </c>
      <c r="N35" s="187">
        <v>0</v>
      </c>
      <c r="O35" s="187">
        <v>0</v>
      </c>
      <c r="P35" s="187">
        <v>0</v>
      </c>
      <c r="Q35" s="349">
        <v>0</v>
      </c>
    </row>
    <row r="36" spans="2:17" x14ac:dyDescent="0.35">
      <c r="B36" s="143" t="s">
        <v>26</v>
      </c>
      <c r="C36" s="261">
        <f t="shared" ref="C36:Q36" si="1">SUM(C33:C35)</f>
        <v>0</v>
      </c>
      <c r="D36" s="261">
        <f t="shared" si="1"/>
        <v>0</v>
      </c>
      <c r="E36" s="261">
        <f t="shared" si="1"/>
        <v>0</v>
      </c>
      <c r="F36" s="261">
        <f t="shared" si="1"/>
        <v>0</v>
      </c>
      <c r="G36" s="261">
        <f t="shared" si="1"/>
        <v>0</v>
      </c>
      <c r="H36" s="261">
        <f t="shared" si="1"/>
        <v>0</v>
      </c>
      <c r="I36" s="261">
        <f t="shared" si="1"/>
        <v>0</v>
      </c>
      <c r="J36" s="261">
        <f t="shared" si="1"/>
        <v>0</v>
      </c>
      <c r="K36" s="261">
        <f t="shared" si="1"/>
        <v>0</v>
      </c>
      <c r="L36" s="261">
        <f t="shared" si="1"/>
        <v>0</v>
      </c>
      <c r="M36" s="261">
        <f t="shared" si="1"/>
        <v>0</v>
      </c>
      <c r="N36" s="261">
        <f t="shared" si="1"/>
        <v>0</v>
      </c>
      <c r="O36" s="261">
        <f t="shared" si="1"/>
        <v>0</v>
      </c>
      <c r="P36" s="261">
        <f t="shared" si="1"/>
        <v>0</v>
      </c>
      <c r="Q36" s="261">
        <f t="shared" si="1"/>
        <v>0</v>
      </c>
    </row>
    <row r="37" spans="2:17" x14ac:dyDescent="0.35">
      <c r="B37" s="556" t="s">
        <v>32</v>
      </c>
      <c r="C37" s="557"/>
      <c r="D37" s="557"/>
      <c r="E37" s="557"/>
      <c r="F37" s="557"/>
      <c r="G37" s="557"/>
      <c r="H37" s="557"/>
      <c r="I37" s="557"/>
      <c r="J37" s="557"/>
      <c r="K37" s="557"/>
      <c r="L37" s="557"/>
      <c r="M37" s="557"/>
      <c r="N37" s="557"/>
      <c r="O37" s="557"/>
      <c r="P37" s="557"/>
      <c r="Q37" s="557"/>
    </row>
  </sheetData>
  <sheetProtection algorithmName="SHA-512" hashValue="GU7I/Ig/b4kUuIon/fCMtZeDefGDxJwUPXU5pwGH442jf4mX62VN+4KLHHufmMuwRFmSXT3B84YwEXIKvEshXA==" saltValue="KikYg+TmG2aifErTGrOvbg==" spinCount="100000" sheet="1" objects="1" scenarios="1"/>
  <mergeCells count="4">
    <mergeCell ref="B32:Q32"/>
    <mergeCell ref="B37:Q37"/>
    <mergeCell ref="B3:Q3"/>
    <mergeCell ref="B5:Q5"/>
  </mergeCells>
  <pageMargins left="0.7" right="0.7" top="0.75" bottom="0.75" header="0.3" footer="0.3"/>
  <pageSetup scale="45" orientation="landscape" r:id="rId1"/>
  <headerFooter>
    <oddFooter>Page &amp;P</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22">
    <tabColor rgb="FFCC9900"/>
    <pageSetUpPr fitToPage="1"/>
  </sheetPr>
  <dimension ref="A1:Q38"/>
  <sheetViews>
    <sheetView showGridLines="0" zoomScale="80" zoomScaleNormal="80" workbookViewId="0">
      <selection activeCell="B5" sqref="B5:Q5"/>
    </sheetView>
  </sheetViews>
  <sheetFormatPr defaultColWidth="9.1796875" defaultRowHeight="18.75" customHeight="1" x14ac:dyDescent="0.35"/>
  <cols>
    <col min="1" max="1" width="19.6328125" style="1" bestFit="1" customWidth="1"/>
    <col min="2" max="2" width="47.6328125" style="1" customWidth="1"/>
    <col min="3" max="3" width="18.7265625" style="1" bestFit="1" customWidth="1"/>
    <col min="4" max="4" width="17.6328125" style="1" bestFit="1" customWidth="1"/>
    <col min="5" max="5" width="18.7265625" style="1" bestFit="1" customWidth="1"/>
    <col min="6" max="6" width="15.54296875" style="1" customWidth="1"/>
    <col min="7" max="7" width="17.90625" style="1" bestFit="1" customWidth="1"/>
    <col min="8" max="8" width="17.54296875" style="1" bestFit="1" customWidth="1"/>
    <col min="9" max="9" width="16.7265625" style="1" bestFit="1" customWidth="1"/>
    <col min="10" max="10" width="14.1796875" style="1" customWidth="1"/>
    <col min="11" max="11" width="16.1796875" style="1" bestFit="1" customWidth="1"/>
    <col min="12" max="12" width="16.54296875" style="1" bestFit="1" customWidth="1"/>
    <col min="13" max="13" width="17.54296875" style="1" bestFit="1" customWidth="1"/>
    <col min="14" max="14" width="19.54296875" style="1" bestFit="1" customWidth="1"/>
    <col min="15" max="15" width="14.453125" style="1" bestFit="1" customWidth="1"/>
    <col min="16" max="16" width="15.54296875" style="1" bestFit="1" customWidth="1"/>
    <col min="17" max="17" width="20.1796875" style="31" bestFit="1" customWidth="1"/>
    <col min="18" max="18" width="20.1796875" style="1" customWidth="1"/>
    <col min="19" max="19" width="24" style="1" customWidth="1"/>
    <col min="20" max="20" width="13.453125" style="1" bestFit="1" customWidth="1"/>
    <col min="21" max="21" width="11.453125" style="1" customWidth="1"/>
    <col min="22" max="22" width="14.453125" style="1" bestFit="1" customWidth="1"/>
    <col min="23" max="16384" width="9.1796875" style="1"/>
  </cols>
  <sheetData>
    <row r="1" spans="2:17" ht="32.5" customHeight="1" x14ac:dyDescent="0.35">
      <c r="B1" s="449"/>
    </row>
    <row r="3" spans="2:17" ht="18.75" customHeight="1" x14ac:dyDescent="0.35">
      <c r="B3" s="555" t="str">
        <f>_xlfn.CONCAT(Contents!E36,": ",UPPER(Contents!F36))</f>
        <v>APPENDIX 19: SUMMARY OF LONG TERM BUSINESS COMBINED REVENUE ACCOUNTS FOR THE YEAR ENDED 31.12.2024</v>
      </c>
      <c r="C3" s="535"/>
      <c r="D3" s="535"/>
      <c r="E3" s="535"/>
      <c r="F3" s="535"/>
      <c r="G3" s="535"/>
      <c r="H3" s="535"/>
      <c r="I3" s="535"/>
      <c r="J3" s="535"/>
      <c r="K3" s="535"/>
      <c r="L3" s="535"/>
      <c r="M3" s="535"/>
      <c r="N3" s="535"/>
      <c r="O3" s="535"/>
      <c r="P3" s="535"/>
      <c r="Q3" s="536"/>
    </row>
    <row r="4" spans="2:17" s="2" customFormat="1" ht="31" x14ac:dyDescent="0.35">
      <c r="B4" s="346" t="s">
        <v>0</v>
      </c>
      <c r="C4" s="28" t="s">
        <v>357</v>
      </c>
      <c r="D4" s="28" t="s">
        <v>358</v>
      </c>
      <c r="E4" s="28" t="s">
        <v>359</v>
      </c>
      <c r="F4" s="28" t="s">
        <v>360</v>
      </c>
      <c r="G4" s="28" t="s">
        <v>361</v>
      </c>
      <c r="H4" s="28" t="s">
        <v>362</v>
      </c>
      <c r="I4" s="28" t="s">
        <v>363</v>
      </c>
      <c r="J4" s="28" t="s">
        <v>364</v>
      </c>
      <c r="K4" s="28" t="s">
        <v>365</v>
      </c>
      <c r="L4" s="28" t="s">
        <v>366</v>
      </c>
      <c r="M4" s="28" t="s">
        <v>367</v>
      </c>
      <c r="N4" s="28" t="s">
        <v>1</v>
      </c>
      <c r="O4" s="28" t="s">
        <v>368</v>
      </c>
      <c r="P4" s="28" t="s">
        <v>369</v>
      </c>
      <c r="Q4" s="28" t="s">
        <v>370</v>
      </c>
    </row>
    <row r="5" spans="2:17" ht="18.75" customHeight="1" x14ac:dyDescent="0.35">
      <c r="B5" s="554" t="s">
        <v>4</v>
      </c>
      <c r="C5" s="535"/>
      <c r="D5" s="535"/>
      <c r="E5" s="535"/>
      <c r="F5" s="535"/>
      <c r="G5" s="535"/>
      <c r="H5" s="535"/>
      <c r="I5" s="535"/>
      <c r="J5" s="535"/>
      <c r="K5" s="535"/>
      <c r="L5" s="535"/>
      <c r="M5" s="535"/>
      <c r="N5" s="535"/>
      <c r="O5" s="535"/>
      <c r="P5" s="535"/>
      <c r="Q5" s="536"/>
    </row>
    <row r="6" spans="2:17" ht="18.75" customHeight="1" x14ac:dyDescent="0.35">
      <c r="B6" s="267" t="str">
        <f>'APPENDIX 18'!B6</f>
        <v>ABSA LIFE ASSURANCE</v>
      </c>
      <c r="C6" s="352">
        <f>'APPENDIX 11'!C6+'APPENDIX 12'!C6+'APPENDIX 13'!C6+'APPENDIX 14'!C6+'APPENDIX 15'!C6+'APPENDIX 16'!C6+'APPENDIX 17'!C6+'APPENDIX 18'!C6</f>
        <v>9323098.3947254214</v>
      </c>
      <c r="D6" s="352">
        <f>'APPENDIX 11'!D6+'APPENDIX 12'!D6+'APPENDIX 13'!D6+'APPENDIX 14'!D6+'APPENDIX 15'!D6+'APPENDIX 16'!D6+'APPENDIX 17'!D6+'APPENDIX 18'!D6</f>
        <v>8464179.2359999996</v>
      </c>
      <c r="E6" s="352">
        <f>'APPENDIX 11'!E6+'APPENDIX 12'!E6+'APPENDIX 13'!E6+'APPENDIX 14'!E6+'APPENDIX 15'!E6+'APPENDIX 16'!E6+'APPENDIX 17'!E6+'APPENDIX 18'!E6</f>
        <v>6864404.0879999995</v>
      </c>
      <c r="F6" s="352">
        <f>'APPENDIX 11'!F6+'APPENDIX 12'!F6+'APPENDIX 13'!F6+'APPENDIX 14'!F6+'APPENDIX 15'!F6+'APPENDIX 16'!F6+'APPENDIX 17'!F6+'APPENDIX 18'!F6</f>
        <v>0</v>
      </c>
      <c r="G6" s="352">
        <f>'APPENDIX 11'!G6+'APPENDIX 12'!G6+'APPENDIX 13'!G6+'APPENDIX 14'!G6+'APPENDIX 15'!G6+'APPENDIX 16'!G6+'APPENDIX 17'!G6+'APPENDIX 18'!G6</f>
        <v>2987754.0791994212</v>
      </c>
      <c r="H6" s="352">
        <f>'APPENDIX 11'!H6+'APPENDIX 12'!H6+'APPENDIX 13'!H6+'APPENDIX 14'!H6+'APPENDIX 15'!H6+'APPENDIX 16'!H6+'APPENDIX 17'!H6+'APPENDIX 18'!H6</f>
        <v>2987754.0791994212</v>
      </c>
      <c r="I6" s="352">
        <f>'APPENDIX 11'!I6+'APPENDIX 12'!I6+'APPENDIX 13'!I6+'APPENDIX 14'!I6+'APPENDIX 15'!I6+'APPENDIX 16'!I6+'APPENDIX 17'!I6+'APPENDIX 18'!I6</f>
        <v>0</v>
      </c>
      <c r="J6" s="352">
        <f>'APPENDIX 11'!J6+'APPENDIX 12'!J6+'APPENDIX 13'!J6+'APPENDIX 14'!J6+'APPENDIX 15'!J6+'APPENDIX 16'!J6+'APPENDIX 17'!J6+'APPENDIX 18'!J6</f>
        <v>0</v>
      </c>
      <c r="K6" s="352">
        <f>'APPENDIX 11'!K6+'APPENDIX 12'!K6+'APPENDIX 13'!K6+'APPENDIX 14'!K6+'APPENDIX 15'!K6+'APPENDIX 16'!K6+'APPENDIX 17'!K6+'APPENDIX 18'!K6</f>
        <v>0</v>
      </c>
      <c r="L6" s="352">
        <f>'APPENDIX 11'!L6+'APPENDIX 12'!L6+'APPENDIX 13'!L6+'APPENDIX 14'!L6+'APPENDIX 15'!L6+'APPENDIX 16'!L6+'APPENDIX 17'!L6+'APPENDIX 18'!L6</f>
        <v>897210.75799999991</v>
      </c>
      <c r="M6" s="352">
        <f>'APPENDIX 11'!M6+'APPENDIX 12'!M6+'APPENDIX 13'!M6+'APPENDIX 14'!M6+'APPENDIX 15'!M6+'APPENDIX 16'!M6+'APPENDIX 17'!M6+'APPENDIX 18'!M6</f>
        <v>1039424.3250000001</v>
      </c>
      <c r="N6" s="352">
        <f>'APPENDIX 11'!N6+'APPENDIX 12'!N6+'APPENDIX 13'!N6+'APPENDIX 14'!N6+'APPENDIX 15'!N6+'APPENDIX 16'!N6+'APPENDIX 17'!N6+'APPENDIX 18'!N6</f>
        <v>1730323.102</v>
      </c>
      <c r="O6" s="352">
        <f>'APPENDIX 11'!O6+'APPENDIX 12'!O6+'APPENDIX 13'!O6+'APPENDIX 14'!O6+'APPENDIX 15'!O6+'APPENDIX 16'!O6+'APPENDIX 17'!O6+'APPENDIX 18'!O6</f>
        <v>0</v>
      </c>
      <c r="P6" s="352">
        <f>'APPENDIX 11'!P6+'APPENDIX 12'!P6+'APPENDIX 13'!P6+'APPENDIX 14'!P6+'APPENDIX 15'!P6+'APPENDIX 16'!P6+'APPENDIX 17'!P6+'APPENDIX 18'!P6</f>
        <v>0</v>
      </c>
      <c r="Q6" s="353">
        <f>'APPENDIX 11'!Q6+'APPENDIX 12'!Q6+'APPENDIX 13'!Q6+'APPENDIX 14'!Q6+'APPENDIX 15'!Q6+'APPENDIX 16'!Q6+'APPENDIX 17'!Q6+'APPENDIX 18'!Q6</f>
        <v>12993436.422526006</v>
      </c>
    </row>
    <row r="7" spans="2:17" ht="18.75" customHeight="1" x14ac:dyDescent="0.35">
      <c r="B7" s="267" t="str">
        <f>'APPENDIX 18'!B7</f>
        <v xml:space="preserve">APA LIFE ASSURANCE COMPANY </v>
      </c>
      <c r="C7" s="352">
        <f>'APPENDIX 11'!C7+'APPENDIX 12'!C7+'APPENDIX 13'!C7+'APPENDIX 14'!C7+'APPENDIX 15'!C7+'APPENDIX 16'!C7+'APPENDIX 17'!C7+'APPENDIX 18'!C7</f>
        <v>11722143.075999999</v>
      </c>
      <c r="D7" s="352">
        <f>'APPENDIX 11'!D7+'APPENDIX 12'!D7+'APPENDIX 13'!D7+'APPENDIX 14'!D7+'APPENDIX 15'!D7+'APPENDIX 16'!D7+'APPENDIX 17'!D7+'APPENDIX 18'!D7</f>
        <v>5891429.4474400003</v>
      </c>
      <c r="E7" s="352">
        <f>'APPENDIX 11'!E7+'APPENDIX 12'!E7+'APPENDIX 13'!E7+'APPENDIX 14'!E7+'APPENDIX 15'!E7+'APPENDIX 16'!E7+'APPENDIX 17'!E7+'APPENDIX 18'!E7</f>
        <v>4754395.7012808044</v>
      </c>
      <c r="F7" s="352">
        <f>'APPENDIX 11'!F7+'APPENDIX 12'!F7+'APPENDIX 13'!F7+'APPENDIX 14'!F7+'APPENDIX 15'!F7+'APPENDIX 16'!F7+'APPENDIX 17'!F7+'APPENDIX 18'!F7</f>
        <v>0</v>
      </c>
      <c r="G7" s="352">
        <f>'APPENDIX 11'!G7+'APPENDIX 12'!G7+'APPENDIX 13'!G7+'APPENDIX 14'!G7+'APPENDIX 15'!G7+'APPENDIX 16'!G7+'APPENDIX 17'!G7+'APPENDIX 18'!G7</f>
        <v>2193660.9011422629</v>
      </c>
      <c r="H7" s="352">
        <f>'APPENDIX 11'!H7+'APPENDIX 12'!H7+'APPENDIX 13'!H7+'APPENDIX 14'!H7+'APPENDIX 15'!H7+'APPENDIX 16'!H7+'APPENDIX 17'!H7+'APPENDIX 18'!H7</f>
        <v>2193660.9011422629</v>
      </c>
      <c r="I7" s="352">
        <f>'APPENDIX 11'!I7+'APPENDIX 12'!I7+'APPENDIX 13'!I7+'APPENDIX 14'!I7+'APPENDIX 15'!I7+'APPENDIX 16'!I7+'APPENDIX 17'!I7+'APPENDIX 18'!I7</f>
        <v>0</v>
      </c>
      <c r="J7" s="352">
        <f>'APPENDIX 11'!J7+'APPENDIX 12'!J7+'APPENDIX 13'!J7+'APPENDIX 14'!J7+'APPENDIX 15'!J7+'APPENDIX 16'!J7+'APPENDIX 17'!J7+'APPENDIX 18'!J7</f>
        <v>0</v>
      </c>
      <c r="K7" s="352">
        <f>'APPENDIX 11'!K7+'APPENDIX 12'!K7+'APPENDIX 13'!K7+'APPENDIX 14'!K7+'APPENDIX 15'!K7+'APPENDIX 16'!K7+'APPENDIX 17'!K7+'APPENDIX 18'!K7</f>
        <v>0</v>
      </c>
      <c r="L7" s="352">
        <f>'APPENDIX 11'!L7+'APPENDIX 12'!L7+'APPENDIX 13'!L7+'APPENDIX 14'!L7+'APPENDIX 15'!L7+'APPENDIX 16'!L7+'APPENDIX 17'!L7+'APPENDIX 18'!L7</f>
        <v>541994.82100000011</v>
      </c>
      <c r="M7" s="352">
        <f>'APPENDIX 11'!M7+'APPENDIX 12'!M7+'APPENDIX 13'!M7+'APPENDIX 14'!M7+'APPENDIX 15'!M7+'APPENDIX 16'!M7+'APPENDIX 17'!M7+'APPENDIX 18'!M7</f>
        <v>477253.46554062114</v>
      </c>
      <c r="N7" s="352">
        <f>'APPENDIX 11'!N7+'APPENDIX 12'!N7+'APPENDIX 13'!N7+'APPENDIX 14'!N7+'APPENDIX 15'!N7+'APPENDIX 16'!N7+'APPENDIX 17'!N7+'APPENDIX 18'!N7</f>
        <v>2051683.2319999998</v>
      </c>
      <c r="O7" s="352">
        <f>'APPENDIX 11'!O7+'APPENDIX 12'!O7+'APPENDIX 13'!O7+'APPENDIX 14'!O7+'APPENDIX 15'!O7+'APPENDIX 16'!O7+'APPENDIX 17'!O7+'APPENDIX 18'!O7</f>
        <v>43212.891999999993</v>
      </c>
      <c r="P7" s="352">
        <f>'APPENDIX 11'!P7+'APPENDIX 12'!P7+'APPENDIX 13'!P7+'APPENDIX 14'!P7+'APPENDIX 15'!P7+'APPENDIX 16'!P7+'APPENDIX 17'!P7+'APPENDIX 18'!P7</f>
        <v>232068.24783134658</v>
      </c>
      <c r="Q7" s="353">
        <f>'APPENDIX 11'!Q7+'APPENDIX 12'!Q7+'APPENDIX 13'!Q7+'APPENDIX 14'!Q7+'APPENDIX 15'!Q7+'APPENDIX 16'!Q7+'APPENDIX 17'!Q7+'APPENDIX 18'!Q7</f>
        <v>15210031.681766573</v>
      </c>
    </row>
    <row r="8" spans="2:17" ht="19.5" customHeight="1" x14ac:dyDescent="0.35">
      <c r="B8" s="267" t="str">
        <f>'APPENDIX 18'!B8</f>
        <v>BRITAM LIFE ASSURANCE</v>
      </c>
      <c r="C8" s="352">
        <f>'APPENDIX 11'!C8+'APPENDIX 12'!C8+'APPENDIX 13'!C8+'APPENDIX 14'!C8+'APPENDIX 15'!C8+'APPENDIX 16'!C8+'APPENDIX 17'!C8+'APPENDIX 18'!C8</f>
        <v>124457514.20500001</v>
      </c>
      <c r="D8" s="352">
        <f>'APPENDIX 11'!D8+'APPENDIX 12'!D8+'APPENDIX 13'!D8+'APPENDIX 14'!D8+'APPENDIX 15'!D8+'APPENDIX 16'!D8+'APPENDIX 17'!D8+'APPENDIX 18'!D8</f>
        <v>42026559.231380001</v>
      </c>
      <c r="E8" s="352">
        <f>'APPENDIX 11'!E8+'APPENDIX 12'!E8+'APPENDIX 13'!E8+'APPENDIX 14'!E8+'APPENDIX 15'!E8+'APPENDIX 16'!E8+'APPENDIX 17'!E8+'APPENDIX 18'!E8</f>
        <v>36380184.828840002</v>
      </c>
      <c r="F8" s="352">
        <f>'APPENDIX 11'!F8+'APPENDIX 12'!F8+'APPENDIX 13'!F8+'APPENDIX 14'!F8+'APPENDIX 15'!F8+'APPENDIX 16'!F8+'APPENDIX 17'!F8+'APPENDIX 18'!F8</f>
        <v>-26087.15</v>
      </c>
      <c r="G8" s="352">
        <f>'APPENDIX 11'!G8+'APPENDIX 12'!G8+'APPENDIX 13'!G8+'APPENDIX 14'!G8+'APPENDIX 15'!G8+'APPENDIX 16'!G8+'APPENDIX 17'!G8+'APPENDIX 18'!G8</f>
        <v>22310960.287080001</v>
      </c>
      <c r="H8" s="352">
        <f>'APPENDIX 11'!H8+'APPENDIX 12'!H8+'APPENDIX 13'!H8+'APPENDIX 14'!H8+'APPENDIX 15'!H8+'APPENDIX 16'!H8+'APPENDIX 17'!H8+'APPENDIX 18'!H8</f>
        <v>22310960.287080001</v>
      </c>
      <c r="I8" s="352">
        <f>'APPENDIX 11'!I8+'APPENDIX 12'!I8+'APPENDIX 13'!I8+'APPENDIX 14'!I8+'APPENDIX 15'!I8+'APPENDIX 16'!I8+'APPENDIX 17'!I8+'APPENDIX 18'!I8</f>
        <v>0</v>
      </c>
      <c r="J8" s="352">
        <f>'APPENDIX 11'!J8+'APPENDIX 12'!J8+'APPENDIX 13'!J8+'APPENDIX 14'!J8+'APPENDIX 15'!J8+'APPENDIX 16'!J8+'APPENDIX 17'!J8+'APPENDIX 18'!J8</f>
        <v>0</v>
      </c>
      <c r="K8" s="352">
        <f>'APPENDIX 11'!K8+'APPENDIX 12'!K8+'APPENDIX 13'!K8+'APPENDIX 14'!K8+'APPENDIX 15'!K8+'APPENDIX 16'!K8+'APPENDIX 17'!K8+'APPENDIX 18'!K8</f>
        <v>0</v>
      </c>
      <c r="L8" s="352">
        <f>'APPENDIX 11'!L8+'APPENDIX 12'!L8+'APPENDIX 13'!L8+'APPENDIX 14'!L8+'APPENDIX 15'!L8+'APPENDIX 16'!L8+'APPENDIX 17'!L8+'APPENDIX 18'!L8</f>
        <v>1536509.6693500001</v>
      </c>
      <c r="M8" s="352">
        <f>'APPENDIX 11'!M8+'APPENDIX 12'!M8+'APPENDIX 13'!M8+'APPENDIX 14'!M8+'APPENDIX 15'!M8+'APPENDIX 16'!M8+'APPENDIX 17'!M8+'APPENDIX 18'!M8</f>
        <v>4544020.7969999993</v>
      </c>
      <c r="N8" s="352">
        <f>'APPENDIX 11'!N8+'APPENDIX 12'!N8+'APPENDIX 13'!N8+'APPENDIX 14'!N8+'APPENDIX 15'!N8+'APPENDIX 16'!N8+'APPENDIX 17'!N8+'APPENDIX 18'!N8</f>
        <v>28442142.681000002</v>
      </c>
      <c r="O8" s="352">
        <f>'APPENDIX 11'!O8+'APPENDIX 12'!O8+'APPENDIX 13'!O8+'APPENDIX 14'!O8+'APPENDIX 15'!O8+'APPENDIX 16'!O8+'APPENDIX 17'!O8+'APPENDIX 18'!O8</f>
        <v>284639.70324518764</v>
      </c>
      <c r="P8" s="352">
        <f>'APPENDIX 11'!P8+'APPENDIX 12'!P8+'APPENDIX 13'!P8+'APPENDIX 14'!P8+'APPENDIX 15'!P8+'APPENDIX 16'!P8+'APPENDIX 17'!P8+'APPENDIX 18'!P8</f>
        <v>5124988.5457175914</v>
      </c>
      <c r="Q8" s="353">
        <f>'APPENDIX 11'!Q8+'APPENDIX 12'!Q8+'APPENDIX 13'!Q8+'APPENDIX 14'!Q8+'APPENDIX 15'!Q8+'APPENDIX 16'!Q8+'APPENDIX 17'!Q8+'APPENDIX 18'!Q8</f>
        <v>155452635.56244725</v>
      </c>
    </row>
    <row r="9" spans="2:17" ht="18.75" customHeight="1" x14ac:dyDescent="0.35">
      <c r="B9" s="267" t="str">
        <f>'APPENDIX 18'!B9</f>
        <v>CANNON LIFE ASSURANCE (K) LIMITED</v>
      </c>
      <c r="C9" s="352">
        <f>'APPENDIX 11'!C9+'APPENDIX 12'!C9+'APPENDIX 13'!C9+'APPENDIX 14'!C9+'APPENDIX 15'!C9+'APPENDIX 16'!C9+'APPENDIX 17'!C9+'APPENDIX 18'!C9</f>
        <v>870850.96522497665</v>
      </c>
      <c r="D9" s="352">
        <f>'APPENDIX 11'!D9+'APPENDIX 12'!D9+'APPENDIX 13'!D9+'APPENDIX 14'!D9+'APPENDIX 15'!D9+'APPENDIX 16'!D9+'APPENDIX 17'!D9+'APPENDIX 18'!D9</f>
        <v>420757.75020000001</v>
      </c>
      <c r="E9" s="352">
        <f>'APPENDIX 11'!E9+'APPENDIX 12'!E9+'APPENDIX 13'!E9+'APPENDIX 14'!E9+'APPENDIX 15'!E9+'APPENDIX 16'!E9+'APPENDIX 17'!E9+'APPENDIX 18'!E9</f>
        <v>253613.37102999998</v>
      </c>
      <c r="F9" s="352">
        <f>'APPENDIX 11'!F9+'APPENDIX 12'!F9+'APPENDIX 13'!F9+'APPENDIX 14'!F9+'APPENDIX 15'!F9+'APPENDIX 16'!F9+'APPENDIX 17'!F9+'APPENDIX 18'!F9</f>
        <v>0</v>
      </c>
      <c r="G9" s="352">
        <f>'APPENDIX 11'!G9+'APPENDIX 12'!G9+'APPENDIX 13'!G9+'APPENDIX 14'!G9+'APPENDIX 15'!G9+'APPENDIX 16'!G9+'APPENDIX 17'!G9+'APPENDIX 18'!G9</f>
        <v>198030.45593206648</v>
      </c>
      <c r="H9" s="352">
        <f>'APPENDIX 11'!H9+'APPENDIX 12'!H9+'APPENDIX 13'!H9+'APPENDIX 14'!H9+'APPENDIX 15'!H9+'APPENDIX 16'!H9+'APPENDIX 17'!H9+'APPENDIX 18'!H9</f>
        <v>198030.45593206648</v>
      </c>
      <c r="I9" s="352">
        <f>'APPENDIX 11'!I9+'APPENDIX 12'!I9+'APPENDIX 13'!I9+'APPENDIX 14'!I9+'APPENDIX 15'!I9+'APPENDIX 16'!I9+'APPENDIX 17'!I9+'APPENDIX 18'!I9</f>
        <v>0</v>
      </c>
      <c r="J9" s="352">
        <f>'APPENDIX 11'!J9+'APPENDIX 12'!J9+'APPENDIX 13'!J9+'APPENDIX 14'!J9+'APPENDIX 15'!J9+'APPENDIX 16'!J9+'APPENDIX 17'!J9+'APPENDIX 18'!J9</f>
        <v>0</v>
      </c>
      <c r="K9" s="352">
        <f>'APPENDIX 11'!K9+'APPENDIX 12'!K9+'APPENDIX 13'!K9+'APPENDIX 14'!K9+'APPENDIX 15'!K9+'APPENDIX 16'!K9+'APPENDIX 17'!K9+'APPENDIX 18'!K9</f>
        <v>0</v>
      </c>
      <c r="L9" s="352">
        <f>'APPENDIX 11'!L9+'APPENDIX 12'!L9+'APPENDIX 13'!L9+'APPENDIX 14'!L9+'APPENDIX 15'!L9+'APPENDIX 16'!L9+'APPENDIX 17'!L9+'APPENDIX 18'!L9</f>
        <v>4490.4837126774855</v>
      </c>
      <c r="M9" s="352">
        <f>'APPENDIX 11'!M9+'APPENDIX 12'!M9+'APPENDIX 13'!M9+'APPENDIX 14'!M9+'APPENDIX 15'!M9+'APPENDIX 16'!M9+'APPENDIX 17'!M9+'APPENDIX 18'!M9</f>
        <v>208425.296</v>
      </c>
      <c r="N9" s="352">
        <f>'APPENDIX 11'!N9+'APPENDIX 12'!N9+'APPENDIX 13'!N9+'APPENDIX 14'!N9+'APPENDIX 15'!N9+'APPENDIX 16'!N9+'APPENDIX 17'!N9+'APPENDIX 18'!N9</f>
        <v>107328.48600000002</v>
      </c>
      <c r="O9" s="352">
        <f>'APPENDIX 11'!O9+'APPENDIX 12'!O9+'APPENDIX 13'!O9+'APPENDIX 14'!O9+'APPENDIX 15'!O9+'APPENDIX 16'!O9+'APPENDIX 17'!O9+'APPENDIX 18'!O9</f>
        <v>0</v>
      </c>
      <c r="P9" s="352">
        <f>'APPENDIX 11'!P9+'APPENDIX 12'!P9+'APPENDIX 13'!P9+'APPENDIX 14'!P9+'APPENDIX 15'!P9+'APPENDIX 16'!P9+'APPENDIX 17'!P9+'APPENDIX 18'!P9</f>
        <v>0</v>
      </c>
      <c r="Q9" s="353">
        <f>'APPENDIX 11'!Q9+'APPENDIX 12'!Q9+'APPENDIX 13'!Q9+'APPENDIX 14'!Q9+'APPENDIX 15'!Q9+'APPENDIX 16'!Q9+'APPENDIX 17'!Q9+'APPENDIX 18'!Q9</f>
        <v>820846.5866102326</v>
      </c>
    </row>
    <row r="10" spans="2:17" ht="18.75" customHeight="1" x14ac:dyDescent="0.35">
      <c r="B10" s="267" t="str">
        <f>'APPENDIX 18'!B10</f>
        <v>CAPEX LIFE ASSURANCE COMPANY</v>
      </c>
      <c r="C10" s="352">
        <f>'APPENDIX 11'!C10+'APPENDIX 12'!C10+'APPENDIX 13'!C10+'APPENDIX 14'!C10+'APPENDIX 15'!C10+'APPENDIX 16'!C10+'APPENDIX 17'!C10+'APPENDIX 18'!C10</f>
        <v>964413.44492682826</v>
      </c>
      <c r="D10" s="352">
        <f>'APPENDIX 11'!D10+'APPENDIX 12'!D10+'APPENDIX 13'!D10+'APPENDIX 14'!D10+'APPENDIX 15'!D10+'APPENDIX 16'!D10+'APPENDIX 17'!D10+'APPENDIX 18'!D10</f>
        <v>1610564.9898612606</v>
      </c>
      <c r="E10" s="352">
        <f>'APPENDIX 11'!E10+'APPENDIX 12'!E10+'APPENDIX 13'!E10+'APPENDIX 14'!E10+'APPENDIX 15'!E10+'APPENDIX 16'!E10+'APPENDIX 17'!E10+'APPENDIX 18'!E10</f>
        <v>1438034.7148174327</v>
      </c>
      <c r="F10" s="352">
        <f>'APPENDIX 11'!F10+'APPENDIX 12'!F10+'APPENDIX 13'!F10+'APPENDIX 14'!F10+'APPENDIX 15'!F10+'APPENDIX 16'!F10+'APPENDIX 17'!F10+'APPENDIX 18'!F10</f>
        <v>0</v>
      </c>
      <c r="G10" s="352">
        <f>'APPENDIX 11'!G10+'APPENDIX 12'!G10+'APPENDIX 13'!G10+'APPENDIX 14'!G10+'APPENDIX 15'!G10+'APPENDIX 16'!G10+'APPENDIX 17'!G10+'APPENDIX 18'!G10</f>
        <v>679786.55632083002</v>
      </c>
      <c r="H10" s="352">
        <f>'APPENDIX 11'!H10+'APPENDIX 12'!H10+'APPENDIX 13'!H10+'APPENDIX 14'!H10+'APPENDIX 15'!H10+'APPENDIX 16'!H10+'APPENDIX 17'!H10+'APPENDIX 18'!H10</f>
        <v>679786.55632083002</v>
      </c>
      <c r="I10" s="352">
        <f>'APPENDIX 11'!I10+'APPENDIX 12'!I10+'APPENDIX 13'!I10+'APPENDIX 14'!I10+'APPENDIX 15'!I10+'APPENDIX 16'!I10+'APPENDIX 17'!I10+'APPENDIX 18'!I10</f>
        <v>0</v>
      </c>
      <c r="J10" s="352">
        <f>'APPENDIX 11'!J10+'APPENDIX 12'!J10+'APPENDIX 13'!J10+'APPENDIX 14'!J10+'APPENDIX 15'!J10+'APPENDIX 16'!J10+'APPENDIX 17'!J10+'APPENDIX 18'!J10</f>
        <v>0</v>
      </c>
      <c r="K10" s="352">
        <f>'APPENDIX 11'!K10+'APPENDIX 12'!K10+'APPENDIX 13'!K10+'APPENDIX 14'!K10+'APPENDIX 15'!K10+'APPENDIX 16'!K10+'APPENDIX 17'!K10+'APPENDIX 18'!K10</f>
        <v>0</v>
      </c>
      <c r="L10" s="352">
        <f>'APPENDIX 11'!L10+'APPENDIX 12'!L10+'APPENDIX 13'!L10+'APPENDIX 14'!L10+'APPENDIX 15'!L10+'APPENDIX 16'!L10+'APPENDIX 17'!L10+'APPENDIX 18'!L10</f>
        <v>100616.91069073169</v>
      </c>
      <c r="M10" s="352">
        <f>'APPENDIX 11'!M10+'APPENDIX 12'!M10+'APPENDIX 13'!M10+'APPENDIX 14'!M10+'APPENDIX 15'!M10+'APPENDIX 16'!M10+'APPENDIX 17'!M10+'APPENDIX 18'!M10</f>
        <v>402937.42600000004</v>
      </c>
      <c r="N10" s="352">
        <f>'APPENDIX 11'!N10+'APPENDIX 12'!N10+'APPENDIX 13'!N10+'APPENDIX 14'!N10+'APPENDIX 15'!N10+'APPENDIX 16'!N10+'APPENDIX 17'!N10+'APPENDIX 18'!N10</f>
        <v>41398.236000000004</v>
      </c>
      <c r="O10" s="352">
        <f>'APPENDIX 11'!O10+'APPENDIX 12'!O10+'APPENDIX 13'!O10+'APPENDIX 14'!O10+'APPENDIX 15'!O10+'APPENDIX 16'!O10+'APPENDIX 17'!O10+'APPENDIX 18'!O10</f>
        <v>0</v>
      </c>
      <c r="P10" s="352">
        <f>'APPENDIX 11'!P10+'APPENDIX 12'!P10+'APPENDIX 13'!P10+'APPENDIX 14'!P10+'APPENDIX 15'!P10+'APPENDIX 16'!P10+'APPENDIX 17'!P10+'APPENDIX 18'!P10</f>
        <v>0</v>
      </c>
      <c r="Q10" s="353">
        <f>'APPENDIX 11'!Q10+'APPENDIX 12'!Q10+'APPENDIX 13'!Q10+'APPENDIX 14'!Q10+'APPENDIX 15'!Q10+'APPENDIX 16'!Q10+'APPENDIX 17'!Q10+'APPENDIX 18'!Q10</f>
        <v>1260505.5027326995</v>
      </c>
    </row>
    <row r="11" spans="2:17" ht="18.75" customHeight="1" x14ac:dyDescent="0.35">
      <c r="B11" s="267" t="str">
        <f>'APPENDIX 18'!B11</f>
        <v>CIC LIFE ASSURANCE COMPANY</v>
      </c>
      <c r="C11" s="352">
        <f>'APPENDIX 11'!C11+'APPENDIX 12'!C11+'APPENDIX 13'!C11+'APPENDIX 14'!C11+'APPENDIX 15'!C11+'APPENDIX 16'!C11+'APPENDIX 17'!C11+'APPENDIX 18'!C11</f>
        <v>20224191.706999999</v>
      </c>
      <c r="D11" s="352">
        <f>'APPENDIX 11'!D11+'APPENDIX 12'!D11+'APPENDIX 13'!D11+'APPENDIX 14'!D11+'APPENDIX 15'!D11+'APPENDIX 16'!D11+'APPENDIX 17'!D11+'APPENDIX 18'!D11</f>
        <v>12685374.78379</v>
      </c>
      <c r="E11" s="352">
        <f>'APPENDIX 11'!E11+'APPENDIX 12'!E11+'APPENDIX 13'!E11+'APPENDIX 14'!E11+'APPENDIX 15'!E11+'APPENDIX 16'!E11+'APPENDIX 17'!E11+'APPENDIX 18'!E11</f>
        <v>12227971.516994243</v>
      </c>
      <c r="F11" s="352">
        <f>'APPENDIX 11'!F11+'APPENDIX 12'!F11+'APPENDIX 13'!F11+'APPENDIX 14'!F11+'APPENDIX 15'!F11+'APPENDIX 16'!F11+'APPENDIX 17'!F11+'APPENDIX 18'!F11</f>
        <v>0</v>
      </c>
      <c r="G11" s="352">
        <f>'APPENDIX 11'!G11+'APPENDIX 12'!G11+'APPENDIX 13'!G11+'APPENDIX 14'!G11+'APPENDIX 15'!G11+'APPENDIX 16'!G11+'APPENDIX 17'!G11+'APPENDIX 18'!G11</f>
        <v>5560924.8949699998</v>
      </c>
      <c r="H11" s="352">
        <f>'APPENDIX 11'!H11+'APPENDIX 12'!H11+'APPENDIX 13'!H11+'APPENDIX 14'!H11+'APPENDIX 15'!H11+'APPENDIX 16'!H11+'APPENDIX 17'!H11+'APPENDIX 18'!H11</f>
        <v>5560924.8949699998</v>
      </c>
      <c r="I11" s="352">
        <f>'APPENDIX 11'!I11+'APPENDIX 12'!I11+'APPENDIX 13'!I11+'APPENDIX 14'!I11+'APPENDIX 15'!I11+'APPENDIX 16'!I11+'APPENDIX 17'!I11+'APPENDIX 18'!I11</f>
        <v>0</v>
      </c>
      <c r="J11" s="352">
        <f>'APPENDIX 11'!J11+'APPENDIX 12'!J11+'APPENDIX 13'!J11+'APPENDIX 14'!J11+'APPENDIX 15'!J11+'APPENDIX 16'!J11+'APPENDIX 17'!J11+'APPENDIX 18'!J11</f>
        <v>0</v>
      </c>
      <c r="K11" s="352">
        <f>'APPENDIX 11'!K11+'APPENDIX 12'!K11+'APPENDIX 13'!K11+'APPENDIX 14'!K11+'APPENDIX 15'!K11+'APPENDIX 16'!K11+'APPENDIX 17'!K11+'APPENDIX 18'!K11</f>
        <v>0</v>
      </c>
      <c r="L11" s="352">
        <f>'APPENDIX 11'!L11+'APPENDIX 12'!L11+'APPENDIX 13'!L11+'APPENDIX 14'!L11+'APPENDIX 15'!L11+'APPENDIX 16'!L11+'APPENDIX 17'!L11+'APPENDIX 18'!L11</f>
        <v>716042.15390000003</v>
      </c>
      <c r="M11" s="352">
        <f>'APPENDIX 11'!M11+'APPENDIX 12'!M11+'APPENDIX 13'!M11+'APPENDIX 14'!M11+'APPENDIX 15'!M11+'APPENDIX 16'!M11+'APPENDIX 17'!M11+'APPENDIX 18'!M11</f>
        <v>1872117.0674300005</v>
      </c>
      <c r="N11" s="352">
        <f>'APPENDIX 11'!N11+'APPENDIX 12'!N11+'APPENDIX 13'!N11+'APPENDIX 14'!N11+'APPENDIX 15'!N11+'APPENDIX 16'!N11+'APPENDIX 17'!N11+'APPENDIX 18'!N11</f>
        <v>4436290.036539996</v>
      </c>
      <c r="O11" s="352">
        <f>'APPENDIX 11'!O11+'APPENDIX 12'!O11+'APPENDIX 13'!O11+'APPENDIX 14'!O11+'APPENDIX 15'!O11+'APPENDIX 16'!O11+'APPENDIX 17'!O11+'APPENDIX 18'!O11</f>
        <v>0</v>
      </c>
      <c r="P11" s="352">
        <f>'APPENDIX 11'!P11+'APPENDIX 12'!P11+'APPENDIX 13'!P11+'APPENDIX 14'!P11+'APPENDIX 15'!P11+'APPENDIX 16'!P11+'APPENDIX 17'!P11+'APPENDIX 18'!P11</f>
        <v>0</v>
      </c>
      <c r="Q11" s="353">
        <f>'APPENDIX 11'!Q11+'APPENDIX 12'!Q11+'APPENDIX 13'!Q11+'APPENDIX 14'!Q11+'APPENDIX 15'!Q11+'APPENDIX 16'!Q11+'APPENDIX 17'!Q11+'APPENDIX 18'!Q11</f>
        <v>28739369.14423424</v>
      </c>
    </row>
    <row r="12" spans="2:17" ht="18.75" customHeight="1" x14ac:dyDescent="0.35">
      <c r="B12" s="267" t="str">
        <f>'APPENDIX 18'!B12</f>
        <v>CORPORATE INSURANCE COMPANY</v>
      </c>
      <c r="C12" s="352">
        <f>'APPENDIX 11'!C12+'APPENDIX 12'!C12+'APPENDIX 13'!C12+'APPENDIX 14'!C12+'APPENDIX 15'!C12+'APPENDIX 16'!C12+'APPENDIX 17'!C12+'APPENDIX 18'!C12</f>
        <v>73832.620082901572</v>
      </c>
      <c r="D12" s="352">
        <f>'APPENDIX 11'!D12+'APPENDIX 12'!D12+'APPENDIX 13'!D12+'APPENDIX 14'!D12+'APPENDIX 15'!D12+'APPENDIX 16'!D12+'APPENDIX 17'!D12+'APPENDIX 18'!D12</f>
        <v>49368.1993</v>
      </c>
      <c r="E12" s="352">
        <f>'APPENDIX 11'!E12+'APPENDIX 12'!E12+'APPENDIX 13'!E12+'APPENDIX 14'!E12+'APPENDIX 15'!E12+'APPENDIX 16'!E12+'APPENDIX 17'!E12+'APPENDIX 18'!E12</f>
        <v>49368.1993</v>
      </c>
      <c r="F12" s="352">
        <f>'APPENDIX 11'!F12+'APPENDIX 12'!F12+'APPENDIX 13'!F12+'APPENDIX 14'!F12+'APPENDIX 15'!F12+'APPENDIX 16'!F12+'APPENDIX 17'!F12+'APPENDIX 18'!F12</f>
        <v>0</v>
      </c>
      <c r="G12" s="352">
        <f>'APPENDIX 11'!G12+'APPENDIX 12'!G12+'APPENDIX 13'!G12+'APPENDIX 14'!G12+'APPENDIX 15'!G12+'APPENDIX 16'!G12+'APPENDIX 17'!G12+'APPENDIX 18'!G12</f>
        <v>58502.700459721797</v>
      </c>
      <c r="H12" s="352">
        <f>'APPENDIX 11'!H12+'APPENDIX 12'!H12+'APPENDIX 13'!H12+'APPENDIX 14'!H12+'APPENDIX 15'!H12+'APPENDIX 16'!H12+'APPENDIX 17'!H12+'APPENDIX 18'!H12</f>
        <v>58502.700459721797</v>
      </c>
      <c r="I12" s="352">
        <f>'APPENDIX 11'!I12+'APPENDIX 12'!I12+'APPENDIX 13'!I12+'APPENDIX 14'!I12+'APPENDIX 15'!I12+'APPENDIX 16'!I12+'APPENDIX 17'!I12+'APPENDIX 18'!I12</f>
        <v>0</v>
      </c>
      <c r="J12" s="352">
        <f>'APPENDIX 11'!J12+'APPENDIX 12'!J12+'APPENDIX 13'!J12+'APPENDIX 14'!J12+'APPENDIX 15'!J12+'APPENDIX 16'!J12+'APPENDIX 17'!J12+'APPENDIX 18'!J12</f>
        <v>0</v>
      </c>
      <c r="K12" s="352">
        <f>'APPENDIX 11'!K12+'APPENDIX 12'!K12+'APPENDIX 13'!K12+'APPENDIX 14'!K12+'APPENDIX 15'!K12+'APPENDIX 16'!K12+'APPENDIX 17'!K12+'APPENDIX 18'!K12</f>
        <v>0</v>
      </c>
      <c r="L12" s="352">
        <f>'APPENDIX 11'!L12+'APPENDIX 12'!L12+'APPENDIX 13'!L12+'APPENDIX 14'!L12+'APPENDIX 15'!L12+'APPENDIX 16'!L12+'APPENDIX 17'!L12+'APPENDIX 18'!L12</f>
        <v>0</v>
      </c>
      <c r="M12" s="352">
        <f>'APPENDIX 11'!M12+'APPENDIX 12'!M12+'APPENDIX 13'!M12+'APPENDIX 14'!M12+'APPENDIX 15'!M12+'APPENDIX 16'!M12+'APPENDIX 17'!M12+'APPENDIX 18'!M12</f>
        <v>12856.517096</v>
      </c>
      <c r="N12" s="352">
        <f>'APPENDIX 11'!N12+'APPENDIX 12'!N12+'APPENDIX 13'!N12+'APPENDIX 14'!N12+'APPENDIX 15'!N12+'APPENDIX 16'!N12+'APPENDIX 17'!N12+'APPENDIX 18'!N12</f>
        <v>12939.548000000001</v>
      </c>
      <c r="O12" s="352">
        <f>'APPENDIX 11'!O12+'APPENDIX 12'!O12+'APPENDIX 13'!O12+'APPENDIX 14'!O12+'APPENDIX 15'!O12+'APPENDIX 16'!O12+'APPENDIX 17'!O12+'APPENDIX 18'!O12</f>
        <v>1766.569</v>
      </c>
      <c r="P12" s="352">
        <f>'APPENDIX 11'!P12+'APPENDIX 12'!P12+'APPENDIX 13'!P12+'APPENDIX 14'!P12+'APPENDIX 15'!P12+'APPENDIX 16'!P12+'APPENDIX 17'!P12+'APPENDIX 18'!P12</f>
        <v>0</v>
      </c>
      <c r="Q12" s="353">
        <f>'APPENDIX 11'!Q12+'APPENDIX 12'!Q12+'APPENDIX 13'!Q12+'APPENDIX 14'!Q12+'APPENDIX 15'!Q12+'APPENDIX 16'!Q12+'APPENDIX 17'!Q12+'APPENDIX 18'!Q12</f>
        <v>63014.580827179758</v>
      </c>
    </row>
    <row r="13" spans="2:17" ht="18.75" customHeight="1" x14ac:dyDescent="0.35">
      <c r="B13" s="267" t="str">
        <f>'APPENDIX 18'!B13</f>
        <v xml:space="preserve">EQUITY LIFE ASSURANCE </v>
      </c>
      <c r="C13" s="352">
        <f>'APPENDIX 11'!C13+'APPENDIX 12'!C13+'APPENDIX 13'!C13+'APPENDIX 14'!C13+'APPENDIX 15'!C13+'APPENDIX 16'!C13+'APPENDIX 17'!C13+'APPENDIX 18'!C13</f>
        <v>16833527.443</v>
      </c>
      <c r="D13" s="352">
        <f>'APPENDIX 11'!D13+'APPENDIX 12'!D13+'APPENDIX 13'!D13+'APPENDIX 14'!D13+'APPENDIX 15'!D13+'APPENDIX 16'!D13+'APPENDIX 17'!D13+'APPENDIX 18'!D13</f>
        <v>4466923.4210000001</v>
      </c>
      <c r="E13" s="352">
        <f>'APPENDIX 11'!E13+'APPENDIX 12'!E13+'APPENDIX 13'!E13+'APPENDIX 14'!E13+'APPENDIX 15'!E13+'APPENDIX 16'!E13+'APPENDIX 17'!E13+'APPENDIX 18'!E13</f>
        <v>4048129.608</v>
      </c>
      <c r="F13" s="352">
        <f>'APPENDIX 11'!F13+'APPENDIX 12'!F13+'APPENDIX 13'!F13+'APPENDIX 14'!F13+'APPENDIX 15'!F13+'APPENDIX 16'!F13+'APPENDIX 17'!F13+'APPENDIX 18'!F13</f>
        <v>0</v>
      </c>
      <c r="G13" s="352">
        <f>'APPENDIX 11'!G13+'APPENDIX 12'!G13+'APPENDIX 13'!G13+'APPENDIX 14'!G13+'APPENDIX 15'!G13+'APPENDIX 16'!G13+'APPENDIX 17'!G13+'APPENDIX 18'!G13</f>
        <v>447410.38560441718</v>
      </c>
      <c r="H13" s="352">
        <f>'APPENDIX 11'!H13+'APPENDIX 12'!H13+'APPENDIX 13'!H13+'APPENDIX 14'!H13+'APPENDIX 15'!H13+'APPENDIX 16'!H13+'APPENDIX 17'!H13+'APPENDIX 18'!H13</f>
        <v>447410.38560441718</v>
      </c>
      <c r="I13" s="352">
        <f>'APPENDIX 11'!I13+'APPENDIX 12'!I13+'APPENDIX 13'!I13+'APPENDIX 14'!I13+'APPENDIX 15'!I13+'APPENDIX 16'!I13+'APPENDIX 17'!I13+'APPENDIX 18'!I13</f>
        <v>0</v>
      </c>
      <c r="J13" s="352">
        <f>'APPENDIX 11'!J13+'APPENDIX 12'!J13+'APPENDIX 13'!J13+'APPENDIX 14'!J13+'APPENDIX 15'!J13+'APPENDIX 16'!J13+'APPENDIX 17'!J13+'APPENDIX 18'!J13</f>
        <v>0</v>
      </c>
      <c r="K13" s="352">
        <f>'APPENDIX 11'!K13+'APPENDIX 12'!K13+'APPENDIX 13'!K13+'APPENDIX 14'!K13+'APPENDIX 15'!K13+'APPENDIX 16'!K13+'APPENDIX 17'!K13+'APPENDIX 18'!K13</f>
        <v>0</v>
      </c>
      <c r="L13" s="352">
        <f>'APPENDIX 11'!L13+'APPENDIX 12'!L13+'APPENDIX 13'!L13+'APPENDIX 14'!L13+'APPENDIX 15'!L13+'APPENDIX 16'!L13+'APPENDIX 17'!L13+'APPENDIX 18'!L13</f>
        <v>-11901.402957999984</v>
      </c>
      <c r="M13" s="352">
        <f>'APPENDIX 11'!M13+'APPENDIX 12'!M13+'APPENDIX 13'!M13+'APPENDIX 14'!M13+'APPENDIX 15'!M13+'APPENDIX 16'!M13+'APPENDIX 17'!M13+'APPENDIX 18'!M13</f>
        <v>558982.43414000003</v>
      </c>
      <c r="N13" s="352">
        <f>'APPENDIX 11'!N13+'APPENDIX 12'!N13+'APPENDIX 13'!N13+'APPENDIX 14'!N13+'APPENDIX 15'!N13+'APPENDIX 16'!N13+'APPENDIX 17'!N13+'APPENDIX 18'!N13</f>
        <v>3018261.0521</v>
      </c>
      <c r="O13" s="352">
        <f>'APPENDIX 11'!O13+'APPENDIX 12'!O13+'APPENDIX 13'!O13+'APPENDIX 14'!O13+'APPENDIX 15'!O13+'APPENDIX 16'!O13+'APPENDIX 17'!O13+'APPENDIX 18'!O13</f>
        <v>1888171.256265535</v>
      </c>
      <c r="P13" s="352">
        <f>'APPENDIX 11'!P13+'APPENDIX 12'!P13+'APPENDIX 13'!P13+'APPENDIX 14'!P13+'APPENDIX 15'!P13+'APPENDIX 16'!P13+'APPENDIX 17'!P13+'APPENDIX 18'!P13</f>
        <v>0</v>
      </c>
      <c r="Q13" s="353">
        <f>'APPENDIX 11'!Q13+'APPENDIX 12'!Q13+'APPENDIX 13'!Q13+'APPENDIX 14'!Q13+'APPENDIX 15'!Q13+'APPENDIX 16'!Q13+'APPENDIX 17'!Q13+'APPENDIX 18'!Q13</f>
        <v>21017255.430048052</v>
      </c>
    </row>
    <row r="14" spans="2:17" ht="18.75" customHeight="1" x14ac:dyDescent="0.35">
      <c r="B14" s="267" t="str">
        <f>'APPENDIX 18'!B14</f>
        <v xml:space="preserve">GA LIFE ASSURANCE COMPANY </v>
      </c>
      <c r="C14" s="352">
        <f>'APPENDIX 11'!C14+'APPENDIX 12'!C14+'APPENDIX 13'!C14+'APPENDIX 14'!C14+'APPENDIX 15'!C14+'APPENDIX 16'!C14+'APPENDIX 17'!C14+'APPENDIX 18'!C14</f>
        <v>35838792.73951</v>
      </c>
      <c r="D14" s="352">
        <f>'APPENDIX 11'!D14+'APPENDIX 12'!D14+'APPENDIX 13'!D14+'APPENDIX 14'!D14+'APPENDIX 15'!D14+'APPENDIX 16'!D14+'APPENDIX 17'!D14+'APPENDIX 18'!D14</f>
        <v>7633760.5072852112</v>
      </c>
      <c r="E14" s="352">
        <f>'APPENDIX 11'!E14+'APPENDIX 12'!E14+'APPENDIX 13'!E14+'APPENDIX 14'!E14+'APPENDIX 15'!E14+'APPENDIX 16'!E14+'APPENDIX 17'!E14+'APPENDIX 18'!E14</f>
        <v>7549132.9352852115</v>
      </c>
      <c r="F14" s="352">
        <f>'APPENDIX 11'!F14+'APPENDIX 12'!F14+'APPENDIX 13'!F14+'APPENDIX 14'!F14+'APPENDIX 15'!F14+'APPENDIX 16'!F14+'APPENDIX 17'!F14+'APPENDIX 18'!F14</f>
        <v>0</v>
      </c>
      <c r="G14" s="352">
        <f>'APPENDIX 11'!G14+'APPENDIX 12'!G14+'APPENDIX 13'!G14+'APPENDIX 14'!G14+'APPENDIX 15'!G14+'APPENDIX 16'!G14+'APPENDIX 17'!G14+'APPENDIX 18'!G14</f>
        <v>3884582.2782000001</v>
      </c>
      <c r="H14" s="352">
        <f>'APPENDIX 11'!H14+'APPENDIX 12'!H14+'APPENDIX 13'!H14+'APPENDIX 14'!H14+'APPENDIX 15'!H14+'APPENDIX 16'!H14+'APPENDIX 17'!H14+'APPENDIX 18'!H14</f>
        <v>3884582.2782000001</v>
      </c>
      <c r="I14" s="352">
        <f>'APPENDIX 11'!I14+'APPENDIX 12'!I14+'APPENDIX 13'!I14+'APPENDIX 14'!I14+'APPENDIX 15'!I14+'APPENDIX 16'!I14+'APPENDIX 17'!I14+'APPENDIX 18'!I14</f>
        <v>0</v>
      </c>
      <c r="J14" s="352">
        <f>'APPENDIX 11'!J14+'APPENDIX 12'!J14+'APPENDIX 13'!J14+'APPENDIX 14'!J14+'APPENDIX 15'!J14+'APPENDIX 16'!J14+'APPENDIX 17'!J14+'APPENDIX 18'!J14</f>
        <v>0</v>
      </c>
      <c r="K14" s="352">
        <f>'APPENDIX 11'!K14+'APPENDIX 12'!K14+'APPENDIX 13'!K14+'APPENDIX 14'!K14+'APPENDIX 15'!K14+'APPENDIX 16'!K14+'APPENDIX 17'!K14+'APPENDIX 18'!K14</f>
        <v>0</v>
      </c>
      <c r="L14" s="352">
        <f>'APPENDIX 11'!L14+'APPENDIX 12'!L14+'APPENDIX 13'!L14+'APPENDIX 14'!L14+'APPENDIX 15'!L14+'APPENDIX 16'!L14+'APPENDIX 17'!L14+'APPENDIX 18'!L14</f>
        <v>42997.08436081832</v>
      </c>
      <c r="M14" s="352">
        <f>'APPENDIX 11'!M14+'APPENDIX 12'!M14+'APPENDIX 13'!M14+'APPENDIX 14'!M14+'APPENDIX 15'!M14+'APPENDIX 16'!M14+'APPENDIX 17'!M14+'APPENDIX 18'!M14</f>
        <v>137387.00110585007</v>
      </c>
      <c r="N14" s="352">
        <f>'APPENDIX 11'!N14+'APPENDIX 12'!N14+'APPENDIX 13'!N14+'APPENDIX 14'!N14+'APPENDIX 15'!N14+'APPENDIX 16'!N14+'APPENDIX 17'!N14+'APPENDIX 18'!N14</f>
        <v>6491214.1288799997</v>
      </c>
      <c r="O14" s="352">
        <f>'APPENDIX 11'!O14+'APPENDIX 12'!O14+'APPENDIX 13'!O14+'APPENDIX 14'!O14+'APPENDIX 15'!O14+'APPENDIX 16'!O14+'APPENDIX 17'!O14+'APPENDIX 18'!O14</f>
        <v>0</v>
      </c>
      <c r="P14" s="352">
        <f>'APPENDIX 11'!P14+'APPENDIX 12'!P14+'APPENDIX 13'!P14+'APPENDIX 14'!P14+'APPENDIX 15'!P14+'APPENDIX 16'!P14+'APPENDIX 17'!P14+'APPENDIX 18'!P14</f>
        <v>250946.22</v>
      </c>
      <c r="Q14" s="353">
        <f>'APPENDIX 11'!Q14+'APPENDIX 12'!Q14+'APPENDIX 13'!Q14+'APPENDIX 14'!Q14+'APPENDIX 15'!Q14+'APPENDIX 16'!Q14+'APPENDIX 17'!Q14+'APPENDIX 18'!Q14</f>
        <v>45563227.220008537</v>
      </c>
    </row>
    <row r="15" spans="2:17" ht="18.75" customHeight="1" x14ac:dyDescent="0.35">
      <c r="B15" s="267" t="str">
        <f>'APPENDIX 18'!B15</f>
        <v>GEMINIA LIFE INSURANCE COMPANY</v>
      </c>
      <c r="C15" s="352">
        <f>'APPENDIX 11'!C15+'APPENDIX 12'!C15+'APPENDIX 13'!C15+'APPENDIX 14'!C15+'APPENDIX 15'!C15+'APPENDIX 16'!C15+'APPENDIX 17'!C15+'APPENDIX 18'!C15</f>
        <v>2254311.9782499997</v>
      </c>
      <c r="D15" s="352">
        <f>'APPENDIX 11'!D15+'APPENDIX 12'!D15+'APPENDIX 13'!D15+'APPENDIX 14'!D15+'APPENDIX 15'!D15+'APPENDIX 16'!D15+'APPENDIX 17'!D15+'APPENDIX 18'!D15</f>
        <v>1886801.1173400001</v>
      </c>
      <c r="E15" s="352">
        <f>'APPENDIX 11'!E15+'APPENDIX 12'!E15+'APPENDIX 13'!E15+'APPENDIX 14'!E15+'APPENDIX 15'!E15+'APPENDIX 16'!E15+'APPENDIX 17'!E15+'APPENDIX 18'!E15</f>
        <v>1614455.6411100002</v>
      </c>
      <c r="F15" s="352">
        <f>'APPENDIX 11'!F15+'APPENDIX 12'!F15+'APPENDIX 13'!F15+'APPENDIX 14'!F15+'APPENDIX 15'!F15+'APPENDIX 16'!F15+'APPENDIX 17'!F15+'APPENDIX 18'!F15</f>
        <v>0</v>
      </c>
      <c r="G15" s="352">
        <f>'APPENDIX 11'!G15+'APPENDIX 12'!G15+'APPENDIX 13'!G15+'APPENDIX 14'!G15+'APPENDIX 15'!G15+'APPENDIX 16'!G15+'APPENDIX 17'!G15+'APPENDIX 18'!G15</f>
        <v>1096894.271561756</v>
      </c>
      <c r="H15" s="352">
        <f>'APPENDIX 11'!H15+'APPENDIX 12'!H15+'APPENDIX 13'!H15+'APPENDIX 14'!H15+'APPENDIX 15'!H15+'APPENDIX 16'!H15+'APPENDIX 17'!H15+'APPENDIX 18'!H15</f>
        <v>451526.29974000005</v>
      </c>
      <c r="I15" s="352">
        <f>'APPENDIX 11'!I15+'APPENDIX 12'!I15+'APPENDIX 13'!I15+'APPENDIX 14'!I15+'APPENDIX 15'!I15+'APPENDIX 16'!I15+'APPENDIX 17'!I15+'APPENDIX 18'!I15</f>
        <v>645367.97182175599</v>
      </c>
      <c r="J15" s="352">
        <f>'APPENDIX 11'!J15+'APPENDIX 12'!J15+'APPENDIX 13'!J15+'APPENDIX 14'!J15+'APPENDIX 15'!J15+'APPENDIX 16'!J15+'APPENDIX 17'!J15+'APPENDIX 18'!J15</f>
        <v>0</v>
      </c>
      <c r="K15" s="352">
        <f>'APPENDIX 11'!K15+'APPENDIX 12'!K15+'APPENDIX 13'!K15+'APPENDIX 14'!K15+'APPENDIX 15'!K15+'APPENDIX 16'!K15+'APPENDIX 17'!K15+'APPENDIX 18'!K15</f>
        <v>0</v>
      </c>
      <c r="L15" s="352">
        <f>'APPENDIX 11'!L15+'APPENDIX 12'!L15+'APPENDIX 13'!L15+'APPENDIX 14'!L15+'APPENDIX 15'!L15+'APPENDIX 16'!L15+'APPENDIX 17'!L15+'APPENDIX 18'!L15</f>
        <v>182632.44860520598</v>
      </c>
      <c r="M15" s="352">
        <f>'APPENDIX 11'!M15+'APPENDIX 12'!M15+'APPENDIX 13'!M15+'APPENDIX 14'!M15+'APPENDIX 15'!M15+'APPENDIX 16'!M15+'APPENDIX 17'!M15+'APPENDIX 18'!M15</f>
        <v>138469.04499999998</v>
      </c>
      <c r="N15" s="352">
        <f>'APPENDIX 11'!N15+'APPENDIX 12'!N15+'APPENDIX 13'!N15+'APPENDIX 14'!N15+'APPENDIX 15'!N15+'APPENDIX 16'!N15+'APPENDIX 17'!N15+'APPENDIX 18'!N15</f>
        <v>277316.61830479099</v>
      </c>
      <c r="O15" s="352">
        <f>'APPENDIX 11'!O15+'APPENDIX 12'!O15+'APPENDIX 13'!O15+'APPENDIX 14'!O15+'APPENDIX 15'!O15+'APPENDIX 16'!O15+'APPENDIX 17'!O15+'APPENDIX 18'!O15</f>
        <v>0</v>
      </c>
      <c r="P15" s="352">
        <f>'APPENDIX 11'!P15+'APPENDIX 12'!P15+'APPENDIX 13'!P15+'APPENDIX 14'!P15+'APPENDIX 15'!P15+'APPENDIX 16'!P15+'APPENDIX 17'!P15+'APPENDIX 18'!P15</f>
        <v>34021.066623558138</v>
      </c>
      <c r="Q15" s="353">
        <f>'APPENDIX 11'!Q15+'APPENDIX 12'!Q15+'APPENDIX 13'!Q15+'APPENDIX 14'!Q15+'APPENDIX 15'!Q15+'APPENDIX 16'!Q15+'APPENDIX 17'!Q15+'APPENDIX 18'!Q15</f>
        <v>2762109.5391213871</v>
      </c>
    </row>
    <row r="16" spans="2:17" ht="18.75" customHeight="1" x14ac:dyDescent="0.35">
      <c r="B16" s="267" t="str">
        <f>'APPENDIX 18'!B16</f>
        <v xml:space="preserve">ICEA LION LIFE ASSURANCE </v>
      </c>
      <c r="C16" s="352">
        <f>'APPENDIX 11'!C16+'APPENDIX 12'!C16+'APPENDIX 13'!C16+'APPENDIX 14'!C16+'APPENDIX 15'!C16+'APPENDIX 16'!C16+'APPENDIX 17'!C16+'APPENDIX 18'!C16</f>
        <v>143576542.36999997</v>
      </c>
      <c r="D16" s="352">
        <f>'APPENDIX 11'!D16+'APPENDIX 12'!D16+'APPENDIX 13'!D16+'APPENDIX 14'!D16+'APPENDIX 15'!D16+'APPENDIX 16'!D16+'APPENDIX 17'!D16+'APPENDIX 18'!D16</f>
        <v>28325445.603626136</v>
      </c>
      <c r="E16" s="352">
        <f>'APPENDIX 11'!E16+'APPENDIX 12'!E16+'APPENDIX 13'!E16+'APPENDIX 14'!E16+'APPENDIX 15'!E16+'APPENDIX 16'!E16+'APPENDIX 17'!E16+'APPENDIX 18'!E16</f>
        <v>27857087.910674419</v>
      </c>
      <c r="F16" s="352">
        <f>'APPENDIX 11'!F16+'APPENDIX 12'!F16+'APPENDIX 13'!F16+'APPENDIX 14'!F16+'APPENDIX 15'!F16+'APPENDIX 16'!F16+'APPENDIX 17'!F16+'APPENDIX 18'!F16</f>
        <v>0</v>
      </c>
      <c r="G16" s="352">
        <f>'APPENDIX 11'!G16+'APPENDIX 12'!G16+'APPENDIX 13'!G16+'APPENDIX 14'!G16+'APPENDIX 15'!G16+'APPENDIX 16'!G16+'APPENDIX 17'!G16+'APPENDIX 18'!G16</f>
        <v>18013414.407615002</v>
      </c>
      <c r="H16" s="352">
        <f>'APPENDIX 11'!H16+'APPENDIX 12'!H16+'APPENDIX 13'!H16+'APPENDIX 14'!H16+'APPENDIX 15'!H16+'APPENDIX 16'!H16+'APPENDIX 17'!H16+'APPENDIX 18'!H16</f>
        <v>15058507.888075003</v>
      </c>
      <c r="I16" s="352">
        <f>'APPENDIX 11'!I16+'APPENDIX 12'!I16+'APPENDIX 13'!I16+'APPENDIX 14'!I16+'APPENDIX 15'!I16+'APPENDIX 16'!I16+'APPENDIX 17'!I16+'APPENDIX 18'!I16</f>
        <v>565063.8595799983</v>
      </c>
      <c r="J16" s="352">
        <f>'APPENDIX 11'!J16+'APPENDIX 12'!J16+'APPENDIX 13'!J16+'APPENDIX 14'!J16+'APPENDIX 15'!J16+'APPENDIX 16'!J16+'APPENDIX 17'!J16+'APPENDIX 18'!J16</f>
        <v>0</v>
      </c>
      <c r="K16" s="352">
        <f>'APPENDIX 11'!K16+'APPENDIX 12'!K16+'APPENDIX 13'!K16+'APPENDIX 14'!K16+'APPENDIX 15'!K16+'APPENDIX 16'!K16+'APPENDIX 17'!K16+'APPENDIX 18'!K16</f>
        <v>2389842.6599599998</v>
      </c>
      <c r="L16" s="352">
        <f>'APPENDIX 11'!L16+'APPENDIX 12'!L16+'APPENDIX 13'!L16+'APPENDIX 14'!L16+'APPENDIX 15'!L16+'APPENDIX 16'!L16+'APPENDIX 17'!L16+'APPENDIX 18'!L16</f>
        <v>1568935.54678</v>
      </c>
      <c r="M16" s="352">
        <f>'APPENDIX 11'!M16+'APPENDIX 12'!M16+'APPENDIX 13'!M16+'APPENDIX 14'!M16+'APPENDIX 15'!M16+'APPENDIX 16'!M16+'APPENDIX 17'!M16+'APPENDIX 18'!M16</f>
        <v>2317307.3510749</v>
      </c>
      <c r="N16" s="352">
        <f>'APPENDIX 11'!N16+'APPENDIX 12'!N16+'APPENDIX 13'!N16+'APPENDIX 14'!N16+'APPENDIX 15'!N16+'APPENDIX 16'!N16+'APPENDIX 17'!N16+'APPENDIX 18'!N16</f>
        <v>26007573.590999998</v>
      </c>
      <c r="O16" s="352">
        <f>'APPENDIX 11'!O16+'APPENDIX 12'!O16+'APPENDIX 13'!O16+'APPENDIX 14'!O16+'APPENDIX 15'!O16+'APPENDIX 16'!O16+'APPENDIX 17'!O16+'APPENDIX 18'!O16</f>
        <v>0</v>
      </c>
      <c r="P16" s="352">
        <f>'APPENDIX 11'!P16+'APPENDIX 12'!P16+'APPENDIX 13'!P16+'APPENDIX 14'!P16+'APPENDIX 15'!P16+'APPENDIX 16'!P16+'APPENDIX 17'!P16+'APPENDIX 18'!P16</f>
        <v>0</v>
      </c>
      <c r="Q16" s="353">
        <f>'APPENDIX 11'!Q16+'APPENDIX 12'!Q16+'APPENDIX 13'!Q16+'APPENDIX 14'!Q16+'APPENDIX 15'!Q16+'APPENDIX 16'!Q16+'APPENDIX 17'!Q16+'APPENDIX 18'!Q16</f>
        <v>175541546.56620452</v>
      </c>
    </row>
    <row r="17" spans="1:17" ht="18.75" customHeight="1" x14ac:dyDescent="0.35">
      <c r="B17" s="267" t="str">
        <f>'APPENDIX 18'!B17</f>
        <v>JUBILEE LIFE INSURANCE</v>
      </c>
      <c r="C17" s="352">
        <f>'APPENDIX 11'!C17+'APPENDIX 12'!C17+'APPENDIX 13'!C17+'APPENDIX 14'!C17+'APPENDIX 15'!C17+'APPENDIX 16'!C17+'APPENDIX 17'!C17+'APPENDIX 18'!C17</f>
        <v>108496017.11700001</v>
      </c>
      <c r="D17" s="352">
        <f>'APPENDIX 11'!D17+'APPENDIX 12'!D17+'APPENDIX 13'!D17+'APPENDIX 14'!D17+'APPENDIX 15'!D17+'APPENDIX 16'!D17+'APPENDIX 17'!D17+'APPENDIX 18'!D17</f>
        <v>27161249.881030001</v>
      </c>
      <c r="E17" s="352">
        <f>'APPENDIX 11'!E17+'APPENDIX 12'!E17+'APPENDIX 13'!E17+'APPENDIX 14'!E17+'APPENDIX 15'!E17+'APPENDIX 16'!E17+'APPENDIX 17'!E17+'APPENDIX 18'!E17</f>
        <v>26503694.693030003</v>
      </c>
      <c r="F17" s="352">
        <f>'APPENDIX 11'!F17+'APPENDIX 12'!F17+'APPENDIX 13'!F17+'APPENDIX 14'!F17+'APPENDIX 15'!F17+'APPENDIX 16'!F17+'APPENDIX 17'!F17+'APPENDIX 18'!F17</f>
        <v>0</v>
      </c>
      <c r="G17" s="352">
        <f>'APPENDIX 11'!G17+'APPENDIX 12'!G17+'APPENDIX 13'!G17+'APPENDIX 14'!G17+'APPENDIX 15'!G17+'APPENDIX 16'!G17+'APPENDIX 17'!G17+'APPENDIX 18'!G17</f>
        <v>14802805.165288998</v>
      </c>
      <c r="H17" s="352">
        <f>'APPENDIX 11'!H17+'APPENDIX 12'!H17+'APPENDIX 13'!H17+'APPENDIX 14'!H17+'APPENDIX 15'!H17+'APPENDIX 16'!H17+'APPENDIX 17'!H17+'APPENDIX 18'!H17</f>
        <v>14802805.165288998</v>
      </c>
      <c r="I17" s="352">
        <f>'APPENDIX 11'!I17+'APPENDIX 12'!I17+'APPENDIX 13'!I17+'APPENDIX 14'!I17+'APPENDIX 15'!I17+'APPENDIX 16'!I17+'APPENDIX 17'!I17+'APPENDIX 18'!I17</f>
        <v>0</v>
      </c>
      <c r="J17" s="352">
        <f>'APPENDIX 11'!J17+'APPENDIX 12'!J17+'APPENDIX 13'!J17+'APPENDIX 14'!J17+'APPENDIX 15'!J17+'APPENDIX 16'!J17+'APPENDIX 17'!J17+'APPENDIX 18'!J17</f>
        <v>0</v>
      </c>
      <c r="K17" s="352">
        <f>'APPENDIX 11'!K17+'APPENDIX 12'!K17+'APPENDIX 13'!K17+'APPENDIX 14'!K17+'APPENDIX 15'!K17+'APPENDIX 16'!K17+'APPENDIX 17'!K17+'APPENDIX 18'!K17</f>
        <v>0</v>
      </c>
      <c r="L17" s="352">
        <f>'APPENDIX 11'!L17+'APPENDIX 12'!L17+'APPENDIX 13'!L17+'APPENDIX 14'!L17+'APPENDIX 15'!L17+'APPENDIX 16'!L17+'APPENDIX 17'!L17+'APPENDIX 18'!L17</f>
        <v>1189191.5559999999</v>
      </c>
      <c r="M17" s="352">
        <f>'APPENDIX 11'!M17+'APPENDIX 12'!M17+'APPENDIX 13'!M17+'APPENDIX 14'!M17+'APPENDIX 15'!M17+'APPENDIX 16'!M17+'APPENDIX 17'!M17+'APPENDIX 18'!M17</f>
        <v>1469750.4554627</v>
      </c>
      <c r="N17" s="352">
        <f>'APPENDIX 11'!N17+'APPENDIX 12'!N17+'APPENDIX 13'!N17+'APPENDIX 14'!N17+'APPENDIX 15'!N17+'APPENDIX 16'!N17+'APPENDIX 17'!N17+'APPENDIX 18'!N17</f>
        <v>18045667.203712128</v>
      </c>
      <c r="O17" s="352">
        <f>'APPENDIX 11'!O17+'APPENDIX 12'!O17+'APPENDIX 13'!O17+'APPENDIX 14'!O17+'APPENDIX 15'!O17+'APPENDIX 16'!O17+'APPENDIX 17'!O17+'APPENDIX 18'!O17</f>
        <v>136641.47223670004</v>
      </c>
      <c r="P17" s="352">
        <f>'APPENDIX 11'!P17+'APPENDIX 12'!P17+'APPENDIX 13'!P17+'APPENDIX 14'!P17+'APPENDIX 15'!P17+'APPENDIX 16'!P17+'APPENDIX 17'!P17+'APPENDIX 18'!P17</f>
        <v>718838.31000014453</v>
      </c>
      <c r="Q17" s="353">
        <f>'APPENDIX 11'!Q17+'APPENDIX 12'!Q17+'APPENDIX 13'!Q17+'APPENDIX 14'!Q17+'APPENDIX 15'!Q17+'APPENDIX 16'!Q17+'APPENDIX 17'!Q17+'APPENDIX 18'!Q17</f>
        <v>134728152.0547536</v>
      </c>
    </row>
    <row r="18" spans="1:17" ht="15.5" x14ac:dyDescent="0.35">
      <c r="B18" s="267" t="str">
        <f>'APPENDIX 18'!B18</f>
        <v>KENINDIA ASSURANCE COMPANY</v>
      </c>
      <c r="C18" s="352">
        <f>'APPENDIX 11'!C18+'APPENDIX 12'!C18+'APPENDIX 13'!C18+'APPENDIX 14'!C18+'APPENDIX 15'!C18+'APPENDIX 16'!C18+'APPENDIX 17'!C18+'APPENDIX 18'!C18</f>
        <v>75256519.019000009</v>
      </c>
      <c r="D18" s="352">
        <f>'APPENDIX 11'!D18+'APPENDIX 12'!D18+'APPENDIX 13'!D18+'APPENDIX 14'!D18+'APPENDIX 15'!D18+'APPENDIX 16'!D18+'APPENDIX 17'!D18+'APPENDIX 18'!D18</f>
        <v>14082702.020359999</v>
      </c>
      <c r="E18" s="352">
        <f>'APPENDIX 11'!E18+'APPENDIX 12'!E18+'APPENDIX 13'!E18+'APPENDIX 14'!E18+'APPENDIX 15'!E18+'APPENDIX 16'!E18+'APPENDIX 17'!E18+'APPENDIX 18'!E18</f>
        <v>14013476.102359999</v>
      </c>
      <c r="F18" s="352">
        <f>'APPENDIX 11'!F18+'APPENDIX 12'!F18+'APPENDIX 13'!F18+'APPENDIX 14'!F18+'APPENDIX 15'!F18+'APPENDIX 16'!F18+'APPENDIX 17'!F18+'APPENDIX 18'!F18</f>
        <v>0</v>
      </c>
      <c r="G18" s="352">
        <f>'APPENDIX 11'!G18+'APPENDIX 12'!G18+'APPENDIX 13'!G18+'APPENDIX 14'!G18+'APPENDIX 15'!G18+'APPENDIX 16'!G18+'APPENDIX 17'!G18+'APPENDIX 18'!G18</f>
        <v>9115385.5989999995</v>
      </c>
      <c r="H18" s="352">
        <f>'APPENDIX 11'!H18+'APPENDIX 12'!H18+'APPENDIX 13'!H18+'APPENDIX 14'!H18+'APPENDIX 15'!H18+'APPENDIX 16'!H18+'APPENDIX 17'!H18+'APPENDIX 18'!H18</f>
        <v>9115385.5989999995</v>
      </c>
      <c r="I18" s="352">
        <f>'APPENDIX 11'!I18+'APPENDIX 12'!I18+'APPENDIX 13'!I18+'APPENDIX 14'!I18+'APPENDIX 15'!I18+'APPENDIX 16'!I18+'APPENDIX 17'!I18+'APPENDIX 18'!I18</f>
        <v>0</v>
      </c>
      <c r="J18" s="352">
        <f>'APPENDIX 11'!J18+'APPENDIX 12'!J18+'APPENDIX 13'!J18+'APPENDIX 14'!J18+'APPENDIX 15'!J18+'APPENDIX 16'!J18+'APPENDIX 17'!J18+'APPENDIX 18'!J18</f>
        <v>0</v>
      </c>
      <c r="K18" s="352">
        <f>'APPENDIX 11'!K18+'APPENDIX 12'!K18+'APPENDIX 13'!K18+'APPENDIX 14'!K18+'APPENDIX 15'!K18+'APPENDIX 16'!K18+'APPENDIX 17'!K18+'APPENDIX 18'!K18</f>
        <v>0</v>
      </c>
      <c r="L18" s="352">
        <f>'APPENDIX 11'!L18+'APPENDIX 12'!L18+'APPENDIX 13'!L18+'APPENDIX 14'!L18+'APPENDIX 15'!L18+'APPENDIX 16'!L18+'APPENDIX 17'!L18+'APPENDIX 18'!L18</f>
        <v>331233.16075999977</v>
      </c>
      <c r="M18" s="352">
        <f>'APPENDIX 11'!M18+'APPENDIX 12'!M18+'APPENDIX 13'!M18+'APPENDIX 14'!M18+'APPENDIX 15'!M18+'APPENDIX 16'!M18+'APPENDIX 17'!M18+'APPENDIX 18'!M18</f>
        <v>877812.72000000009</v>
      </c>
      <c r="N18" s="352">
        <f>'APPENDIX 11'!N18+'APPENDIX 12'!N18+'APPENDIX 13'!N18+'APPENDIX 14'!N18+'APPENDIX 15'!N18+'APPENDIX 16'!N18+'APPENDIX 17'!N18+'APPENDIX 18'!N18</f>
        <v>10994088.347999999</v>
      </c>
      <c r="O18" s="352">
        <f>'APPENDIX 11'!O18+'APPENDIX 12'!O18+'APPENDIX 13'!O18+'APPENDIX 14'!O18+'APPENDIX 15'!O18+'APPENDIX 16'!O18+'APPENDIX 17'!O18+'APPENDIX 18'!O18</f>
        <v>17135.546999999999</v>
      </c>
      <c r="P18" s="352">
        <f>'APPENDIX 11'!P18+'APPENDIX 12'!P18+'APPENDIX 13'!P18+'APPENDIX 14'!P18+'APPENDIX 15'!P18+'APPENDIX 16'!P18+'APPENDIX 17'!P18+'APPENDIX 18'!P18</f>
        <v>653000</v>
      </c>
      <c r="Q18" s="353">
        <f>'APPENDIX 11'!Q18+'APPENDIX 12'!Q18+'APPENDIX 13'!Q18+'APPENDIX 14'!Q18+'APPENDIX 15'!Q18+'APPENDIX 16'!Q18+'APPENDIX 17'!Q18+'APPENDIX 18'!Q18</f>
        <v>89269516.442599982</v>
      </c>
    </row>
    <row r="19" spans="1:17" ht="18.75" customHeight="1" x14ac:dyDescent="0.35">
      <c r="B19" s="267" t="str">
        <f>'APPENDIX 18'!B19</f>
        <v>KENYA ORIENT LIFE ASSURANCE</v>
      </c>
      <c r="C19" s="352">
        <f>'APPENDIX 11'!C19+'APPENDIX 12'!C19+'APPENDIX 13'!C19+'APPENDIX 14'!C19+'APPENDIX 15'!C19+'APPENDIX 16'!C19+'APPENDIX 17'!C19+'APPENDIX 18'!C19</f>
        <v>3768441.3146388326</v>
      </c>
      <c r="D19" s="352">
        <f>'APPENDIX 11'!D19+'APPENDIX 12'!D19+'APPENDIX 13'!D19+'APPENDIX 14'!D19+'APPENDIX 15'!D19+'APPENDIX 16'!D19+'APPENDIX 17'!D19+'APPENDIX 18'!D19</f>
        <v>1261522.3584400001</v>
      </c>
      <c r="E19" s="352">
        <f>'APPENDIX 11'!E19+'APPENDIX 12'!E19+'APPENDIX 13'!E19+'APPENDIX 14'!E19+'APPENDIX 15'!E19+'APPENDIX 16'!E19+'APPENDIX 17'!E19+'APPENDIX 18'!E19</f>
        <v>1159801.7224400002</v>
      </c>
      <c r="F19" s="352">
        <f>'APPENDIX 11'!F19+'APPENDIX 12'!F19+'APPENDIX 13'!F19+'APPENDIX 14'!F19+'APPENDIX 15'!F19+'APPENDIX 16'!F19+'APPENDIX 17'!F19+'APPENDIX 18'!F19</f>
        <v>0</v>
      </c>
      <c r="G19" s="352">
        <f>'APPENDIX 11'!G19+'APPENDIX 12'!G19+'APPENDIX 13'!G19+'APPENDIX 14'!G19+'APPENDIX 15'!G19+'APPENDIX 16'!G19+'APPENDIX 17'!G19+'APPENDIX 18'!G19</f>
        <v>527176.57958000002</v>
      </c>
      <c r="H19" s="352">
        <f>'APPENDIX 11'!H19+'APPENDIX 12'!H19+'APPENDIX 13'!H19+'APPENDIX 14'!H19+'APPENDIX 15'!H19+'APPENDIX 16'!H19+'APPENDIX 17'!H19+'APPENDIX 18'!H19</f>
        <v>527176.57958000002</v>
      </c>
      <c r="I19" s="352">
        <f>'APPENDIX 11'!I19+'APPENDIX 12'!I19+'APPENDIX 13'!I19+'APPENDIX 14'!I19+'APPENDIX 15'!I19+'APPENDIX 16'!I19+'APPENDIX 17'!I19+'APPENDIX 18'!I19</f>
        <v>0</v>
      </c>
      <c r="J19" s="352">
        <f>'APPENDIX 11'!J19+'APPENDIX 12'!J19+'APPENDIX 13'!J19+'APPENDIX 14'!J19+'APPENDIX 15'!J19+'APPENDIX 16'!J19+'APPENDIX 17'!J19+'APPENDIX 18'!J19</f>
        <v>0</v>
      </c>
      <c r="K19" s="352">
        <f>'APPENDIX 11'!K19+'APPENDIX 12'!K19+'APPENDIX 13'!K19+'APPENDIX 14'!K19+'APPENDIX 15'!K19+'APPENDIX 16'!K19+'APPENDIX 17'!K19+'APPENDIX 18'!K19</f>
        <v>0</v>
      </c>
      <c r="L19" s="352">
        <f>'APPENDIX 11'!L19+'APPENDIX 12'!L19+'APPENDIX 13'!L19+'APPENDIX 14'!L19+'APPENDIX 15'!L19+'APPENDIX 16'!L19+'APPENDIX 17'!L19+'APPENDIX 18'!L19</f>
        <v>48064.346319999997</v>
      </c>
      <c r="M19" s="352">
        <f>'APPENDIX 11'!M19+'APPENDIX 12'!M19+'APPENDIX 13'!M19+'APPENDIX 14'!M19+'APPENDIX 15'!M19+'APPENDIX 16'!M19+'APPENDIX 17'!M19+'APPENDIX 18'!M19</f>
        <v>362304.75007013651</v>
      </c>
      <c r="N19" s="352">
        <f>'APPENDIX 11'!N19+'APPENDIX 12'!N19+'APPENDIX 13'!N19+'APPENDIX 14'!N19+'APPENDIX 15'!N19+'APPENDIX 16'!N19+'APPENDIX 17'!N19+'APPENDIX 18'!N19</f>
        <v>400600.65924029972</v>
      </c>
      <c r="O19" s="352">
        <f>'APPENDIX 11'!O19+'APPENDIX 12'!O19+'APPENDIX 13'!O19+'APPENDIX 14'!O19+'APPENDIX 15'!O19+'APPENDIX 16'!O19+'APPENDIX 17'!O19+'APPENDIX 18'!O19</f>
        <v>0</v>
      </c>
      <c r="P19" s="352">
        <f>'APPENDIX 11'!P19+'APPENDIX 12'!P19+'APPENDIX 13'!P19+'APPENDIX 14'!P19+'APPENDIX 15'!P19+'APPENDIX 16'!P19+'APPENDIX 17'!P19+'APPENDIX 18'!P19</f>
        <v>0</v>
      </c>
      <c r="Q19" s="353">
        <f>'APPENDIX 11'!Q19+'APPENDIX 12'!Q19+'APPENDIX 13'!Q19+'APPENDIX 14'!Q19+'APPENDIX 15'!Q19+'APPENDIX 16'!Q19+'APPENDIX 17'!Q19+'APPENDIX 18'!Q19</f>
        <v>4391298.0203489959</v>
      </c>
    </row>
    <row r="20" spans="1:17" ht="18.75" customHeight="1" x14ac:dyDescent="0.35">
      <c r="B20" s="267" t="str">
        <f>'APPENDIX 18'!B20</f>
        <v>KUSCCO MUTUAL ASSURANCE LIMITED</v>
      </c>
      <c r="C20" s="352">
        <f>'APPENDIX 11'!C20+'APPENDIX 12'!C20+'APPENDIX 13'!C20+'APPENDIX 14'!C20+'APPENDIX 15'!C20+'APPENDIX 16'!C20+'APPENDIX 17'!C20+'APPENDIX 18'!C20</f>
        <v>529729.79899999988</v>
      </c>
      <c r="D20" s="352">
        <f>'APPENDIX 11'!D20+'APPENDIX 12'!D20+'APPENDIX 13'!D20+'APPENDIX 14'!D20+'APPENDIX 15'!D20+'APPENDIX 16'!D20+'APPENDIX 17'!D20+'APPENDIX 18'!D20</f>
        <v>443481.90221999999</v>
      </c>
      <c r="E20" s="352">
        <f>'APPENDIX 11'!E20+'APPENDIX 12'!E20+'APPENDIX 13'!E20+'APPENDIX 14'!E20+'APPENDIX 15'!E20+'APPENDIX 16'!E20+'APPENDIX 17'!E20+'APPENDIX 18'!E20</f>
        <v>366818.46922000003</v>
      </c>
      <c r="F20" s="352">
        <f>'APPENDIX 11'!F20+'APPENDIX 12'!F20+'APPENDIX 13'!F20+'APPENDIX 14'!F20+'APPENDIX 15'!F20+'APPENDIX 16'!F20+'APPENDIX 17'!F20+'APPENDIX 18'!F20</f>
        <v>0</v>
      </c>
      <c r="G20" s="352">
        <f>'APPENDIX 11'!G20+'APPENDIX 12'!G20+'APPENDIX 13'!G20+'APPENDIX 14'!G20+'APPENDIX 15'!G20+'APPENDIX 16'!G20+'APPENDIX 17'!G20+'APPENDIX 18'!G20</f>
        <v>505637.179</v>
      </c>
      <c r="H20" s="352">
        <f>'APPENDIX 11'!H20+'APPENDIX 12'!H20+'APPENDIX 13'!H20+'APPENDIX 14'!H20+'APPENDIX 15'!H20+'APPENDIX 16'!H20+'APPENDIX 17'!H20+'APPENDIX 18'!H20</f>
        <v>505637.179</v>
      </c>
      <c r="I20" s="352">
        <f>'APPENDIX 11'!I20+'APPENDIX 12'!I20+'APPENDIX 13'!I20+'APPENDIX 14'!I20+'APPENDIX 15'!I20+'APPENDIX 16'!I20+'APPENDIX 17'!I20+'APPENDIX 18'!I20</f>
        <v>0</v>
      </c>
      <c r="J20" s="352">
        <f>'APPENDIX 11'!J20+'APPENDIX 12'!J20+'APPENDIX 13'!J20+'APPENDIX 14'!J20+'APPENDIX 15'!J20+'APPENDIX 16'!J20+'APPENDIX 17'!J20+'APPENDIX 18'!J20</f>
        <v>0</v>
      </c>
      <c r="K20" s="352">
        <f>'APPENDIX 11'!K20+'APPENDIX 12'!K20+'APPENDIX 13'!K20+'APPENDIX 14'!K20+'APPENDIX 15'!K20+'APPENDIX 16'!K20+'APPENDIX 17'!K20+'APPENDIX 18'!K20</f>
        <v>0</v>
      </c>
      <c r="L20" s="352">
        <f>'APPENDIX 11'!L20+'APPENDIX 12'!L20+'APPENDIX 13'!L20+'APPENDIX 14'!L20+'APPENDIX 15'!L20+'APPENDIX 16'!L20+'APPENDIX 17'!L20+'APPENDIX 18'!L20</f>
        <v>6076.0569500000047</v>
      </c>
      <c r="M20" s="352">
        <f>'APPENDIX 11'!M20+'APPENDIX 12'!M20+'APPENDIX 13'!M20+'APPENDIX 14'!M20+'APPENDIX 15'!M20+'APPENDIX 16'!M20+'APPENDIX 17'!M20+'APPENDIX 18'!M20</f>
        <v>144265.85085000005</v>
      </c>
      <c r="N20" s="352">
        <f>'APPENDIX 11'!N20+'APPENDIX 12'!N20+'APPENDIX 13'!N20+'APPENDIX 14'!N20+'APPENDIX 15'!N20+'APPENDIX 16'!N20+'APPENDIX 17'!N20+'APPENDIX 18'!N20</f>
        <v>0</v>
      </c>
      <c r="O20" s="352">
        <f>'APPENDIX 11'!O20+'APPENDIX 12'!O20+'APPENDIX 13'!O20+'APPENDIX 14'!O20+'APPENDIX 15'!O20+'APPENDIX 16'!O20+'APPENDIX 17'!O20+'APPENDIX 18'!O20</f>
        <v>0</v>
      </c>
      <c r="P20" s="352">
        <f>'APPENDIX 11'!P20+'APPENDIX 12'!P20+'APPENDIX 13'!P20+'APPENDIX 14'!P20+'APPENDIX 15'!P20+'APPENDIX 16'!P20+'APPENDIX 17'!P20+'APPENDIX 18'!P20</f>
        <v>0</v>
      </c>
      <c r="Q20" s="353">
        <f>'APPENDIX 11'!Q20+'APPENDIX 12'!Q20+'APPENDIX 13'!Q20+'APPENDIX 14'!Q20+'APPENDIX 15'!Q20+'APPENDIX 16'!Q20+'APPENDIX 17'!Q20+'APPENDIX 18'!Q20</f>
        <v>240569.18141999998</v>
      </c>
    </row>
    <row r="21" spans="1:17" ht="18.75" customHeight="1" x14ac:dyDescent="0.35">
      <c r="B21" s="267" t="str">
        <f>'APPENDIX 18'!B21</f>
        <v>LIBERTY LIFE ASSURANCE COMPANY</v>
      </c>
      <c r="C21" s="352">
        <f>'APPENDIX 11'!C21+'APPENDIX 12'!C21+'APPENDIX 13'!C21+'APPENDIX 14'!C21+'APPENDIX 15'!C21+'APPENDIX 16'!C21+'APPENDIX 17'!C21+'APPENDIX 18'!C21</f>
        <v>22277347.085000001</v>
      </c>
      <c r="D21" s="352">
        <f>'APPENDIX 11'!D21+'APPENDIX 12'!D21+'APPENDIX 13'!D21+'APPENDIX 14'!D21+'APPENDIX 15'!D21+'APPENDIX 16'!D21+'APPENDIX 17'!D21+'APPENDIX 18'!D21</f>
        <v>5587705.2916000299</v>
      </c>
      <c r="E21" s="352">
        <f>'APPENDIX 11'!E21+'APPENDIX 12'!E21+'APPENDIX 13'!E21+'APPENDIX 14'!E21+'APPENDIX 15'!E21+'APPENDIX 16'!E21+'APPENDIX 17'!E21+'APPENDIX 18'!E21</f>
        <v>5254402.3083000295</v>
      </c>
      <c r="F21" s="352">
        <f>'APPENDIX 11'!F21+'APPENDIX 12'!F21+'APPENDIX 13'!F21+'APPENDIX 14'!F21+'APPENDIX 15'!F21+'APPENDIX 16'!F21+'APPENDIX 17'!F21+'APPENDIX 18'!F21</f>
        <v>0</v>
      </c>
      <c r="G21" s="352">
        <f>'APPENDIX 11'!G21+'APPENDIX 12'!G21+'APPENDIX 13'!G21+'APPENDIX 14'!G21+'APPENDIX 15'!G21+'APPENDIX 16'!G21+'APPENDIX 17'!G21+'APPENDIX 18'!G21</f>
        <v>4695869.8372100005</v>
      </c>
      <c r="H21" s="352">
        <f>'APPENDIX 11'!H21+'APPENDIX 12'!H21+'APPENDIX 13'!H21+'APPENDIX 14'!H21+'APPENDIX 15'!H21+'APPENDIX 16'!H21+'APPENDIX 17'!H21+'APPENDIX 18'!H21</f>
        <v>4695869.8372100005</v>
      </c>
      <c r="I21" s="352">
        <f>'APPENDIX 11'!I21+'APPENDIX 12'!I21+'APPENDIX 13'!I21+'APPENDIX 14'!I21+'APPENDIX 15'!I21+'APPENDIX 16'!I21+'APPENDIX 17'!I21+'APPENDIX 18'!I21</f>
        <v>0</v>
      </c>
      <c r="J21" s="352">
        <f>'APPENDIX 11'!J21+'APPENDIX 12'!J21+'APPENDIX 13'!J21+'APPENDIX 14'!J21+'APPENDIX 15'!J21+'APPENDIX 16'!J21+'APPENDIX 17'!J21+'APPENDIX 18'!J21</f>
        <v>0</v>
      </c>
      <c r="K21" s="352">
        <f>'APPENDIX 11'!K21+'APPENDIX 12'!K21+'APPENDIX 13'!K21+'APPENDIX 14'!K21+'APPENDIX 15'!K21+'APPENDIX 16'!K21+'APPENDIX 17'!K21+'APPENDIX 18'!K21</f>
        <v>0</v>
      </c>
      <c r="L21" s="352">
        <f>'APPENDIX 11'!L21+'APPENDIX 12'!L21+'APPENDIX 13'!L21+'APPENDIX 14'!L21+'APPENDIX 15'!L21+'APPENDIX 16'!L21+'APPENDIX 17'!L21+'APPENDIX 18'!L21</f>
        <v>568067.18454999989</v>
      </c>
      <c r="M21" s="352">
        <f>'APPENDIX 11'!M21+'APPENDIX 12'!M21+'APPENDIX 13'!M21+'APPENDIX 14'!M21+'APPENDIX 15'!M21+'APPENDIX 16'!M21+'APPENDIX 17'!M21+'APPENDIX 18'!M21</f>
        <v>1683687.23887</v>
      </c>
      <c r="N21" s="352">
        <f>'APPENDIX 11'!N21+'APPENDIX 12'!N21+'APPENDIX 13'!N21+'APPENDIX 14'!N21+'APPENDIX 15'!N21+'APPENDIX 16'!N21+'APPENDIX 17'!N21+'APPENDIX 18'!N21</f>
        <v>5429530.1111499993</v>
      </c>
      <c r="O21" s="352">
        <f>'APPENDIX 11'!O21+'APPENDIX 12'!O21+'APPENDIX 13'!O21+'APPENDIX 14'!O21+'APPENDIX 15'!O21+'APPENDIX 16'!O21+'APPENDIX 17'!O21+'APPENDIX 18'!O21</f>
        <v>133984.68635999996</v>
      </c>
      <c r="P21" s="352">
        <f>'APPENDIX 11'!P21+'APPENDIX 12'!P21+'APPENDIX 13'!P21+'APPENDIX 14'!P21+'APPENDIX 15'!P21+'APPENDIX 16'!P21+'APPENDIX 17'!P21+'APPENDIX 18'!P21</f>
        <v>0</v>
      </c>
      <c r="Q21" s="353">
        <f>'APPENDIX 11'!Q21+'APPENDIX 12'!Q21+'APPENDIX 13'!Q21+'APPENDIX 14'!Q21+'APPENDIX 15'!Q21+'APPENDIX 16'!Q21+'APPENDIX 17'!Q21+'APPENDIX 18'!Q21</f>
        <v>25879670.557460032</v>
      </c>
    </row>
    <row r="22" spans="1:17" ht="18.75" customHeight="1" x14ac:dyDescent="0.35">
      <c r="B22" s="267" t="str">
        <f>'APPENDIX 18'!B22</f>
        <v>MADISON INSURANCE COMPANY</v>
      </c>
      <c r="C22" s="352">
        <f>'APPENDIX 11'!C22+'APPENDIX 12'!C22+'APPENDIX 13'!C22+'APPENDIX 14'!C22+'APPENDIX 15'!C22+'APPENDIX 16'!C22+'APPENDIX 17'!C22+'APPENDIX 18'!C22</f>
        <v>15611875.39271</v>
      </c>
      <c r="D22" s="352">
        <f>'APPENDIX 11'!D22+'APPENDIX 12'!D22+'APPENDIX 13'!D22+'APPENDIX 14'!D22+'APPENDIX 15'!D22+'APPENDIX 16'!D22+'APPENDIX 17'!D22+'APPENDIX 18'!D22</f>
        <v>4483152</v>
      </c>
      <c r="E22" s="352">
        <f>'APPENDIX 11'!E22+'APPENDIX 12'!E22+'APPENDIX 13'!E22+'APPENDIX 14'!E22+'APPENDIX 15'!E22+'APPENDIX 16'!E22+'APPENDIX 17'!E22+'APPENDIX 18'!E22</f>
        <v>3953461</v>
      </c>
      <c r="F22" s="352">
        <f>'APPENDIX 11'!F22+'APPENDIX 12'!F22+'APPENDIX 13'!F22+'APPENDIX 14'!F22+'APPENDIX 15'!F22+'APPENDIX 16'!F22+'APPENDIX 17'!F22+'APPENDIX 18'!F22</f>
        <v>0</v>
      </c>
      <c r="G22" s="352">
        <f>'APPENDIX 11'!G22+'APPENDIX 12'!G22+'APPENDIX 13'!G22+'APPENDIX 14'!G22+'APPENDIX 15'!G22+'APPENDIX 16'!G22+'APPENDIX 17'!G22+'APPENDIX 18'!G22</f>
        <v>3445007</v>
      </c>
      <c r="H22" s="352">
        <f>'APPENDIX 11'!H22+'APPENDIX 12'!H22+'APPENDIX 13'!H22+'APPENDIX 14'!H22+'APPENDIX 15'!H22+'APPENDIX 16'!H22+'APPENDIX 17'!H22+'APPENDIX 18'!H22</f>
        <v>3445007</v>
      </c>
      <c r="I22" s="352">
        <f>'APPENDIX 11'!I22+'APPENDIX 12'!I22+'APPENDIX 13'!I22+'APPENDIX 14'!I22+'APPENDIX 15'!I22+'APPENDIX 16'!I22+'APPENDIX 17'!I22+'APPENDIX 18'!I22</f>
        <v>0</v>
      </c>
      <c r="J22" s="352">
        <f>'APPENDIX 11'!J22+'APPENDIX 12'!J22+'APPENDIX 13'!J22+'APPENDIX 14'!J22+'APPENDIX 15'!J22+'APPENDIX 16'!J22+'APPENDIX 17'!J22+'APPENDIX 18'!J22</f>
        <v>0</v>
      </c>
      <c r="K22" s="352">
        <f>'APPENDIX 11'!K22+'APPENDIX 12'!K22+'APPENDIX 13'!K22+'APPENDIX 14'!K22+'APPENDIX 15'!K22+'APPENDIX 16'!K22+'APPENDIX 17'!K22+'APPENDIX 18'!K22</f>
        <v>0</v>
      </c>
      <c r="L22" s="352">
        <f>'APPENDIX 11'!L22+'APPENDIX 12'!L22+'APPENDIX 13'!L22+'APPENDIX 14'!L22+'APPENDIX 15'!L22+'APPENDIX 16'!L22+'APPENDIX 17'!L22+'APPENDIX 18'!L22</f>
        <v>332389</v>
      </c>
      <c r="M22" s="352">
        <f>'APPENDIX 11'!M22+'APPENDIX 12'!M22+'APPENDIX 13'!M22+'APPENDIX 14'!M22+'APPENDIX 15'!M22+'APPENDIX 16'!M22+'APPENDIX 17'!M22+'APPENDIX 18'!M22</f>
        <v>1394849.9549999996</v>
      </c>
      <c r="N22" s="352">
        <f>'APPENDIX 11'!N22+'APPENDIX 12'!N22+'APPENDIX 13'!N22+'APPENDIX 14'!N22+'APPENDIX 15'!N22+'APPENDIX 16'!N22+'APPENDIX 17'!N22+'APPENDIX 18'!N22</f>
        <v>743436</v>
      </c>
      <c r="O22" s="352">
        <f>'APPENDIX 11'!O22+'APPENDIX 12'!O22+'APPENDIX 13'!O22+'APPENDIX 14'!O22+'APPENDIX 15'!O22+'APPENDIX 16'!O22+'APPENDIX 17'!O22+'APPENDIX 18'!O22</f>
        <v>0</v>
      </c>
      <c r="P22" s="352">
        <f>'APPENDIX 11'!P22+'APPENDIX 12'!P22+'APPENDIX 13'!P22+'APPENDIX 14'!P22+'APPENDIX 15'!P22+'APPENDIX 16'!P22+'APPENDIX 17'!P22+'APPENDIX 18'!P22</f>
        <v>0</v>
      </c>
      <c r="Q22" s="353">
        <f>'APPENDIX 11'!Q22+'APPENDIX 12'!Q22+'APPENDIX 13'!Q22+'APPENDIX 14'!Q22+'APPENDIX 15'!Q22+'APPENDIX 16'!Q22+'APPENDIX 17'!Q22+'APPENDIX 18'!Q22</f>
        <v>15136526.43771</v>
      </c>
    </row>
    <row r="23" spans="1:17" ht="18.75" customHeight="1" x14ac:dyDescent="0.35">
      <c r="B23" s="267" t="str">
        <f>'APPENDIX 18'!B23</f>
        <v>OLD MUTUAL ASSURANCE COMPANY</v>
      </c>
      <c r="C23" s="352">
        <f>'APPENDIX 11'!C23+'APPENDIX 12'!C23+'APPENDIX 13'!C23+'APPENDIX 14'!C23+'APPENDIX 15'!C23+'APPENDIX 16'!C23+'APPENDIX 17'!C23+'APPENDIX 18'!C23</f>
        <v>9739368.7846482191</v>
      </c>
      <c r="D23" s="352">
        <f>'APPENDIX 11'!D23+'APPENDIX 12'!D23+'APPENDIX 13'!D23+'APPENDIX 14'!D23+'APPENDIX 15'!D23+'APPENDIX 16'!D23+'APPENDIX 17'!D23+'APPENDIX 18'!D23</f>
        <v>1062927.2400199999</v>
      </c>
      <c r="E23" s="352">
        <f>'APPENDIX 11'!E23+'APPENDIX 12'!E23+'APPENDIX 13'!E23+'APPENDIX 14'!E23+'APPENDIX 15'!E23+'APPENDIX 16'!E23+'APPENDIX 17'!E23+'APPENDIX 18'!E23</f>
        <v>991901.33843999985</v>
      </c>
      <c r="F23" s="352">
        <f>'APPENDIX 11'!F23+'APPENDIX 12'!F23+'APPENDIX 13'!F23+'APPENDIX 14'!F23+'APPENDIX 15'!F23+'APPENDIX 16'!F23+'APPENDIX 17'!F23+'APPENDIX 18'!F23</f>
        <v>298476.00799999997</v>
      </c>
      <c r="G23" s="352">
        <f>'APPENDIX 11'!G23+'APPENDIX 12'!G23+'APPENDIX 13'!G23+'APPENDIX 14'!G23+'APPENDIX 15'!G23+'APPENDIX 16'!G23+'APPENDIX 17'!G23+'APPENDIX 18'!G23</f>
        <v>2702224.6977200001</v>
      </c>
      <c r="H23" s="352">
        <f>'APPENDIX 11'!H23+'APPENDIX 12'!H23+'APPENDIX 13'!H23+'APPENDIX 14'!H23+'APPENDIX 15'!H23+'APPENDIX 16'!H23+'APPENDIX 17'!H23+'APPENDIX 18'!H23</f>
        <v>2702224.6977200001</v>
      </c>
      <c r="I23" s="352">
        <f>'APPENDIX 11'!I23+'APPENDIX 12'!I23+'APPENDIX 13'!I23+'APPENDIX 14'!I23+'APPENDIX 15'!I23+'APPENDIX 16'!I23+'APPENDIX 17'!I23+'APPENDIX 18'!I23</f>
        <v>0</v>
      </c>
      <c r="J23" s="352">
        <f>'APPENDIX 11'!J23+'APPENDIX 12'!J23+'APPENDIX 13'!J23+'APPENDIX 14'!J23+'APPENDIX 15'!J23+'APPENDIX 16'!J23+'APPENDIX 17'!J23+'APPENDIX 18'!J23</f>
        <v>0</v>
      </c>
      <c r="K23" s="352">
        <f>'APPENDIX 11'!K23+'APPENDIX 12'!K23+'APPENDIX 13'!K23+'APPENDIX 14'!K23+'APPENDIX 15'!K23+'APPENDIX 16'!K23+'APPENDIX 17'!K23+'APPENDIX 18'!K23</f>
        <v>0</v>
      </c>
      <c r="L23" s="352">
        <f>'APPENDIX 11'!L23+'APPENDIX 12'!L23+'APPENDIX 13'!L23+'APPENDIX 14'!L23+'APPENDIX 15'!L23+'APPENDIX 16'!L23+'APPENDIX 17'!L23+'APPENDIX 18'!L23</f>
        <v>-6420.5783100000026</v>
      </c>
      <c r="M23" s="352">
        <f>'APPENDIX 11'!M23+'APPENDIX 12'!M23+'APPENDIX 13'!M23+'APPENDIX 14'!M23+'APPENDIX 15'!M23+'APPENDIX 16'!M23+'APPENDIX 17'!M23+'APPENDIX 18'!M23</f>
        <v>313070.59457999992</v>
      </c>
      <c r="N23" s="352">
        <f>'APPENDIX 11'!N23+'APPENDIX 12'!N23+'APPENDIX 13'!N23+'APPENDIX 14'!N23+'APPENDIX 15'!N23+'APPENDIX 16'!N23+'APPENDIX 17'!N23+'APPENDIX 18'!N23</f>
        <v>1965011.4318290583</v>
      </c>
      <c r="O23" s="352">
        <f>'APPENDIX 11'!O23+'APPENDIX 12'!O23+'APPENDIX 13'!O23+'APPENDIX 14'!O23+'APPENDIX 15'!O23+'APPENDIX 16'!O23+'APPENDIX 17'!O23+'APPENDIX 18'!O23</f>
        <v>17915.772465429895</v>
      </c>
      <c r="P23" s="352">
        <f>'APPENDIX 11'!P23+'APPENDIX 12'!P23+'APPENDIX 13'!P23+'APPENDIX 14'!P23+'APPENDIX 15'!P23+'APPENDIX 16'!P23+'APPENDIX 17'!P23+'APPENDIX 18'!P23</f>
        <v>34317.460256209401</v>
      </c>
      <c r="Q23" s="353">
        <f>'APPENDIX 11'!Q23+'APPENDIX 12'!Q23+'APPENDIX 13'!Q23+'APPENDIX 14'!Q23+'APPENDIX 15'!Q23+'APPENDIX 16'!Q23+'APPENDIX 17'!Q23+'APPENDIX 18'!Q23</f>
        <v>9933649.6162056383</v>
      </c>
    </row>
    <row r="24" spans="1:17" ht="18.75" customHeight="1" x14ac:dyDescent="0.35">
      <c r="B24" s="267" t="str">
        <f>'APPENDIX 18'!B24</f>
        <v>OLD MUTUAL LIFE ASSURANCE KENYA</v>
      </c>
      <c r="C24" s="352">
        <f>'APPENDIX 11'!C24+'APPENDIX 12'!C24+'APPENDIX 13'!C24+'APPENDIX 14'!C24+'APPENDIX 15'!C24+'APPENDIX 16'!C24+'APPENDIX 17'!C24+'APPENDIX 18'!C24</f>
        <v>12665630.600183999</v>
      </c>
      <c r="D24" s="352">
        <f>'APPENDIX 11'!D24+'APPENDIX 12'!D24+'APPENDIX 13'!D24+'APPENDIX 14'!D24+'APPENDIX 15'!D24+'APPENDIX 16'!D24+'APPENDIX 17'!D24+'APPENDIX 18'!D24</f>
        <v>5099613.8839499997</v>
      </c>
      <c r="E24" s="352">
        <f>'APPENDIX 11'!E24+'APPENDIX 12'!E24+'APPENDIX 13'!E24+'APPENDIX 14'!E24+'APPENDIX 15'!E24+'APPENDIX 16'!E24+'APPENDIX 17'!E24+'APPENDIX 18'!E24</f>
        <v>3845880.3093899996</v>
      </c>
      <c r="F24" s="352">
        <f>'APPENDIX 11'!F24+'APPENDIX 12'!F24+'APPENDIX 13'!F24+'APPENDIX 14'!F24+'APPENDIX 15'!F24+'APPENDIX 16'!F24+'APPENDIX 17'!F24+'APPENDIX 18'!F24</f>
        <v>-113739.46165017829</v>
      </c>
      <c r="G24" s="352">
        <f>'APPENDIX 11'!G24+'APPENDIX 12'!G24+'APPENDIX 13'!G24+'APPENDIX 14'!G24+'APPENDIX 15'!G24+'APPENDIX 16'!G24+'APPENDIX 17'!G24+'APPENDIX 18'!G24</f>
        <v>3672707.9434498092</v>
      </c>
      <c r="H24" s="352">
        <f>'APPENDIX 11'!H24+'APPENDIX 12'!H24+'APPENDIX 13'!H24+'APPENDIX 14'!H24+'APPENDIX 15'!H24+'APPENDIX 16'!H24+'APPENDIX 17'!H24+'APPENDIX 18'!H24</f>
        <v>3672707.9434498092</v>
      </c>
      <c r="I24" s="352">
        <f>'APPENDIX 11'!I24+'APPENDIX 12'!I24+'APPENDIX 13'!I24+'APPENDIX 14'!I24+'APPENDIX 15'!I24+'APPENDIX 16'!I24+'APPENDIX 17'!I24+'APPENDIX 18'!I24</f>
        <v>0</v>
      </c>
      <c r="J24" s="352">
        <f>'APPENDIX 11'!J24+'APPENDIX 12'!J24+'APPENDIX 13'!J24+'APPENDIX 14'!J24+'APPENDIX 15'!J24+'APPENDIX 16'!J24+'APPENDIX 17'!J24+'APPENDIX 18'!J24</f>
        <v>0</v>
      </c>
      <c r="K24" s="352">
        <f>'APPENDIX 11'!K24+'APPENDIX 12'!K24+'APPENDIX 13'!K24+'APPENDIX 14'!K24+'APPENDIX 15'!K24+'APPENDIX 16'!K24+'APPENDIX 17'!K24+'APPENDIX 18'!K24</f>
        <v>0</v>
      </c>
      <c r="L24" s="352">
        <f>'APPENDIX 11'!L24+'APPENDIX 12'!L24+'APPENDIX 13'!L24+'APPENDIX 14'!L24+'APPENDIX 15'!L24+'APPENDIX 16'!L24+'APPENDIX 17'!L24+'APPENDIX 18'!L24</f>
        <v>20763.986570000168</v>
      </c>
      <c r="M24" s="352">
        <f>'APPENDIX 11'!M24+'APPENDIX 12'!M24+'APPENDIX 13'!M24+'APPENDIX 14'!M24+'APPENDIX 15'!M24+'APPENDIX 16'!M24+'APPENDIX 17'!M24+'APPENDIX 18'!M24</f>
        <v>1388283.6575499999</v>
      </c>
      <c r="N24" s="352">
        <f>'APPENDIX 11'!N24+'APPENDIX 12'!N24+'APPENDIX 13'!N24+'APPENDIX 14'!N24+'APPENDIX 15'!N24+'APPENDIX 16'!N24+'APPENDIX 17'!N24+'APPENDIX 18'!N24</f>
        <v>2635315.3670403739</v>
      </c>
      <c r="O24" s="352">
        <f>'APPENDIX 11'!O24+'APPENDIX 12'!O24+'APPENDIX 13'!O24+'APPENDIX 14'!O24+'APPENDIX 15'!O24+'APPENDIX 16'!O24+'APPENDIX 17'!O24+'APPENDIX 18'!O24</f>
        <v>0</v>
      </c>
      <c r="P24" s="352">
        <f>'APPENDIX 11'!P24+'APPENDIX 12'!P24+'APPENDIX 13'!P24+'APPENDIX 14'!P24+'APPENDIX 15'!P24+'APPENDIX 16'!P24+'APPENDIX 17'!P24+'APPENDIX 18'!P24</f>
        <v>0</v>
      </c>
      <c r="Q24" s="353">
        <f>'APPENDIX 11'!Q24+'APPENDIX 12'!Q24+'APPENDIX 13'!Q24+'APPENDIX 14'!Q24+'APPENDIX 15'!Q24+'APPENDIX 16'!Q24+'APPENDIX 17'!Q24+'APPENDIX 18'!Q24</f>
        <v>13951331.227394385</v>
      </c>
    </row>
    <row r="25" spans="1:17" ht="18.75" customHeight="1" x14ac:dyDescent="0.35">
      <c r="B25" s="267" t="str">
        <f>'APPENDIX 18'!B25</f>
        <v xml:space="preserve">PIONEER ASSURANCE COMPANY </v>
      </c>
      <c r="C25" s="352">
        <f>'APPENDIX 11'!C25+'APPENDIX 12'!C25+'APPENDIX 13'!C25+'APPENDIX 14'!C25+'APPENDIX 15'!C25+'APPENDIX 16'!C25+'APPENDIX 17'!C25+'APPENDIX 18'!C25</f>
        <v>5037367.7369999997</v>
      </c>
      <c r="D25" s="352">
        <f>'APPENDIX 11'!D25+'APPENDIX 12'!D25+'APPENDIX 13'!D25+'APPENDIX 14'!D25+'APPENDIX 15'!D25+'APPENDIX 16'!D25+'APPENDIX 17'!D25+'APPENDIX 18'!D25</f>
        <v>8610302.5929999985</v>
      </c>
      <c r="E25" s="352">
        <f>'APPENDIX 11'!E25+'APPENDIX 12'!E25+'APPENDIX 13'!E25+'APPENDIX 14'!E25+'APPENDIX 15'!E25+'APPENDIX 16'!E25+'APPENDIX 17'!E25+'APPENDIX 18'!E25</f>
        <v>8376072.483</v>
      </c>
      <c r="F25" s="352">
        <f>'APPENDIX 11'!F25+'APPENDIX 12'!F25+'APPENDIX 13'!F25+'APPENDIX 14'!F25+'APPENDIX 15'!F25+'APPENDIX 16'!F25+'APPENDIX 17'!F25+'APPENDIX 18'!F25</f>
        <v>0</v>
      </c>
      <c r="G25" s="352">
        <f>'APPENDIX 11'!G25+'APPENDIX 12'!G25+'APPENDIX 13'!G25+'APPENDIX 14'!G25+'APPENDIX 15'!G25+'APPENDIX 16'!G25+'APPENDIX 17'!G25+'APPENDIX 18'!G25</f>
        <v>1787868.6823559979</v>
      </c>
      <c r="H25" s="352">
        <f>'APPENDIX 11'!H25+'APPENDIX 12'!H25+'APPENDIX 13'!H25+'APPENDIX 14'!H25+'APPENDIX 15'!H25+'APPENDIX 16'!H25+'APPENDIX 17'!H25+'APPENDIX 18'!H25</f>
        <v>1787868.6823559979</v>
      </c>
      <c r="I25" s="352">
        <f>'APPENDIX 11'!I25+'APPENDIX 12'!I25+'APPENDIX 13'!I25+'APPENDIX 14'!I25+'APPENDIX 15'!I25+'APPENDIX 16'!I25+'APPENDIX 17'!I25+'APPENDIX 18'!I25</f>
        <v>0</v>
      </c>
      <c r="J25" s="352">
        <f>'APPENDIX 11'!J25+'APPENDIX 12'!J25+'APPENDIX 13'!J25+'APPENDIX 14'!J25+'APPENDIX 15'!J25+'APPENDIX 16'!J25+'APPENDIX 17'!J25+'APPENDIX 18'!J25</f>
        <v>0</v>
      </c>
      <c r="K25" s="352">
        <f>'APPENDIX 11'!K25+'APPENDIX 12'!K25+'APPENDIX 13'!K25+'APPENDIX 14'!K25+'APPENDIX 15'!K25+'APPENDIX 16'!K25+'APPENDIX 17'!K25+'APPENDIX 18'!K25</f>
        <v>0</v>
      </c>
      <c r="L25" s="352">
        <f>'APPENDIX 11'!L25+'APPENDIX 12'!L25+'APPENDIX 13'!L25+'APPENDIX 14'!L25+'APPENDIX 15'!L25+'APPENDIX 16'!L25+'APPENDIX 17'!L25+'APPENDIX 18'!L25</f>
        <v>421147.09641</v>
      </c>
      <c r="M25" s="352">
        <f>'APPENDIX 11'!M25+'APPENDIX 12'!M25+'APPENDIX 13'!M25+'APPENDIX 14'!M25+'APPENDIX 15'!M25+'APPENDIX 16'!M25+'APPENDIX 17'!M25+'APPENDIX 18'!M25</f>
        <v>647983.32199999993</v>
      </c>
      <c r="N25" s="352">
        <f>'APPENDIX 11'!N25+'APPENDIX 12'!N25+'APPENDIX 13'!N25+'APPENDIX 14'!N25+'APPENDIX 15'!N25+'APPENDIX 16'!N25+'APPENDIX 17'!N25+'APPENDIX 18'!N25</f>
        <v>1481112.287</v>
      </c>
      <c r="O25" s="352">
        <f>'APPENDIX 11'!O25+'APPENDIX 12'!O25+'APPENDIX 13'!O25+'APPENDIX 14'!O25+'APPENDIX 15'!O25+'APPENDIX 16'!O25+'APPENDIX 17'!O25+'APPENDIX 18'!O25</f>
        <v>797294.20023399999</v>
      </c>
      <c r="P25" s="352">
        <f>'APPENDIX 11'!P25+'APPENDIX 12'!P25+'APPENDIX 13'!P25+'APPENDIX 14'!P25+'APPENDIX 15'!P25+'APPENDIX 16'!P25+'APPENDIX 17'!P25+'APPENDIX 18'!P25</f>
        <v>0</v>
      </c>
      <c r="Q25" s="353">
        <f>'APPENDIX 11'!Q25+'APPENDIX 12'!Q25+'APPENDIX 13'!Q25+'APPENDIX 14'!Q25+'APPENDIX 15'!Q25+'APPENDIX 16'!Q25+'APPENDIX 17'!Q25+'APPENDIX 18'!Q25</f>
        <v>11240259.206000002</v>
      </c>
    </row>
    <row r="26" spans="1:17" ht="18.75" customHeight="1" x14ac:dyDescent="0.35">
      <c r="B26" s="267" t="str">
        <f>'APPENDIX 18'!B26</f>
        <v>PRUDENTIAL LIFE ASSURANCE</v>
      </c>
      <c r="C26" s="352">
        <f>'APPENDIX 11'!C26+'APPENDIX 12'!C26+'APPENDIX 13'!C26+'APPENDIX 14'!C26+'APPENDIX 15'!C26+'APPENDIX 16'!C26+'APPENDIX 17'!C26+'APPENDIX 18'!C26</f>
        <v>2161792.478621867</v>
      </c>
      <c r="D26" s="352">
        <f>'APPENDIX 11'!D26+'APPENDIX 12'!D26+'APPENDIX 13'!D26+'APPENDIX 14'!D26+'APPENDIX 15'!D26+'APPENDIX 16'!D26+'APPENDIX 17'!D26+'APPENDIX 18'!D26</f>
        <v>3105948.7291200003</v>
      </c>
      <c r="E26" s="352">
        <f>'APPENDIX 11'!E26+'APPENDIX 12'!E26+'APPENDIX 13'!E26+'APPENDIX 14'!E26+'APPENDIX 15'!E26+'APPENDIX 16'!E26+'APPENDIX 17'!E26+'APPENDIX 18'!E26</f>
        <v>2647029.1372199999</v>
      </c>
      <c r="F26" s="352">
        <f>'APPENDIX 11'!F26+'APPENDIX 12'!F26+'APPENDIX 13'!F26+'APPENDIX 14'!F26+'APPENDIX 15'!F26+'APPENDIX 16'!F26+'APPENDIX 17'!F26+'APPENDIX 18'!F26</f>
        <v>0</v>
      </c>
      <c r="G26" s="352">
        <f>'APPENDIX 11'!G26+'APPENDIX 12'!G26+'APPENDIX 13'!G26+'APPENDIX 14'!G26+'APPENDIX 15'!G26+'APPENDIX 16'!G26+'APPENDIX 17'!G26+'APPENDIX 18'!G26</f>
        <v>853026.17867000005</v>
      </c>
      <c r="H26" s="352">
        <f>'APPENDIX 11'!H26+'APPENDIX 12'!H26+'APPENDIX 13'!H26+'APPENDIX 14'!H26+'APPENDIX 15'!H26+'APPENDIX 16'!H26+'APPENDIX 17'!H26+'APPENDIX 18'!H26</f>
        <v>853026.17867000005</v>
      </c>
      <c r="I26" s="352">
        <f>'APPENDIX 11'!I26+'APPENDIX 12'!I26+'APPENDIX 13'!I26+'APPENDIX 14'!I26+'APPENDIX 15'!I26+'APPENDIX 16'!I26+'APPENDIX 17'!I26+'APPENDIX 18'!I26</f>
        <v>0</v>
      </c>
      <c r="J26" s="352">
        <f>'APPENDIX 11'!J26+'APPENDIX 12'!J26+'APPENDIX 13'!J26+'APPENDIX 14'!J26+'APPENDIX 15'!J26+'APPENDIX 16'!J26+'APPENDIX 17'!J26+'APPENDIX 18'!J26</f>
        <v>0</v>
      </c>
      <c r="K26" s="352">
        <f>'APPENDIX 11'!K26+'APPENDIX 12'!K26+'APPENDIX 13'!K26+'APPENDIX 14'!K26+'APPENDIX 15'!K26+'APPENDIX 16'!K26+'APPENDIX 17'!K26+'APPENDIX 18'!K26</f>
        <v>0</v>
      </c>
      <c r="L26" s="352">
        <f>'APPENDIX 11'!L26+'APPENDIX 12'!L26+'APPENDIX 13'!L26+'APPENDIX 14'!L26+'APPENDIX 15'!L26+'APPENDIX 16'!L26+'APPENDIX 17'!L26+'APPENDIX 18'!L26</f>
        <v>133271.02137999999</v>
      </c>
      <c r="M26" s="352">
        <f>'APPENDIX 11'!M26+'APPENDIX 12'!M26+'APPENDIX 13'!M26+'APPENDIX 14'!M26+'APPENDIX 15'!M26+'APPENDIX 16'!M26+'APPENDIX 17'!M26+'APPENDIX 18'!M26</f>
        <v>724640.81345999986</v>
      </c>
      <c r="N26" s="352">
        <f>'APPENDIX 11'!N26+'APPENDIX 12'!N26+'APPENDIX 13'!N26+'APPENDIX 14'!N26+'APPENDIX 15'!N26+'APPENDIX 16'!N26+'APPENDIX 17'!N26+'APPENDIX 18'!N26</f>
        <v>829803.39543000003</v>
      </c>
      <c r="O26" s="352">
        <f>'APPENDIX 11'!O26+'APPENDIX 12'!O26+'APPENDIX 13'!O26+'APPENDIX 14'!O26+'APPENDIX 15'!O26+'APPENDIX 16'!O26+'APPENDIX 17'!O26+'APPENDIX 18'!O26</f>
        <v>8179.4859999999999</v>
      </c>
      <c r="P26" s="352">
        <f>'APPENDIX 11'!P26+'APPENDIX 12'!P26+'APPENDIX 13'!P26+'APPENDIX 14'!P26+'APPENDIX 15'!P26+'APPENDIX 16'!P26+'APPENDIX 17'!P26+'APPENDIX 18'!P26</f>
        <v>0</v>
      </c>
      <c r="Q26" s="353">
        <f>'APPENDIX 11'!Q26+'APPENDIX 12'!Q26+'APPENDIX 13'!Q26+'APPENDIX 14'!Q26+'APPENDIX 15'!Q26+'APPENDIX 16'!Q26+'APPENDIX 17'!Q26+'APPENDIX 18'!Q26</f>
        <v>3919507.511761867</v>
      </c>
    </row>
    <row r="27" spans="1:17" ht="18.75" customHeight="1" x14ac:dyDescent="0.35">
      <c r="A27" s="354"/>
      <c r="B27" s="267" t="str">
        <f>'APPENDIX 18'!B27</f>
        <v>SANLAM LIFE ASSURANCE</v>
      </c>
      <c r="C27" s="352">
        <f>'APPENDIX 11'!C27+'APPENDIX 12'!C27+'APPENDIX 13'!C27+'APPENDIX 14'!C27+'APPENDIX 15'!C27+'APPENDIX 16'!C27+'APPENDIX 17'!C27+'APPENDIX 18'!C27</f>
        <v>27451759.345816672</v>
      </c>
      <c r="D27" s="352">
        <f>'APPENDIX 11'!D27+'APPENDIX 12'!D27+'APPENDIX 13'!D27+'APPENDIX 14'!D27+'APPENDIX 15'!D27+'APPENDIX 16'!D27+'APPENDIX 17'!D27+'APPENDIX 18'!D27</f>
        <v>5912867.1918399986</v>
      </c>
      <c r="E27" s="352">
        <f>'APPENDIX 11'!E27+'APPENDIX 12'!E27+'APPENDIX 13'!E27+'APPENDIX 14'!E27+'APPENDIX 15'!E27+'APPENDIX 16'!E27+'APPENDIX 17'!E27+'APPENDIX 18'!E27</f>
        <v>5165411.8155299993</v>
      </c>
      <c r="F27" s="352">
        <f>'APPENDIX 11'!F27+'APPENDIX 12'!F27+'APPENDIX 13'!F27+'APPENDIX 14'!F27+'APPENDIX 15'!F27+'APPENDIX 16'!F27+'APPENDIX 17'!F27+'APPENDIX 18'!F27</f>
        <v>0</v>
      </c>
      <c r="G27" s="352">
        <f>'APPENDIX 11'!G27+'APPENDIX 12'!G27+'APPENDIX 13'!G27+'APPENDIX 14'!G27+'APPENDIX 15'!G27+'APPENDIX 16'!G27+'APPENDIX 17'!G27+'APPENDIX 18'!G27</f>
        <v>5710617.2287800005</v>
      </c>
      <c r="H27" s="352">
        <f>'APPENDIX 11'!H27+'APPENDIX 12'!H27+'APPENDIX 13'!H27+'APPENDIX 14'!H27+'APPENDIX 15'!H27+'APPENDIX 16'!H27+'APPENDIX 17'!H27+'APPENDIX 18'!H27</f>
        <v>5710617.2287800005</v>
      </c>
      <c r="I27" s="352">
        <f>'APPENDIX 11'!I27+'APPENDIX 12'!I27+'APPENDIX 13'!I27+'APPENDIX 14'!I27+'APPENDIX 15'!I27+'APPENDIX 16'!I27+'APPENDIX 17'!I27+'APPENDIX 18'!I27</f>
        <v>0</v>
      </c>
      <c r="J27" s="352">
        <f>'APPENDIX 11'!J27+'APPENDIX 12'!J27+'APPENDIX 13'!J27+'APPENDIX 14'!J27+'APPENDIX 15'!J27+'APPENDIX 16'!J27+'APPENDIX 17'!J27+'APPENDIX 18'!J27</f>
        <v>0</v>
      </c>
      <c r="K27" s="352">
        <f>'APPENDIX 11'!K27+'APPENDIX 12'!K27+'APPENDIX 13'!K27+'APPENDIX 14'!K27+'APPENDIX 15'!K27+'APPENDIX 16'!K27+'APPENDIX 17'!K27+'APPENDIX 18'!K27</f>
        <v>0</v>
      </c>
      <c r="L27" s="352">
        <f>'APPENDIX 11'!L27+'APPENDIX 12'!L27+'APPENDIX 13'!L27+'APPENDIX 14'!L27+'APPENDIX 15'!L27+'APPENDIX 16'!L27+'APPENDIX 17'!L27+'APPENDIX 18'!L27</f>
        <v>467991.72311999992</v>
      </c>
      <c r="M27" s="352">
        <f>'APPENDIX 11'!M27+'APPENDIX 12'!M27+'APPENDIX 13'!M27+'APPENDIX 14'!M27+'APPENDIX 15'!M27+'APPENDIX 16'!M27+'APPENDIX 17'!M27+'APPENDIX 18'!M27</f>
        <v>1310143.1165191773</v>
      </c>
      <c r="N27" s="352">
        <f>'APPENDIX 11'!N27+'APPENDIX 12'!N27+'APPENDIX 13'!N27+'APPENDIX 14'!N27+'APPENDIX 15'!N27+'APPENDIX 16'!N27+'APPENDIX 17'!N27+'APPENDIX 18'!N27</f>
        <v>6849093.0224100007</v>
      </c>
      <c r="O27" s="352">
        <f>'APPENDIX 11'!O27+'APPENDIX 12'!O27+'APPENDIX 13'!O27+'APPENDIX 14'!O27+'APPENDIX 15'!O27+'APPENDIX 16'!O27+'APPENDIX 17'!O27+'APPENDIX 18'!O27</f>
        <v>0</v>
      </c>
      <c r="P27" s="352">
        <f>'APPENDIX 11'!P27+'APPENDIX 12'!P27+'APPENDIX 13'!P27+'APPENDIX 14'!P27+'APPENDIX 15'!P27+'APPENDIX 16'!P27+'APPENDIX 17'!P27+'APPENDIX 18'!P27</f>
        <v>553469.14599999995</v>
      </c>
      <c r="Q27" s="353">
        <f>'APPENDIX 11'!Q27+'APPENDIX 12'!Q27+'APPENDIX 13'!Q27+'APPENDIX 14'!Q27+'APPENDIX 15'!Q27+'APPENDIX 16'!Q27+'APPENDIX 17'!Q27+'APPENDIX 18'!Q27</f>
        <v>31424042.969337486</v>
      </c>
    </row>
    <row r="28" spans="1:17" ht="18.75" customHeight="1" x14ac:dyDescent="0.35">
      <c r="B28" s="267" t="str">
        <f>'APPENDIX 18'!B28</f>
        <v>STAR DISCOVER LIFE INSURANCE</v>
      </c>
      <c r="C28" s="352">
        <f>'APPENDIX 11'!C28+'APPENDIX 12'!C28+'APPENDIX 13'!C28+'APPENDIX 14'!C28+'APPENDIX 15'!C28+'APPENDIX 16'!C28+'APPENDIX 17'!C28+'APPENDIX 18'!C28</f>
        <v>429033.76689461392</v>
      </c>
      <c r="D28" s="352">
        <f>'APPENDIX 11'!D28+'APPENDIX 12'!D28+'APPENDIX 13'!D28+'APPENDIX 14'!D28+'APPENDIX 15'!D28+'APPENDIX 16'!D28+'APPENDIX 17'!D28+'APPENDIX 18'!D28</f>
        <v>347620.42300000001</v>
      </c>
      <c r="E28" s="352">
        <f>'APPENDIX 11'!E28+'APPENDIX 12'!E28+'APPENDIX 13'!E28+'APPENDIX 14'!E28+'APPENDIX 15'!E28+'APPENDIX 16'!E28+'APPENDIX 17'!E28+'APPENDIX 18'!E28</f>
        <v>346422.93900000001</v>
      </c>
      <c r="F28" s="352">
        <f>'APPENDIX 11'!F28+'APPENDIX 12'!F28+'APPENDIX 13'!F28+'APPENDIX 14'!F28+'APPENDIX 15'!F28+'APPENDIX 16'!F28+'APPENDIX 17'!F28+'APPENDIX 18'!F28</f>
        <v>0</v>
      </c>
      <c r="G28" s="352">
        <f>'APPENDIX 11'!G28+'APPENDIX 12'!G28+'APPENDIX 13'!G28+'APPENDIX 14'!G28+'APPENDIX 15'!G28+'APPENDIX 16'!G28+'APPENDIX 17'!G28+'APPENDIX 18'!G28</f>
        <v>121019.12132685501</v>
      </c>
      <c r="H28" s="352">
        <f>'APPENDIX 11'!H28+'APPENDIX 12'!H28+'APPENDIX 13'!H28+'APPENDIX 14'!H28+'APPENDIX 15'!H28+'APPENDIX 16'!H28+'APPENDIX 17'!H28+'APPENDIX 18'!H28</f>
        <v>121019.12132685501</v>
      </c>
      <c r="I28" s="352">
        <f>'APPENDIX 11'!I28+'APPENDIX 12'!I28+'APPENDIX 13'!I28+'APPENDIX 14'!I28+'APPENDIX 15'!I28+'APPENDIX 16'!I28+'APPENDIX 17'!I28+'APPENDIX 18'!I28</f>
        <v>0</v>
      </c>
      <c r="J28" s="352">
        <f>'APPENDIX 11'!J28+'APPENDIX 12'!J28+'APPENDIX 13'!J28+'APPENDIX 14'!J28+'APPENDIX 15'!J28+'APPENDIX 16'!J28+'APPENDIX 17'!J28+'APPENDIX 18'!J28</f>
        <v>0</v>
      </c>
      <c r="K28" s="352">
        <f>'APPENDIX 11'!K28+'APPENDIX 12'!K28+'APPENDIX 13'!K28+'APPENDIX 14'!K28+'APPENDIX 15'!K28+'APPENDIX 16'!K28+'APPENDIX 17'!K28+'APPENDIX 18'!K28</f>
        <v>0</v>
      </c>
      <c r="L28" s="352">
        <f>'APPENDIX 11'!L28+'APPENDIX 12'!L28+'APPENDIX 13'!L28+'APPENDIX 14'!L28+'APPENDIX 15'!L28+'APPENDIX 16'!L28+'APPENDIX 17'!L28+'APPENDIX 18'!L28</f>
        <v>31664.893400000001</v>
      </c>
      <c r="M28" s="352">
        <f>'APPENDIX 11'!M28+'APPENDIX 12'!M28+'APPENDIX 13'!M28+'APPENDIX 14'!M28+'APPENDIX 15'!M28+'APPENDIX 16'!M28+'APPENDIX 17'!M28+'APPENDIX 18'!M28</f>
        <v>82622.950313825117</v>
      </c>
      <c r="N28" s="352">
        <f>'APPENDIX 11'!N28+'APPENDIX 12'!N28+'APPENDIX 13'!N28+'APPENDIX 14'!N28+'APPENDIX 15'!N28+'APPENDIX 16'!N28+'APPENDIX 17'!N28+'APPENDIX 18'!N28</f>
        <v>6498.33</v>
      </c>
      <c r="O28" s="352">
        <f>'APPENDIX 11'!O28+'APPENDIX 12'!O28+'APPENDIX 13'!O28+'APPENDIX 14'!O28+'APPENDIX 15'!O28+'APPENDIX 16'!O28+'APPENDIX 17'!O28+'APPENDIX 18'!O28</f>
        <v>0</v>
      </c>
      <c r="P28" s="352">
        <f>'APPENDIX 11'!P28+'APPENDIX 12'!P28+'APPENDIX 13'!P28+'APPENDIX 14'!P28+'APPENDIX 15'!P28+'APPENDIX 16'!P28+'APPENDIX 17'!P28+'APPENDIX 18'!P28</f>
        <v>0</v>
      </c>
      <c r="Q28" s="353">
        <f>'APPENDIX 11'!Q28+'APPENDIX 12'!Q28+'APPENDIX 13'!Q28+'APPENDIX 14'!Q28+'APPENDIX 15'!Q28+'APPENDIX 16'!Q28+'APPENDIX 17'!Q28+'APPENDIX 18'!Q28</f>
        <v>546648.07085393381</v>
      </c>
    </row>
    <row r="29" spans="1:17" ht="18.75" customHeight="1" x14ac:dyDescent="0.35">
      <c r="B29" s="267" t="str">
        <f>'APPENDIX 18'!B29</f>
        <v>THE KENYAN ALLIANCE INSURANCE</v>
      </c>
      <c r="C29" s="352">
        <f>'APPENDIX 11'!C29+'APPENDIX 12'!C29+'APPENDIX 13'!C29+'APPENDIX 14'!C29+'APPENDIX 15'!C29+'APPENDIX 16'!C29+'APPENDIX 17'!C29+'APPENDIX 18'!C29</f>
        <v>5192018.3137200009</v>
      </c>
      <c r="D29" s="352">
        <f>'APPENDIX 11'!D29+'APPENDIX 12'!D29+'APPENDIX 13'!D29+'APPENDIX 14'!D29+'APPENDIX 15'!D29+'APPENDIX 16'!D29+'APPENDIX 17'!D29+'APPENDIX 18'!D29</f>
        <v>1155215.7038660001</v>
      </c>
      <c r="E29" s="352">
        <f>'APPENDIX 11'!E29+'APPENDIX 12'!E29+'APPENDIX 13'!E29+'APPENDIX 14'!E29+'APPENDIX 15'!E29+'APPENDIX 16'!E29+'APPENDIX 17'!E29+'APPENDIX 18'!E29</f>
        <v>1132132.5939725752</v>
      </c>
      <c r="F29" s="352">
        <f>'APPENDIX 11'!F29+'APPENDIX 12'!F29+'APPENDIX 13'!F29+'APPENDIX 14'!F29+'APPENDIX 15'!F29+'APPENDIX 16'!F29+'APPENDIX 17'!F29+'APPENDIX 18'!F29</f>
        <v>0</v>
      </c>
      <c r="G29" s="352">
        <f>'APPENDIX 11'!G29+'APPENDIX 12'!G29+'APPENDIX 13'!G29+'APPENDIX 14'!G29+'APPENDIX 15'!G29+'APPENDIX 16'!G29+'APPENDIX 17'!G29+'APPENDIX 18'!G29</f>
        <v>756562.58906888962</v>
      </c>
      <c r="H29" s="352">
        <f>'APPENDIX 11'!H29+'APPENDIX 12'!H29+'APPENDIX 13'!H29+'APPENDIX 14'!H29+'APPENDIX 15'!H29+'APPENDIX 16'!H29+'APPENDIX 17'!H29+'APPENDIX 18'!H29</f>
        <v>701302.90672983404</v>
      </c>
      <c r="I29" s="352">
        <f>'APPENDIX 11'!I29+'APPENDIX 12'!I29+'APPENDIX 13'!I29+'APPENDIX 14'!I29+'APPENDIX 15'!I29+'APPENDIX 16'!I29+'APPENDIX 17'!I29+'APPENDIX 18'!I29</f>
        <v>0</v>
      </c>
      <c r="J29" s="352">
        <f>'APPENDIX 11'!J29+'APPENDIX 12'!J29+'APPENDIX 13'!J29+'APPENDIX 14'!J29+'APPENDIX 15'!J29+'APPENDIX 16'!J29+'APPENDIX 17'!J29+'APPENDIX 18'!J29</f>
        <v>55259.682339055093</v>
      </c>
      <c r="K29" s="352">
        <f>'APPENDIX 11'!K29+'APPENDIX 12'!K29+'APPENDIX 13'!K29+'APPENDIX 14'!K29+'APPENDIX 15'!K29+'APPENDIX 16'!K29+'APPENDIX 17'!K29+'APPENDIX 18'!K29</f>
        <v>0</v>
      </c>
      <c r="L29" s="352">
        <f>'APPENDIX 11'!L29+'APPENDIX 12'!L29+'APPENDIX 13'!L29+'APPENDIX 14'!L29+'APPENDIX 15'!L29+'APPENDIX 16'!L29+'APPENDIX 17'!L29+'APPENDIX 18'!L29</f>
        <v>34860.047807399998</v>
      </c>
      <c r="M29" s="352">
        <f>'APPENDIX 11'!M29+'APPENDIX 12'!M29+'APPENDIX 13'!M29+'APPENDIX 14'!M29+'APPENDIX 15'!M29+'APPENDIX 16'!M29+'APPENDIX 17'!M29+'APPENDIX 18'!M29</f>
        <v>217356.59752598306</v>
      </c>
      <c r="N29" s="352">
        <f>'APPENDIX 11'!N29+'APPENDIX 12'!N29+'APPENDIX 13'!N29+'APPENDIX 14'!N29+'APPENDIX 15'!N29+'APPENDIX 16'!N29+'APPENDIX 17'!N29+'APPENDIX 18'!N29</f>
        <v>346792.31950952741</v>
      </c>
      <c r="O29" s="352">
        <f>'APPENDIX 11'!O29+'APPENDIX 12'!O29+'APPENDIX 13'!O29+'APPENDIX 14'!O29+'APPENDIX 15'!O29+'APPENDIX 16'!O29+'APPENDIX 17'!O29+'APPENDIX 18'!O29</f>
        <v>0</v>
      </c>
      <c r="P29" s="352">
        <f>'APPENDIX 11'!P29+'APPENDIX 12'!P29+'APPENDIX 13'!P29+'APPENDIX 14'!P29+'APPENDIX 15'!P29+'APPENDIX 16'!P29+'APPENDIX 17'!P29+'APPENDIX 18'!P29</f>
        <v>0</v>
      </c>
      <c r="Q29" s="353">
        <f>'APPENDIX 11'!Q29+'APPENDIX 12'!Q29+'APPENDIX 13'!Q29+'APPENDIX 14'!Q29+'APPENDIX 15'!Q29+'APPENDIX 16'!Q29+'APPENDIX 17'!Q29+'APPENDIX 18'!Q29</f>
        <v>5662163.9927998306</v>
      </c>
    </row>
    <row r="30" spans="1:17" ht="18.75" customHeight="1" x14ac:dyDescent="0.35">
      <c r="B30" s="267" t="str">
        <f>'APPENDIX 18'!B30</f>
        <v>THE MONARCH INSURANCE</v>
      </c>
      <c r="C30" s="352">
        <f>'APPENDIX 11'!C30+'APPENDIX 12'!C30+'APPENDIX 13'!C30+'APPENDIX 14'!C30+'APPENDIX 15'!C30+'APPENDIX 16'!C30+'APPENDIX 17'!C30+'APPENDIX 18'!C30</f>
        <v>64752.283129999989</v>
      </c>
      <c r="D30" s="352">
        <f>'APPENDIX 11'!D30+'APPENDIX 12'!D30+'APPENDIX 13'!D30+'APPENDIX 14'!D30+'APPENDIX 15'!D30+'APPENDIX 16'!D30+'APPENDIX 17'!D30+'APPENDIX 18'!D30</f>
        <v>23223.41403</v>
      </c>
      <c r="E30" s="352">
        <f>'APPENDIX 11'!E30+'APPENDIX 12'!E30+'APPENDIX 13'!E30+'APPENDIX 14'!E30+'APPENDIX 15'!E30+'APPENDIX 16'!E30+'APPENDIX 17'!E30+'APPENDIX 18'!E30</f>
        <v>18202.21603</v>
      </c>
      <c r="F30" s="352">
        <f>'APPENDIX 11'!F30+'APPENDIX 12'!F30+'APPENDIX 13'!F30+'APPENDIX 14'!F30+'APPENDIX 15'!F30+'APPENDIX 16'!F30+'APPENDIX 17'!F30+'APPENDIX 18'!F30</f>
        <v>0</v>
      </c>
      <c r="G30" s="352">
        <f>'APPENDIX 11'!G30+'APPENDIX 12'!G30+'APPENDIX 13'!G30+'APPENDIX 14'!G30+'APPENDIX 15'!G30+'APPENDIX 16'!G30+'APPENDIX 17'!G30+'APPENDIX 18'!G30</f>
        <v>33361.46</v>
      </c>
      <c r="H30" s="352">
        <f>'APPENDIX 11'!H30+'APPENDIX 12'!H30+'APPENDIX 13'!H30+'APPENDIX 14'!H30+'APPENDIX 15'!H30+'APPENDIX 16'!H30+'APPENDIX 17'!H30+'APPENDIX 18'!H30</f>
        <v>33361.46</v>
      </c>
      <c r="I30" s="352">
        <f>'APPENDIX 11'!I30+'APPENDIX 12'!I30+'APPENDIX 13'!I30+'APPENDIX 14'!I30+'APPENDIX 15'!I30+'APPENDIX 16'!I30+'APPENDIX 17'!I30+'APPENDIX 18'!I30</f>
        <v>0</v>
      </c>
      <c r="J30" s="352">
        <f>'APPENDIX 11'!J30+'APPENDIX 12'!J30+'APPENDIX 13'!J30+'APPENDIX 14'!J30+'APPENDIX 15'!J30+'APPENDIX 16'!J30+'APPENDIX 17'!J30+'APPENDIX 18'!J30</f>
        <v>0</v>
      </c>
      <c r="K30" s="352">
        <f>'APPENDIX 11'!K30+'APPENDIX 12'!K30+'APPENDIX 13'!K30+'APPENDIX 14'!K30+'APPENDIX 15'!K30+'APPENDIX 16'!K30+'APPENDIX 17'!K30+'APPENDIX 18'!K30</f>
        <v>0</v>
      </c>
      <c r="L30" s="352">
        <f>'APPENDIX 11'!L30+'APPENDIX 12'!L30+'APPENDIX 13'!L30+'APPENDIX 14'!L30+'APPENDIX 15'!L30+'APPENDIX 16'!L30+'APPENDIX 17'!L30+'APPENDIX 18'!L30</f>
        <v>-114.048</v>
      </c>
      <c r="M30" s="352">
        <f>'APPENDIX 11'!M30+'APPENDIX 12'!M30+'APPENDIX 13'!M30+'APPENDIX 14'!M30+'APPENDIX 15'!M30+'APPENDIX 16'!M30+'APPENDIX 17'!M30+'APPENDIX 18'!M30</f>
        <v>23868.072999999997</v>
      </c>
      <c r="N30" s="352">
        <f>'APPENDIX 11'!N30+'APPENDIX 12'!N30+'APPENDIX 13'!N30+'APPENDIX 14'!N30+'APPENDIX 15'!N30+'APPENDIX 16'!N30+'APPENDIX 17'!N30+'APPENDIX 18'!N30</f>
        <v>4948.7834846897385</v>
      </c>
      <c r="O30" s="352">
        <f>'APPENDIX 11'!O30+'APPENDIX 12'!O30+'APPENDIX 13'!O30+'APPENDIX 14'!O30+'APPENDIX 15'!O30+'APPENDIX 16'!O30+'APPENDIX 17'!O30+'APPENDIX 18'!O30</f>
        <v>0</v>
      </c>
      <c r="P30" s="352">
        <f>'APPENDIX 11'!P30+'APPENDIX 12'!P30+'APPENDIX 13'!P30+'APPENDIX 14'!P30+'APPENDIX 15'!P30+'APPENDIX 16'!P30+'APPENDIX 17'!P30+'APPENDIX 18'!P30</f>
        <v>0</v>
      </c>
      <c r="Q30" s="353">
        <f>'APPENDIX 11'!Q30+'APPENDIX 12'!Q30+'APPENDIX 13'!Q30+'APPENDIX 14'!Q30+'APPENDIX 15'!Q30+'APPENDIX 16'!Q30+'APPENDIX 17'!Q30+'APPENDIX 18'!Q30</f>
        <v>30787.797644689737</v>
      </c>
    </row>
    <row r="31" spans="1:17" ht="18.75" customHeight="1" x14ac:dyDescent="0.35">
      <c r="B31" s="143" t="s">
        <v>26</v>
      </c>
      <c r="C31" s="355">
        <f t="shared" ref="C31:Q31" si="0">SUM(C6:C30)</f>
        <v>654820871.98108423</v>
      </c>
      <c r="D31" s="355">
        <f t="shared" si="0"/>
        <v>191798696.91969863</v>
      </c>
      <c r="E31" s="355">
        <f t="shared" si="0"/>
        <v>176811485.64326477</v>
      </c>
      <c r="F31" s="355">
        <f t="shared" si="0"/>
        <v>158649.39634982165</v>
      </c>
      <c r="G31" s="355">
        <f t="shared" si="0"/>
        <v>106161190.47953604</v>
      </c>
      <c r="H31" s="355">
        <f t="shared" si="0"/>
        <v>102505656.30583522</v>
      </c>
      <c r="I31" s="355">
        <f t="shared" si="0"/>
        <v>1210431.8314017542</v>
      </c>
      <c r="J31" s="355">
        <f t="shared" si="0"/>
        <v>55259.682339055093</v>
      </c>
      <c r="K31" s="355">
        <f t="shared" si="0"/>
        <v>2389842.6599599998</v>
      </c>
      <c r="L31" s="355">
        <f t="shared" si="0"/>
        <v>9157713.9203988314</v>
      </c>
      <c r="M31" s="355">
        <f t="shared" si="0"/>
        <v>22349820.820589196</v>
      </c>
      <c r="N31" s="355">
        <f t="shared" si="0"/>
        <v>122348367.97063087</v>
      </c>
      <c r="O31" s="355">
        <f t="shared" si="0"/>
        <v>3328941.5848068525</v>
      </c>
      <c r="P31" s="355">
        <f t="shared" si="0"/>
        <v>7601648.9964288501</v>
      </c>
      <c r="Q31" s="355">
        <f t="shared" si="0"/>
        <v>805778101.32281733</v>
      </c>
    </row>
    <row r="32" spans="1:17" ht="18.75" customHeight="1" x14ac:dyDescent="0.35">
      <c r="B32" s="554" t="s">
        <v>27</v>
      </c>
      <c r="C32" s="535"/>
      <c r="D32" s="535"/>
      <c r="E32" s="535"/>
      <c r="F32" s="535"/>
      <c r="G32" s="535"/>
      <c r="H32" s="535"/>
      <c r="I32" s="535"/>
      <c r="J32" s="535"/>
      <c r="K32" s="535"/>
      <c r="L32" s="535"/>
      <c r="M32" s="535"/>
      <c r="N32" s="535"/>
      <c r="O32" s="535"/>
      <c r="P32" s="535"/>
      <c r="Q32" s="536"/>
    </row>
    <row r="33" spans="2:17" ht="18.75" customHeight="1" x14ac:dyDescent="0.35">
      <c r="B33" s="267" t="s">
        <v>28</v>
      </c>
      <c r="C33" s="352">
        <f>'APPENDIX 11'!C33+'APPENDIX 12'!C33+'APPENDIX 13'!C33+'APPENDIX 14'!C33+'APPENDIX 15'!C33+'APPENDIX 16'!C33+'APPENDIX 17'!C33+'APPENDIX 18'!C33</f>
        <v>0</v>
      </c>
      <c r="D33" s="352">
        <f>'APPENDIX 11'!D33+'APPENDIX 12'!D33+'APPENDIX 13'!D33+'APPENDIX 14'!D33+'APPENDIX 15'!D33+'APPENDIX 16'!D33+'APPENDIX 17'!D33+'APPENDIX 18'!D33</f>
        <v>17405.962</v>
      </c>
      <c r="E33" s="352">
        <f>'APPENDIX 11'!E33+'APPENDIX 12'!E33+'APPENDIX 13'!E33+'APPENDIX 14'!E33+'APPENDIX 15'!E33+'APPENDIX 16'!E33+'APPENDIX 17'!E33+'APPENDIX 18'!E33</f>
        <v>17458.798999999999</v>
      </c>
      <c r="F33" s="352">
        <f>'APPENDIX 11'!F33+'APPENDIX 12'!F33+'APPENDIX 13'!F33+'APPENDIX 14'!F33+'APPENDIX 15'!F33+'APPENDIX 16'!F33+'APPENDIX 17'!F33+'APPENDIX 18'!F33</f>
        <v>0</v>
      </c>
      <c r="G33" s="352">
        <f>'APPENDIX 11'!G33+'APPENDIX 12'!G33+'APPENDIX 13'!G33+'APPENDIX 14'!G33+'APPENDIX 15'!G33+'APPENDIX 16'!G33+'APPENDIX 17'!G33+'APPENDIX 18'!G33</f>
        <v>22022.256000000001</v>
      </c>
      <c r="H33" s="352">
        <f>'APPENDIX 11'!H33+'APPENDIX 12'!H33+'APPENDIX 13'!H33+'APPENDIX 14'!H33+'APPENDIX 15'!H33+'APPENDIX 16'!H33+'APPENDIX 17'!H33+'APPENDIX 18'!H33</f>
        <v>22022.256000000001</v>
      </c>
      <c r="I33" s="352">
        <f>'APPENDIX 11'!I33+'APPENDIX 12'!I33+'APPENDIX 13'!I33+'APPENDIX 14'!I33+'APPENDIX 15'!I33+'APPENDIX 16'!I33+'APPENDIX 17'!I33+'APPENDIX 18'!I33</f>
        <v>0</v>
      </c>
      <c r="J33" s="352">
        <f>'APPENDIX 11'!J33+'APPENDIX 12'!J33+'APPENDIX 13'!J33+'APPENDIX 14'!J33+'APPENDIX 15'!J33+'APPENDIX 16'!J33+'APPENDIX 17'!J33+'APPENDIX 18'!J33</f>
        <v>0</v>
      </c>
      <c r="K33" s="352">
        <f>'APPENDIX 11'!K33+'APPENDIX 12'!K33+'APPENDIX 13'!K33+'APPENDIX 14'!K33+'APPENDIX 15'!K33+'APPENDIX 16'!K33+'APPENDIX 17'!K33+'APPENDIX 18'!K33</f>
        <v>0</v>
      </c>
      <c r="L33" s="352">
        <f>'APPENDIX 11'!L33+'APPENDIX 12'!L33+'APPENDIX 13'!L33+'APPENDIX 14'!L33+'APPENDIX 15'!L33+'APPENDIX 16'!L33+'APPENDIX 17'!L33+'APPENDIX 18'!L33</f>
        <v>5479.8310000000001</v>
      </c>
      <c r="M33" s="352">
        <f>'APPENDIX 11'!M33+'APPENDIX 12'!M33+'APPENDIX 13'!M33+'APPENDIX 14'!M33+'APPENDIX 15'!M33+'APPENDIX 16'!M33+'APPENDIX 17'!M33+'APPENDIX 18'!M33</f>
        <v>8610.0529999999999</v>
      </c>
      <c r="N33" s="352">
        <f>'APPENDIX 11'!N33+'APPENDIX 12'!N33+'APPENDIX 13'!N33+'APPENDIX 14'!N33+'APPENDIX 15'!N33+'APPENDIX 16'!N33+'APPENDIX 17'!N33+'APPENDIX 18'!N33</f>
        <v>51161.546999999999</v>
      </c>
      <c r="O33" s="352">
        <f>'APPENDIX 11'!O33+'APPENDIX 12'!O33+'APPENDIX 13'!O33+'APPENDIX 14'!O33+'APPENDIX 15'!O33+'APPENDIX 16'!O33+'APPENDIX 17'!O33+'APPENDIX 18'!O33</f>
        <v>0</v>
      </c>
      <c r="P33" s="352">
        <f>'APPENDIX 11'!P33+'APPENDIX 12'!P33+'APPENDIX 13'!P33+'APPENDIX 14'!P33+'APPENDIX 15'!P33+'APPENDIX 16'!P33+'APPENDIX 17'!P33+'APPENDIX 18'!P33</f>
        <v>0</v>
      </c>
      <c r="Q33" s="353">
        <f>'APPENDIX 11'!Q33+'APPENDIX 12'!Q33+'APPENDIX 13'!Q33+'APPENDIX 14'!Q33+'APPENDIX 15'!Q33+'APPENDIX 16'!Q33+'APPENDIX 17'!Q33+'APPENDIX 18'!Q33</f>
        <v>32508.205999999998</v>
      </c>
    </row>
    <row r="34" spans="2:17" ht="18.75" customHeight="1" x14ac:dyDescent="0.35">
      <c r="B34" s="267" t="s">
        <v>29</v>
      </c>
      <c r="C34" s="352">
        <f>'APPENDIX 11'!C34+'APPENDIX 12'!C34+'APPENDIX 13'!C34+'APPENDIX 14'!C34+'APPENDIX 15'!C34+'APPENDIX 16'!C34+'APPENDIX 17'!C34+'APPENDIX 18'!C34</f>
        <v>841793.21779191913</v>
      </c>
      <c r="D34" s="352">
        <f>'APPENDIX 11'!D34+'APPENDIX 12'!D34+'APPENDIX 13'!D34+'APPENDIX 14'!D34+'APPENDIX 15'!D34+'APPENDIX 16'!D34+'APPENDIX 17'!D34+'APPENDIX 18'!D34</f>
        <v>1220774.0533607895</v>
      </c>
      <c r="E34" s="352">
        <f>'APPENDIX 11'!E34+'APPENDIX 12'!E34+'APPENDIX 13'!E34+'APPENDIX 14'!E34+'APPENDIX 15'!E34+'APPENDIX 16'!E34+'APPENDIX 17'!E34+'APPENDIX 18'!E34</f>
        <v>931844.17644599639</v>
      </c>
      <c r="F34" s="352">
        <f>'APPENDIX 11'!F34+'APPENDIX 12'!F34+'APPENDIX 13'!F34+'APPENDIX 14'!F34+'APPENDIX 15'!F34+'APPENDIX 16'!F34+'APPENDIX 17'!F34+'APPENDIX 18'!F34</f>
        <v>0</v>
      </c>
      <c r="G34" s="352">
        <f>'APPENDIX 11'!G34+'APPENDIX 12'!G34+'APPENDIX 13'!G34+'APPENDIX 14'!G34+'APPENDIX 15'!G34+'APPENDIX 16'!G34+'APPENDIX 17'!G34+'APPENDIX 18'!G34</f>
        <v>421013.72639544442</v>
      </c>
      <c r="H34" s="352">
        <f>'APPENDIX 11'!H34+'APPENDIX 12'!H34+'APPENDIX 13'!H34+'APPENDIX 14'!H34+'APPENDIX 15'!H34+'APPENDIX 16'!H34+'APPENDIX 17'!H34+'APPENDIX 18'!H34</f>
        <v>421013.72639544442</v>
      </c>
      <c r="I34" s="352">
        <f>'APPENDIX 11'!I34+'APPENDIX 12'!I34+'APPENDIX 13'!I34+'APPENDIX 14'!I34+'APPENDIX 15'!I34+'APPENDIX 16'!I34+'APPENDIX 17'!I34+'APPENDIX 18'!I34</f>
        <v>0</v>
      </c>
      <c r="J34" s="352">
        <f>'APPENDIX 11'!J34+'APPENDIX 12'!J34+'APPENDIX 13'!J34+'APPENDIX 14'!J34+'APPENDIX 15'!J34+'APPENDIX 16'!J34+'APPENDIX 17'!J34+'APPENDIX 18'!J34</f>
        <v>0</v>
      </c>
      <c r="K34" s="352">
        <f>'APPENDIX 11'!K34+'APPENDIX 12'!K34+'APPENDIX 13'!K34+'APPENDIX 14'!K34+'APPENDIX 15'!K34+'APPENDIX 16'!K34+'APPENDIX 17'!K34+'APPENDIX 18'!K34</f>
        <v>0</v>
      </c>
      <c r="L34" s="352">
        <f>'APPENDIX 11'!L34+'APPENDIX 12'!L34+'APPENDIX 13'!L34+'APPENDIX 14'!L34+'APPENDIX 15'!L34+'APPENDIX 16'!L34+'APPENDIX 17'!L34+'APPENDIX 18'!L34</f>
        <v>247715.05073959779</v>
      </c>
      <c r="M34" s="352">
        <f>'APPENDIX 11'!M34+'APPENDIX 12'!M34+'APPENDIX 13'!M34+'APPENDIX 14'!M34+'APPENDIX 15'!M34+'APPENDIX 16'!M34+'APPENDIX 17'!M34+'APPENDIX 18'!M34</f>
        <v>198985.02804277261</v>
      </c>
      <c r="N34" s="352">
        <f>'APPENDIX 11'!N34+'APPENDIX 12'!N34+'APPENDIX 13'!N34+'APPENDIX 14'!N34+'APPENDIX 15'!N34+'APPENDIX 16'!N34+'APPENDIX 17'!N34+'APPENDIX 18'!N34</f>
        <v>285113.01513000001</v>
      </c>
      <c r="O34" s="352">
        <f>'APPENDIX 11'!O34+'APPENDIX 12'!O34+'APPENDIX 13'!O34+'APPENDIX 14'!O34+'APPENDIX 15'!O34+'APPENDIX 16'!O34+'APPENDIX 17'!O34+'APPENDIX 18'!O34</f>
        <v>11700.665878000002</v>
      </c>
      <c r="P34" s="352">
        <f>'APPENDIX 11'!P34+'APPENDIX 12'!P34+'APPENDIX 13'!P34+'APPENDIX 14'!P34+'APPENDIX 15'!P34+'APPENDIX 16'!P34+'APPENDIX 17'!P34+'APPENDIX 18'!P34</f>
        <v>0</v>
      </c>
      <c r="Q34" s="353">
        <f>'APPENDIX 11'!Q34+'APPENDIX 12'!Q34+'APPENDIX 13'!Q34+'APPENDIX 14'!Q34+'APPENDIX 15'!Q34+'APPENDIX 16'!Q34+'APPENDIX 17'!Q34+'APPENDIX 18'!Q34</f>
        <v>1179335.9383121007</v>
      </c>
    </row>
    <row r="35" spans="2:17" ht="18.75" customHeight="1" x14ac:dyDescent="0.35">
      <c r="B35" s="267" t="s">
        <v>30</v>
      </c>
      <c r="C35" s="352">
        <f>'APPENDIX 11'!C35+'APPENDIX 12'!C35+'APPENDIX 13'!C35+'APPENDIX 14'!C35+'APPENDIX 15'!C35+'APPENDIX 16'!C35+'APPENDIX 17'!C35+'APPENDIX 18'!C35</f>
        <v>6850500.1644400004</v>
      </c>
      <c r="D35" s="352">
        <f>'APPENDIX 11'!D35+'APPENDIX 12'!D35+'APPENDIX 13'!D35+'APPENDIX 14'!D35+'APPENDIX 15'!D35+'APPENDIX 16'!D35+'APPENDIX 17'!D35+'APPENDIX 18'!D35</f>
        <v>3002581.6226199982</v>
      </c>
      <c r="E35" s="352">
        <f>'APPENDIX 11'!E35+'APPENDIX 12'!E35+'APPENDIX 13'!E35+'APPENDIX 14'!E35+'APPENDIX 15'!E35+'APPENDIX 16'!E35+'APPENDIX 17'!E35+'APPENDIX 18'!E35</f>
        <v>2854744.2036199979</v>
      </c>
      <c r="F35" s="352">
        <f>'APPENDIX 11'!F35+'APPENDIX 12'!F35+'APPENDIX 13'!F35+'APPENDIX 14'!F35+'APPENDIX 15'!F35+'APPENDIX 16'!F35+'APPENDIX 17'!F35+'APPENDIX 18'!F35</f>
        <v>0</v>
      </c>
      <c r="G35" s="352">
        <f>'APPENDIX 11'!G35+'APPENDIX 12'!G35+'APPENDIX 13'!G35+'APPENDIX 14'!G35+'APPENDIX 15'!G35+'APPENDIX 16'!G35+'APPENDIX 17'!G35+'APPENDIX 18'!G35</f>
        <v>1261008.5698699991</v>
      </c>
      <c r="H35" s="352">
        <f>'APPENDIX 11'!H35+'APPENDIX 12'!H35+'APPENDIX 13'!H35+'APPENDIX 14'!H35+'APPENDIX 15'!H35+'APPENDIX 16'!H35+'APPENDIX 17'!H35+'APPENDIX 18'!H35</f>
        <v>1261008.5698699991</v>
      </c>
      <c r="I35" s="352">
        <f>'APPENDIX 11'!I35+'APPENDIX 12'!I35+'APPENDIX 13'!I35+'APPENDIX 14'!I35+'APPENDIX 15'!I35+'APPENDIX 16'!I35+'APPENDIX 17'!I35+'APPENDIX 18'!I35</f>
        <v>0</v>
      </c>
      <c r="J35" s="352">
        <f>'APPENDIX 11'!J35+'APPENDIX 12'!J35+'APPENDIX 13'!J35+'APPENDIX 14'!J35+'APPENDIX 15'!J35+'APPENDIX 16'!J35+'APPENDIX 17'!J35+'APPENDIX 18'!J35</f>
        <v>0</v>
      </c>
      <c r="K35" s="352">
        <f>'APPENDIX 11'!K35+'APPENDIX 12'!K35+'APPENDIX 13'!K35+'APPENDIX 14'!K35+'APPENDIX 15'!K35+'APPENDIX 16'!K35+'APPENDIX 17'!K35+'APPENDIX 18'!K35</f>
        <v>0</v>
      </c>
      <c r="L35" s="352">
        <f>'APPENDIX 11'!L35+'APPENDIX 12'!L35+'APPENDIX 13'!L35+'APPENDIX 14'!L35+'APPENDIX 15'!L35+'APPENDIX 16'!L35+'APPENDIX 17'!L35+'APPENDIX 18'!L35</f>
        <v>897686.25062999956</v>
      </c>
      <c r="M35" s="352">
        <f>'APPENDIX 11'!M35+'APPENDIX 12'!M35+'APPENDIX 13'!M35+'APPENDIX 14'!M35+'APPENDIX 15'!M35+'APPENDIX 16'!M35+'APPENDIX 17'!M35+'APPENDIX 18'!M35</f>
        <v>66377.710000000006</v>
      </c>
      <c r="N35" s="352">
        <f>'APPENDIX 11'!N35+'APPENDIX 12'!N35+'APPENDIX 13'!N35+'APPENDIX 14'!N35+'APPENDIX 15'!N35+'APPENDIX 16'!N35+'APPENDIX 17'!N35+'APPENDIX 18'!N35</f>
        <v>901723.15700000001</v>
      </c>
      <c r="O35" s="352">
        <f>'APPENDIX 11'!O35+'APPENDIX 12'!O35+'APPENDIX 13'!O35+'APPENDIX 14'!O35+'APPENDIX 15'!O35+'APPENDIX 16'!O35+'APPENDIX 17'!O35+'APPENDIX 18'!O35</f>
        <v>0</v>
      </c>
      <c r="P35" s="352">
        <f>'APPENDIX 11'!P35+'APPENDIX 12'!P35+'APPENDIX 13'!P35+'APPENDIX 14'!P35+'APPENDIX 15'!P35+'APPENDIX 16'!P35+'APPENDIX 17'!P35+'APPENDIX 18'!P35</f>
        <v>0</v>
      </c>
      <c r="Q35" s="353">
        <f>'APPENDIX 11'!Q35+'APPENDIX 12'!Q35+'APPENDIX 13'!Q35+'APPENDIX 14'!Q35+'APPENDIX 15'!Q35+'APPENDIX 16'!Q35+'APPENDIX 17'!Q35+'APPENDIX 18'!Q35</f>
        <v>8381894.9945600014</v>
      </c>
    </row>
    <row r="36" spans="2:17" s="31" customFormat="1" ht="18.75" customHeight="1" x14ac:dyDescent="0.35">
      <c r="B36" s="143" t="s">
        <v>26</v>
      </c>
      <c r="C36" s="355">
        <f>SUM(C33:C35)</f>
        <v>7692293.3822319191</v>
      </c>
      <c r="D36" s="355">
        <f t="shared" ref="D36:Q36" si="1">SUM(D33:D35)</f>
        <v>4240761.637980788</v>
      </c>
      <c r="E36" s="355">
        <f t="shared" si="1"/>
        <v>3804047.1790659945</v>
      </c>
      <c r="F36" s="355">
        <f t="shared" si="1"/>
        <v>0</v>
      </c>
      <c r="G36" s="355">
        <f t="shared" si="1"/>
        <v>1704044.5522654434</v>
      </c>
      <c r="H36" s="355">
        <f t="shared" si="1"/>
        <v>1704044.5522654434</v>
      </c>
      <c r="I36" s="355">
        <f t="shared" si="1"/>
        <v>0</v>
      </c>
      <c r="J36" s="355">
        <f t="shared" si="1"/>
        <v>0</v>
      </c>
      <c r="K36" s="355">
        <f t="shared" si="1"/>
        <v>0</v>
      </c>
      <c r="L36" s="355">
        <f t="shared" si="1"/>
        <v>1150881.1323695974</v>
      </c>
      <c r="M36" s="355">
        <f t="shared" si="1"/>
        <v>273972.79104277265</v>
      </c>
      <c r="N36" s="355">
        <f t="shared" si="1"/>
        <v>1237997.7191300001</v>
      </c>
      <c r="O36" s="355">
        <f t="shared" si="1"/>
        <v>11700.665878000002</v>
      </c>
      <c r="P36" s="355">
        <f t="shared" si="1"/>
        <v>0</v>
      </c>
      <c r="Q36" s="355">
        <f t="shared" si="1"/>
        <v>9593739.1388721019</v>
      </c>
    </row>
    <row r="37" spans="2:17" ht="18.75" customHeight="1" x14ac:dyDescent="0.35">
      <c r="B37" s="556" t="s">
        <v>32</v>
      </c>
      <c r="C37" s="557"/>
      <c r="D37" s="557"/>
      <c r="E37" s="557"/>
      <c r="F37" s="557"/>
      <c r="G37" s="557"/>
      <c r="H37" s="557"/>
      <c r="I37" s="557"/>
      <c r="J37" s="557"/>
      <c r="K37" s="557"/>
      <c r="L37" s="557"/>
      <c r="M37" s="557"/>
      <c r="N37" s="557"/>
      <c r="O37" s="557"/>
      <c r="P37" s="557"/>
      <c r="Q37" s="557"/>
    </row>
    <row r="38" spans="2:17" ht="18.75" customHeight="1" x14ac:dyDescent="0.35">
      <c r="C38" s="354"/>
    </row>
  </sheetData>
  <sheetProtection algorithmName="SHA-512" hashValue="TR/OG8AvUVRg/7gZwTiWUTmoXRjGQq4uLdv3XCCF62cVq89/sldJqGwL5HsNdp2itf/0FoeimFDZfyHJxi+nkw==" saltValue="Pl+SnpWWvlR5c1W4Pf5l7Q==" spinCount="100000" sheet="1" objects="1" scenarios="1"/>
  <mergeCells count="4">
    <mergeCell ref="B37:Q37"/>
    <mergeCell ref="B32:Q32"/>
    <mergeCell ref="B3:Q3"/>
    <mergeCell ref="B5:Q5"/>
  </mergeCells>
  <pageMargins left="0.7" right="0.7" top="0.75" bottom="0.75" header="0.3" footer="0.3"/>
  <pageSetup scale="37" orientation="landscape" r:id="rId1"/>
  <headerFooter>
    <oddFooter>Page &amp;P</oddFooter>
  </headerFooter>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3">
    <tabColor rgb="FFCC9900"/>
    <pageSetUpPr fitToPage="1"/>
  </sheetPr>
  <dimension ref="B1:L38"/>
  <sheetViews>
    <sheetView showGridLines="0" topLeftCell="A23" zoomScale="80" zoomScaleNormal="80" workbookViewId="0">
      <selection activeCell="B38" sqref="B38:I38"/>
    </sheetView>
  </sheetViews>
  <sheetFormatPr defaultRowHeight="15.5" x14ac:dyDescent="0.35"/>
  <cols>
    <col min="1" max="1" width="8.7265625" style="1"/>
    <col min="2" max="2" width="46.36328125" style="1" bestFit="1" customWidth="1"/>
    <col min="3" max="3" width="19" style="1" customWidth="1"/>
    <col min="4" max="4" width="17.1796875" style="1" customWidth="1"/>
    <col min="5" max="5" width="20.54296875" style="1" customWidth="1"/>
    <col min="6" max="6" width="16" style="1" bestFit="1" customWidth="1"/>
    <col min="7" max="7" width="22.54296875" style="1" customWidth="1"/>
    <col min="8" max="8" width="20.453125" style="1" customWidth="1"/>
    <col min="9" max="9" width="20.1796875" style="1" customWidth="1"/>
    <col min="10" max="10" width="13.54296875" style="1" customWidth="1"/>
    <col min="11" max="11" width="16.54296875" style="1" customWidth="1"/>
    <col min="12" max="12" width="12.90625" style="1" bestFit="1" customWidth="1"/>
    <col min="13" max="13" width="11" style="1" bestFit="1" customWidth="1"/>
    <col min="14" max="15" width="12" style="1" bestFit="1" customWidth="1"/>
    <col min="16" max="16384" width="8.7265625" style="1"/>
  </cols>
  <sheetData>
    <row r="1" spans="2:12" ht="28.5" customHeight="1" x14ac:dyDescent="0.35">
      <c r="B1" s="449"/>
    </row>
    <row r="3" spans="2:12" ht="18" customHeight="1" x14ac:dyDescent="0.35">
      <c r="B3" s="555" t="str">
        <f>_xlfn.CONCAT(Contents!E37,": ",UPPER(Contents!F37))</f>
        <v>APPENDIX 20: SUMMARY OF LONG TERM INSURANCE BUSINESS ACTUARIAL VALUATIONS AS AT 31.12.2024</v>
      </c>
      <c r="C3" s="535"/>
      <c r="D3" s="535"/>
      <c r="E3" s="535"/>
      <c r="F3" s="535"/>
      <c r="G3" s="535"/>
      <c r="H3" s="535"/>
      <c r="I3" s="536"/>
    </row>
    <row r="4" spans="2:12" ht="46.5" x14ac:dyDescent="0.35">
      <c r="B4" s="346" t="s">
        <v>0</v>
      </c>
      <c r="C4" s="28" t="s">
        <v>373</v>
      </c>
      <c r="D4" s="28" t="s">
        <v>374</v>
      </c>
      <c r="E4" s="28" t="s">
        <v>375</v>
      </c>
      <c r="F4" s="28" t="s">
        <v>376</v>
      </c>
      <c r="G4" s="28" t="s">
        <v>377</v>
      </c>
      <c r="H4" s="28" t="s">
        <v>378</v>
      </c>
      <c r="I4" s="28" t="s">
        <v>379</v>
      </c>
    </row>
    <row r="5" spans="2:12" x14ac:dyDescent="0.35">
      <c r="B5" s="554" t="s">
        <v>4</v>
      </c>
      <c r="C5" s="535"/>
      <c r="D5" s="535"/>
      <c r="E5" s="535"/>
      <c r="F5" s="535"/>
      <c r="G5" s="535"/>
      <c r="H5" s="535"/>
      <c r="I5" s="536"/>
    </row>
    <row r="6" spans="2:12" x14ac:dyDescent="0.35">
      <c r="B6" s="267" t="s">
        <v>273</v>
      </c>
      <c r="C6" s="8" cm="1">
        <f t="array" ref="C6:I6">'[1]APPENDIX 20'!$C6:$I6</f>
        <v>12853568.03336158</v>
      </c>
      <c r="D6" s="8">
        <v>11786729.96326278</v>
      </c>
      <c r="E6" s="8">
        <v>0</v>
      </c>
      <c r="F6" s="8">
        <v>0</v>
      </c>
      <c r="G6" s="8">
        <v>0</v>
      </c>
      <c r="H6" s="8">
        <v>1066838.0700987999</v>
      </c>
      <c r="I6" s="269">
        <v>1066838.0700987999</v>
      </c>
      <c r="J6" s="325"/>
      <c r="K6" s="325"/>
      <c r="L6" s="325"/>
    </row>
    <row r="7" spans="2:12" x14ac:dyDescent="0.35">
      <c r="B7" s="267" t="s">
        <v>274</v>
      </c>
      <c r="C7" s="8" cm="1">
        <f t="array" ref="C7:I7">'[1]APPENDIX 20'!$C7:$I7</f>
        <v>15210031.68211714</v>
      </c>
      <c r="D7" s="8">
        <v>13905903.13155617</v>
      </c>
      <c r="E7" s="8">
        <v>956492.50399999996</v>
      </c>
      <c r="F7" s="8">
        <v>0</v>
      </c>
      <c r="G7" s="8">
        <v>0</v>
      </c>
      <c r="H7" s="8">
        <v>347636.04656097363</v>
      </c>
      <c r="I7" s="269">
        <v>1304128.5505609741</v>
      </c>
      <c r="J7" s="325"/>
      <c r="K7" s="325"/>
      <c r="L7" s="325"/>
    </row>
    <row r="8" spans="2:12" x14ac:dyDescent="0.35">
      <c r="B8" s="267" t="s">
        <v>275</v>
      </c>
      <c r="C8" s="8" cm="1">
        <f t="array" ref="C8:I8">'[1]APPENDIX 20'!$C8:$I8</f>
        <v>167931324.65482709</v>
      </c>
      <c r="D8" s="8">
        <v>143882472.02396721</v>
      </c>
      <c r="E8" s="8">
        <v>0</v>
      </c>
      <c r="F8" s="8">
        <v>75000</v>
      </c>
      <c r="G8" s="8">
        <v>0</v>
      </c>
      <c r="H8" s="8">
        <v>23973852.630859882</v>
      </c>
      <c r="I8" s="269">
        <v>24048852.630859882</v>
      </c>
      <c r="J8" s="325"/>
      <c r="K8" s="325"/>
      <c r="L8" s="325"/>
    </row>
    <row r="9" spans="2:12" x14ac:dyDescent="0.35">
      <c r="B9" s="267" t="s">
        <v>276</v>
      </c>
      <c r="C9" s="8" cm="1">
        <f t="array" ref="C9:I9">'[1]APPENDIX 20'!$C9:$I9</f>
        <v>825813.4275002327</v>
      </c>
      <c r="D9" s="8">
        <v>0</v>
      </c>
      <c r="E9" s="8">
        <v>0</v>
      </c>
      <c r="F9" s="8">
        <v>0</v>
      </c>
      <c r="G9" s="8">
        <v>0</v>
      </c>
      <c r="H9" s="8">
        <v>825813.4275002327</v>
      </c>
      <c r="I9" s="269">
        <v>825813.4275002327</v>
      </c>
      <c r="J9" s="325"/>
      <c r="K9" s="325"/>
      <c r="L9" s="325"/>
    </row>
    <row r="10" spans="2:12" x14ac:dyDescent="0.35">
      <c r="B10" s="267" t="s">
        <v>277</v>
      </c>
      <c r="C10" s="8" cm="1">
        <f t="array" ref="C10:I10">'[1]APPENDIX 20'!$C10:$I10</f>
        <v>1403678.0431424759</v>
      </c>
      <c r="D10" s="8">
        <v>1244728.0278971309</v>
      </c>
      <c r="E10" s="8">
        <v>0</v>
      </c>
      <c r="F10" s="8">
        <v>0</v>
      </c>
      <c r="G10" s="8">
        <v>0</v>
      </c>
      <c r="H10" s="8">
        <v>158950.01524534551</v>
      </c>
      <c r="I10" s="269">
        <v>158950.01524534551</v>
      </c>
      <c r="J10" s="325"/>
      <c r="K10" s="325"/>
      <c r="L10" s="325"/>
    </row>
    <row r="11" spans="2:12" x14ac:dyDescent="0.35">
      <c r="B11" s="267" t="s">
        <v>278</v>
      </c>
      <c r="C11" s="8" cm="1">
        <f t="array" ref="C11:I11">'[1]APPENDIX 20'!$C11:$I11</f>
        <v>30292076.028266411</v>
      </c>
      <c r="D11" s="8">
        <v>26552450.865688309</v>
      </c>
      <c r="E11" s="8">
        <v>67408.107000000004</v>
      </c>
      <c r="F11" s="8">
        <v>0</v>
      </c>
      <c r="G11" s="8">
        <v>0</v>
      </c>
      <c r="H11" s="8">
        <v>3672217.0555780949</v>
      </c>
      <c r="I11" s="269">
        <v>3739625.1625780952</v>
      </c>
      <c r="J11" s="325"/>
      <c r="K11" s="325"/>
      <c r="L11" s="325"/>
    </row>
    <row r="12" spans="2:12" x14ac:dyDescent="0.35">
      <c r="B12" s="267" t="s">
        <v>8</v>
      </c>
      <c r="C12" s="8" cm="1">
        <f t="array" ref="C12:I12">'[1]APPENDIX 20'!$C12:$I12</f>
        <v>322352.3109897023</v>
      </c>
      <c r="D12" s="8">
        <v>322352.3109897023</v>
      </c>
      <c r="E12" s="8">
        <v>0</v>
      </c>
      <c r="F12" s="8">
        <v>0</v>
      </c>
      <c r="G12" s="8">
        <v>0</v>
      </c>
      <c r="H12" s="8">
        <v>0</v>
      </c>
      <c r="I12" s="269">
        <v>0</v>
      </c>
      <c r="J12" s="325"/>
      <c r="K12" s="325"/>
      <c r="L12" s="325"/>
    </row>
    <row r="13" spans="2:12" x14ac:dyDescent="0.35">
      <c r="B13" s="267" t="s">
        <v>279</v>
      </c>
      <c r="C13" s="8" cm="1">
        <f t="array" ref="C13:I13">'[1]APPENDIX 20'!$C13:$I13</f>
        <v>21017255.430578422</v>
      </c>
      <c r="D13" s="8">
        <v>18365295.218902212</v>
      </c>
      <c r="E13" s="8">
        <v>0</v>
      </c>
      <c r="F13" s="8">
        <v>1392172.361648981</v>
      </c>
      <c r="G13" s="8">
        <v>0</v>
      </c>
      <c r="H13" s="8">
        <v>1259787.8500272341</v>
      </c>
      <c r="I13" s="269">
        <v>2651960.2116762148</v>
      </c>
      <c r="J13" s="325"/>
      <c r="K13" s="325"/>
      <c r="L13" s="325"/>
    </row>
    <row r="14" spans="2:12" x14ac:dyDescent="0.35">
      <c r="B14" s="267" t="s">
        <v>280</v>
      </c>
      <c r="C14" s="8" cm="1">
        <f t="array" ref="C14:I14">'[1]APPENDIX 20'!$C14:$I14</f>
        <v>45814173.440008543</v>
      </c>
      <c r="D14" s="8">
        <v>38831803.748000003</v>
      </c>
      <c r="E14" s="8">
        <v>4928799.9670000002</v>
      </c>
      <c r="F14" s="8">
        <v>250946.22</v>
      </c>
      <c r="G14" s="8">
        <v>0</v>
      </c>
      <c r="H14" s="8">
        <v>1802623.5050085429</v>
      </c>
      <c r="I14" s="269">
        <v>6982369.6920085428</v>
      </c>
      <c r="J14" s="325"/>
      <c r="K14" s="325"/>
      <c r="L14" s="325"/>
    </row>
    <row r="15" spans="2:12" x14ac:dyDescent="0.35">
      <c r="B15" s="267" t="s">
        <v>281</v>
      </c>
      <c r="C15" s="8" cm="1">
        <f t="array" ref="C15:I15">'[1]APPENDIX 20'!$C15:$I15</f>
        <v>2778646.6402043849</v>
      </c>
      <c r="D15" s="8">
        <v>2483549.6181563758</v>
      </c>
      <c r="E15" s="8">
        <v>0</v>
      </c>
      <c r="F15" s="8">
        <v>0</v>
      </c>
      <c r="G15" s="8">
        <v>0</v>
      </c>
      <c r="H15" s="8">
        <v>295097.02204800933</v>
      </c>
      <c r="I15" s="269">
        <v>295097.02204800933</v>
      </c>
      <c r="J15" s="325"/>
      <c r="K15" s="325"/>
      <c r="L15" s="325"/>
    </row>
    <row r="16" spans="2:12" x14ac:dyDescent="0.35">
      <c r="B16" s="267" t="s">
        <v>282</v>
      </c>
      <c r="C16" s="8" cm="1">
        <f t="array" ref="C16:I16">'[1]APPENDIX 20'!$C16:$I16</f>
        <v>175437960.78275979</v>
      </c>
      <c r="D16" s="8">
        <v>153999579.620691</v>
      </c>
      <c r="E16" s="8">
        <v>0</v>
      </c>
      <c r="F16" s="8">
        <v>1500000</v>
      </c>
      <c r="G16" s="8">
        <v>0</v>
      </c>
      <c r="H16" s="8">
        <v>19938381.162068751</v>
      </c>
      <c r="I16" s="269">
        <v>21438381.162068751</v>
      </c>
      <c r="J16" s="325"/>
      <c r="K16" s="325"/>
      <c r="L16" s="325"/>
    </row>
    <row r="17" spans="2:12" x14ac:dyDescent="0.35">
      <c r="B17" s="267" t="s">
        <v>544</v>
      </c>
      <c r="C17" s="8" cm="1">
        <f t="array" ref="C17:I17">'[1]APPENDIX 20'!$C17:$I17</f>
        <v>145448273.58493841</v>
      </c>
      <c r="D17" s="8">
        <v>134650871.15400001</v>
      </c>
      <c r="E17" s="8">
        <v>10927007.596999999</v>
      </c>
      <c r="F17" s="8">
        <v>0</v>
      </c>
      <c r="G17" s="8">
        <v>718838.31000014453</v>
      </c>
      <c r="H17" s="8">
        <v>-848443.47606168943</v>
      </c>
      <c r="I17" s="269">
        <v>10797402.43093846</v>
      </c>
      <c r="J17" s="325"/>
      <c r="K17" s="325"/>
      <c r="L17" s="325"/>
    </row>
    <row r="18" spans="2:12" x14ac:dyDescent="0.35">
      <c r="B18" s="267" t="s">
        <v>284</v>
      </c>
      <c r="C18" s="8" cm="1">
        <f t="array" ref="C18:I18">'[1]APPENDIX 20'!$C18:$I18</f>
        <v>89555550.586853281</v>
      </c>
      <c r="D18" s="8">
        <v>85211226.455249488</v>
      </c>
      <c r="E18" s="8">
        <v>0</v>
      </c>
      <c r="F18" s="8">
        <v>653000</v>
      </c>
      <c r="G18" s="8">
        <v>0</v>
      </c>
      <c r="H18" s="8">
        <v>3691324.1316038109</v>
      </c>
      <c r="I18" s="269">
        <v>4344324.1316038109</v>
      </c>
      <c r="J18" s="325"/>
      <c r="K18" s="325"/>
      <c r="L18" s="325"/>
    </row>
    <row r="19" spans="2:12" x14ac:dyDescent="0.35">
      <c r="B19" s="267" t="s">
        <v>285</v>
      </c>
      <c r="C19" s="8" cm="1">
        <f t="array" ref="C19:I19">'[1]APPENDIX 20'!$C19:$I19</f>
        <v>4910409.8367712749</v>
      </c>
      <c r="D19" s="8">
        <v>4085913.7232775101</v>
      </c>
      <c r="E19" s="8">
        <v>173506.83100000001</v>
      </c>
      <c r="F19" s="8">
        <v>0</v>
      </c>
      <c r="G19" s="8">
        <v>0</v>
      </c>
      <c r="H19" s="8">
        <v>650989.28249376477</v>
      </c>
      <c r="I19" s="269">
        <v>824496.11349376477</v>
      </c>
      <c r="J19" s="325"/>
      <c r="K19" s="325"/>
      <c r="L19" s="325"/>
    </row>
    <row r="20" spans="2:12" x14ac:dyDescent="0.35">
      <c r="B20" s="267" t="s">
        <v>286</v>
      </c>
      <c r="C20" s="8" cm="1">
        <f t="array" ref="C20:I20">'[1]APPENDIX 20'!$C20:$I20</f>
        <v>53165168.600676723</v>
      </c>
      <c r="D20" s="8">
        <v>53099801.546303444</v>
      </c>
      <c r="E20" s="8">
        <v>0</v>
      </c>
      <c r="F20" s="8">
        <v>0</v>
      </c>
      <c r="G20" s="8">
        <v>0</v>
      </c>
      <c r="H20" s="8">
        <v>65367.054373284103</v>
      </c>
      <c r="I20" s="269">
        <v>65367.054373284103</v>
      </c>
      <c r="J20" s="325"/>
      <c r="K20" s="325"/>
      <c r="L20" s="325"/>
    </row>
    <row r="21" spans="2:12" x14ac:dyDescent="0.35">
      <c r="B21" s="267" t="s">
        <v>287</v>
      </c>
      <c r="C21" s="8" cm="1">
        <f t="array" ref="C21:I21">'[1]APPENDIX 20'!$C21:$I21</f>
        <v>26162773.956039131</v>
      </c>
      <c r="D21" s="8">
        <v>14364471.161438219</v>
      </c>
      <c r="E21" s="8">
        <v>0</v>
      </c>
      <c r="F21" s="8">
        <v>0</v>
      </c>
      <c r="G21" s="8">
        <v>0</v>
      </c>
      <c r="H21" s="8">
        <v>11798302.79460091</v>
      </c>
      <c r="I21" s="269">
        <v>11798302.79460091</v>
      </c>
      <c r="J21" s="325"/>
      <c r="K21" s="325"/>
      <c r="L21" s="325"/>
    </row>
    <row r="22" spans="2:12" ht="15" customHeight="1" x14ac:dyDescent="0.35">
      <c r="B22" s="267" t="s">
        <v>18</v>
      </c>
      <c r="C22" s="8" cm="1">
        <f t="array" ref="C22:I22">'[1]APPENDIX 20'!$C22:$I22</f>
        <v>20366158.91071</v>
      </c>
      <c r="D22" s="8">
        <v>18922892.813999999</v>
      </c>
      <c r="E22" s="8">
        <v>0</v>
      </c>
      <c r="F22" s="8">
        <v>0</v>
      </c>
      <c r="G22" s="8">
        <v>0</v>
      </c>
      <c r="H22" s="8">
        <v>1443266.09671</v>
      </c>
      <c r="I22" s="269">
        <v>1443266.09671</v>
      </c>
      <c r="J22" s="325"/>
      <c r="K22" s="325"/>
      <c r="L22" s="325"/>
    </row>
    <row r="23" spans="2:12" x14ac:dyDescent="0.35">
      <c r="B23" s="267" t="s">
        <v>288</v>
      </c>
      <c r="C23" s="8" cm="1">
        <f t="array" ref="C23:I23">'[1]APPENDIX 20'!$C23:$I23</f>
        <v>10272811.969998989</v>
      </c>
      <c r="D23" s="8">
        <v>9294420.1100786515</v>
      </c>
      <c r="E23" s="8">
        <v>0</v>
      </c>
      <c r="F23" s="8">
        <v>0</v>
      </c>
      <c r="G23" s="8">
        <v>0</v>
      </c>
      <c r="H23" s="8">
        <v>978391.8599203343</v>
      </c>
      <c r="I23" s="269">
        <v>978391.8599203343</v>
      </c>
      <c r="J23" s="325"/>
      <c r="K23" s="325"/>
      <c r="L23" s="325"/>
    </row>
    <row r="24" spans="2:12" x14ac:dyDescent="0.35">
      <c r="B24" s="267" t="s">
        <v>289</v>
      </c>
      <c r="C24" s="8" cm="1">
        <f t="array" ref="C24:I24">'[1]APPENDIX 20'!$C24:$I24</f>
        <v>16279721.362799659</v>
      </c>
      <c r="D24" s="8">
        <v>12191868.292046349</v>
      </c>
      <c r="E24" s="8">
        <v>0</v>
      </c>
      <c r="F24" s="8">
        <v>0</v>
      </c>
      <c r="G24" s="8">
        <v>0</v>
      </c>
      <c r="H24" s="8">
        <v>4087853.0707533141</v>
      </c>
      <c r="I24" s="269">
        <v>4087853.0707533141</v>
      </c>
      <c r="J24" s="325"/>
      <c r="K24" s="325"/>
      <c r="L24" s="325"/>
    </row>
    <row r="25" spans="2:12" x14ac:dyDescent="0.35">
      <c r="B25" s="267" t="s">
        <v>290</v>
      </c>
      <c r="C25" s="8" cm="1">
        <f t="array" ref="C25:I25">'[1]APPENDIX 20'!$C25:$I25</f>
        <v>11664237.168245601</v>
      </c>
      <c r="D25" s="8">
        <v>11226552.48646223</v>
      </c>
      <c r="E25" s="8">
        <v>0</v>
      </c>
      <c r="F25" s="8">
        <v>0</v>
      </c>
      <c r="G25" s="8">
        <v>0</v>
      </c>
      <c r="H25" s="8">
        <v>437684.68178336509</v>
      </c>
      <c r="I25" s="269">
        <v>437684.68178336509</v>
      </c>
      <c r="J25" s="325"/>
      <c r="K25" s="325"/>
      <c r="L25" s="325"/>
    </row>
    <row r="26" spans="2:12" x14ac:dyDescent="0.35">
      <c r="B26" s="267" t="s">
        <v>291</v>
      </c>
      <c r="C26" s="8" cm="1">
        <f t="array" ref="C26:I26">'[1]APPENDIX 20'!$C26:$I26</f>
        <v>4324097.5162801472</v>
      </c>
      <c r="D26" s="8">
        <v>4226328.5085998205</v>
      </c>
      <c r="E26" s="8">
        <v>0</v>
      </c>
      <c r="F26" s="8">
        <v>0</v>
      </c>
      <c r="G26" s="8">
        <v>0</v>
      </c>
      <c r="H26" s="8">
        <v>97769.007680326467</v>
      </c>
      <c r="I26" s="269">
        <v>97769.007680326467</v>
      </c>
      <c r="J26" s="325"/>
      <c r="K26" s="325"/>
      <c r="L26" s="325"/>
    </row>
    <row r="27" spans="2:12" x14ac:dyDescent="0.35">
      <c r="B27" s="267" t="s">
        <v>292</v>
      </c>
      <c r="C27" s="8" cm="1">
        <f t="array" ref="C27:I27">'[1]APPENDIX 20'!$C27:$I27</f>
        <v>33932072.786765493</v>
      </c>
      <c r="D27" s="8">
        <v>27111843.109343842</v>
      </c>
      <c r="E27" s="8">
        <v>0</v>
      </c>
      <c r="F27" s="8">
        <v>0</v>
      </c>
      <c r="G27" s="8">
        <v>0</v>
      </c>
      <c r="H27" s="8">
        <v>6820229.6774216443</v>
      </c>
      <c r="I27" s="269">
        <v>6820229.6774216443</v>
      </c>
      <c r="J27" s="325"/>
      <c r="K27" s="325"/>
      <c r="L27" s="325"/>
    </row>
    <row r="28" spans="2:12" x14ac:dyDescent="0.35">
      <c r="B28" s="267" t="s">
        <v>293</v>
      </c>
      <c r="C28" s="8" cm="1">
        <f t="array" ref="C28:I28">'[1]APPENDIX 20'!$C28:$I28</f>
        <v>53082871.322922997</v>
      </c>
      <c r="D28" s="8">
        <v>53082204.909923002</v>
      </c>
      <c r="E28" s="8">
        <v>0</v>
      </c>
      <c r="F28" s="8">
        <v>0</v>
      </c>
      <c r="G28" s="8">
        <v>0</v>
      </c>
      <c r="H28" s="8">
        <v>666.41300000000001</v>
      </c>
      <c r="I28" s="269">
        <v>666.41300000000001</v>
      </c>
      <c r="J28" s="325"/>
      <c r="K28" s="325"/>
      <c r="L28" s="325"/>
    </row>
    <row r="29" spans="2:12" x14ac:dyDescent="0.35">
      <c r="B29" s="267" t="s">
        <v>294</v>
      </c>
      <c r="C29" s="8" cm="1">
        <f t="array" ref="C29:I29">'[1]APPENDIX 20'!$C29:$I29</f>
        <v>5680773.6647998299</v>
      </c>
      <c r="D29" s="8">
        <v>5117465.977</v>
      </c>
      <c r="E29" s="8">
        <v>0</v>
      </c>
      <c r="F29" s="8">
        <v>0</v>
      </c>
      <c r="G29" s="8">
        <v>18609.671999999999</v>
      </c>
      <c r="H29" s="8">
        <v>544698.01579982997</v>
      </c>
      <c r="I29" s="269">
        <v>563307.68779982999</v>
      </c>
      <c r="J29" s="325"/>
      <c r="K29" s="325"/>
      <c r="L29" s="325"/>
    </row>
    <row r="30" spans="2:12" x14ac:dyDescent="0.35">
      <c r="B30" s="267" t="s">
        <v>295</v>
      </c>
      <c r="C30" s="8" cm="1">
        <f t="array" ref="C30:I30">'[1]APPENDIX 20'!$C30:$I30</f>
        <v>66005.112116573437</v>
      </c>
      <c r="D30" s="8">
        <v>0</v>
      </c>
      <c r="E30" s="8">
        <v>0</v>
      </c>
      <c r="F30" s="8">
        <v>-6517.7219999999998</v>
      </c>
      <c r="G30" s="8">
        <v>0</v>
      </c>
      <c r="H30" s="8">
        <v>72522.834116573416</v>
      </c>
      <c r="I30" s="269">
        <v>66005.112116573437</v>
      </c>
      <c r="J30" s="325"/>
      <c r="K30" s="325"/>
      <c r="L30" s="325"/>
    </row>
    <row r="31" spans="2:12" x14ac:dyDescent="0.35">
      <c r="B31" s="143" t="s">
        <v>26</v>
      </c>
      <c r="C31" s="355">
        <f t="shared" ref="C31:I31" si="0">SUM(C6:C30)</f>
        <v>948797806.8536737</v>
      </c>
      <c r="D31" s="355">
        <f t="shared" si="0"/>
        <v>843960724.77683365</v>
      </c>
      <c r="E31" s="355">
        <f t="shared" si="0"/>
        <v>17053215.005999997</v>
      </c>
      <c r="F31" s="355">
        <f t="shared" si="0"/>
        <v>3864600.8596489811</v>
      </c>
      <c r="G31" s="355">
        <f t="shared" si="0"/>
        <v>737447.98200014455</v>
      </c>
      <c r="H31" s="355">
        <f t="shared" si="0"/>
        <v>83181818.229191348</v>
      </c>
      <c r="I31" s="355">
        <f t="shared" si="0"/>
        <v>104837082.07684048</v>
      </c>
      <c r="J31" s="325"/>
      <c r="K31" s="325"/>
      <c r="L31" s="325"/>
    </row>
    <row r="32" spans="2:12" x14ac:dyDescent="0.35">
      <c r="B32" s="554" t="s">
        <v>27</v>
      </c>
      <c r="C32" s="535"/>
      <c r="D32" s="535"/>
      <c r="E32" s="535"/>
      <c r="F32" s="535"/>
      <c r="G32" s="535"/>
      <c r="H32" s="535"/>
      <c r="I32" s="536"/>
    </row>
    <row r="33" spans="2:9" x14ac:dyDescent="0.35">
      <c r="B33" s="267" t="s">
        <v>28</v>
      </c>
      <c r="C33" s="356" cm="1">
        <f t="array" ref="C33:I33">'[1]APPENDIX 20'!$C33:$I33</f>
        <v>0</v>
      </c>
      <c r="D33" s="356">
        <v>0</v>
      </c>
      <c r="E33" s="356">
        <v>0</v>
      </c>
      <c r="F33" s="356">
        <v>0</v>
      </c>
      <c r="G33" s="356">
        <v>0</v>
      </c>
      <c r="H33" s="356">
        <v>0</v>
      </c>
      <c r="I33" s="356">
        <v>0</v>
      </c>
    </row>
    <row r="34" spans="2:9" x14ac:dyDescent="0.35">
      <c r="B34" s="267" t="s">
        <v>29</v>
      </c>
      <c r="C34" s="356" cm="1">
        <f t="array" ref="C34:I34">'[1]APPENDIX 20'!$C34:$I34</f>
        <v>841793.21779191925</v>
      </c>
      <c r="D34" s="356">
        <v>758975.61838973756</v>
      </c>
      <c r="E34" s="356">
        <v>0</v>
      </c>
      <c r="F34" s="356">
        <v>0</v>
      </c>
      <c r="G34" s="356">
        <v>0</v>
      </c>
      <c r="H34" s="356">
        <v>82817.599402181615</v>
      </c>
      <c r="I34" s="356">
        <v>82817.599402181615</v>
      </c>
    </row>
    <row r="35" spans="2:9" x14ac:dyDescent="0.35">
      <c r="B35" s="267" t="s">
        <v>30</v>
      </c>
      <c r="C35" s="356" cm="1">
        <f t="array" ref="C35:I35">'[1]APPENDIX 20'!$C35:$I35</f>
        <v>6850500.1644400004</v>
      </c>
      <c r="D35" s="356">
        <v>0</v>
      </c>
      <c r="E35" s="356">
        <v>0</v>
      </c>
      <c r="F35" s="356">
        <v>0</v>
      </c>
      <c r="G35" s="356">
        <v>0</v>
      </c>
      <c r="H35" s="356">
        <v>6850500.1644400004</v>
      </c>
      <c r="I35" s="356">
        <v>6850500.1644400004</v>
      </c>
    </row>
    <row r="36" spans="2:9" x14ac:dyDescent="0.35">
      <c r="B36" s="143" t="s">
        <v>26</v>
      </c>
      <c r="C36" s="348">
        <f>SUM(C33:C35)</f>
        <v>7692293.38223192</v>
      </c>
      <c r="D36" s="348">
        <f t="shared" ref="D36:I36" si="1">SUM(D33:D35)</f>
        <v>758975.61838973756</v>
      </c>
      <c r="E36" s="348">
        <f t="shared" si="1"/>
        <v>0</v>
      </c>
      <c r="F36" s="348">
        <f t="shared" si="1"/>
        <v>0</v>
      </c>
      <c r="G36" s="348">
        <f t="shared" si="1"/>
        <v>0</v>
      </c>
      <c r="H36" s="348">
        <f t="shared" si="1"/>
        <v>6933317.7638421822</v>
      </c>
      <c r="I36" s="348">
        <f t="shared" si="1"/>
        <v>6933317.7638421822</v>
      </c>
    </row>
    <row r="37" spans="2:9" x14ac:dyDescent="0.35">
      <c r="B37" s="143" t="s">
        <v>31</v>
      </c>
      <c r="C37" s="348">
        <f>C31+C36</f>
        <v>956490100.23590565</v>
      </c>
      <c r="D37" s="348">
        <f t="shared" ref="D37:I37" si="2">D31+D36</f>
        <v>844719700.39522338</v>
      </c>
      <c r="E37" s="348">
        <f t="shared" si="2"/>
        <v>17053215.005999997</v>
      </c>
      <c r="F37" s="348">
        <f t="shared" si="2"/>
        <v>3864600.8596489811</v>
      </c>
      <c r="G37" s="348">
        <f t="shared" si="2"/>
        <v>737447.98200014455</v>
      </c>
      <c r="H37" s="348">
        <f t="shared" si="2"/>
        <v>90115135.993033528</v>
      </c>
      <c r="I37" s="348">
        <f t="shared" si="2"/>
        <v>111770399.84068266</v>
      </c>
    </row>
    <row r="38" spans="2:9" x14ac:dyDescent="0.35">
      <c r="B38" s="513" t="s">
        <v>32</v>
      </c>
      <c r="C38" s="514"/>
      <c r="D38" s="514"/>
      <c r="E38" s="514"/>
      <c r="F38" s="514"/>
      <c r="G38" s="514"/>
      <c r="H38" s="514"/>
      <c r="I38" s="514"/>
    </row>
  </sheetData>
  <sheetProtection algorithmName="SHA-512" hashValue="mmBPp/qcY5tn+iwitVKPpBtUuovLeQoi+fP46vN4i8Fed15slFt2k6n1O2XyWO5CXt39DdY3quUeOXIlljevXg==" saltValue="lFaNtpOrse9caB6NjhmPtg==" spinCount="100000" sheet="1" objects="1" scenarios="1"/>
  <mergeCells count="4">
    <mergeCell ref="B3:I3"/>
    <mergeCell ref="B5:I5"/>
    <mergeCell ref="B32:I32"/>
    <mergeCell ref="B38:I38"/>
  </mergeCells>
  <pageMargins left="0.7" right="0.7" top="0.75" bottom="0.75" header="0.3" footer="0.3"/>
  <pageSetup scale="64" orientation="landscape" r:id="rId1"/>
  <headerFooter>
    <oddFooter>Page &amp;P</odd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24">
    <tabColor rgb="FFCC9900"/>
    <pageSetUpPr fitToPage="1"/>
  </sheetPr>
  <dimension ref="B1:R50"/>
  <sheetViews>
    <sheetView showGridLines="0" topLeftCell="A40" zoomScale="80" zoomScaleNormal="80" workbookViewId="0">
      <selection activeCell="B43" sqref="B43:R43"/>
    </sheetView>
  </sheetViews>
  <sheetFormatPr defaultRowHeight="15.5" x14ac:dyDescent="0.35"/>
  <cols>
    <col min="1" max="1" width="10.81640625" style="1" customWidth="1"/>
    <col min="2" max="2" width="52.7265625" style="1" customWidth="1"/>
    <col min="3" max="5" width="15.453125" style="1" customWidth="1"/>
    <col min="6" max="6" width="15.90625" style="1" bestFit="1" customWidth="1"/>
    <col min="7" max="8" width="15.453125" style="1" customWidth="1"/>
    <col min="9" max="9" width="16.7265625" style="1" bestFit="1" customWidth="1"/>
    <col min="10" max="10" width="15.90625" style="1" bestFit="1" customWidth="1"/>
    <col min="11" max="13" width="15.453125" style="1" customWidth="1"/>
    <col min="14" max="14" width="17.90625" style="1" customWidth="1"/>
    <col min="15" max="15" width="15.90625" style="1" bestFit="1" customWidth="1"/>
    <col min="16" max="16" width="22.90625" style="1" customWidth="1"/>
    <col min="17" max="17" width="17.26953125" style="1" bestFit="1" customWidth="1"/>
    <col min="18" max="18" width="15.7265625" style="1" customWidth="1"/>
    <col min="19" max="19" width="8.7265625" style="1"/>
    <col min="20" max="20" width="12.54296875" style="1" bestFit="1" customWidth="1"/>
    <col min="21" max="21" width="10.54296875" style="1" bestFit="1" customWidth="1"/>
    <col min="22" max="16384" width="8.7265625" style="1"/>
  </cols>
  <sheetData>
    <row r="1" spans="2:18" ht="30.5" customHeight="1" x14ac:dyDescent="0.35">
      <c r="B1" s="449"/>
    </row>
    <row r="3" spans="2:18" ht="17.25" customHeight="1" x14ac:dyDescent="0.35">
      <c r="B3" s="538" t="str">
        <f>_xlfn.CONCAT(Contents!E38,": ",UPPER(Contents!F38))</f>
        <v>APPENDIX 21: SUMMARY OF GROSS DIRECT PREMIUMS UNDER GENERAL INSURANCE BUSINESS FOR THE YEAR ENDED 31.12.2024</v>
      </c>
      <c r="C3" s="535"/>
      <c r="D3" s="535"/>
      <c r="E3" s="535"/>
      <c r="F3" s="535"/>
      <c r="G3" s="535"/>
      <c r="H3" s="535"/>
      <c r="I3" s="535"/>
      <c r="J3" s="535"/>
      <c r="K3" s="535"/>
      <c r="L3" s="535"/>
      <c r="M3" s="535"/>
      <c r="N3" s="535"/>
      <c r="O3" s="535"/>
      <c r="P3" s="535"/>
      <c r="Q3" s="535"/>
      <c r="R3" s="536"/>
    </row>
    <row r="4" spans="2:18"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c r="R4" s="28" t="s">
        <v>355</v>
      </c>
    </row>
    <row r="5" spans="2:18" x14ac:dyDescent="0.35">
      <c r="B5" s="534" t="s">
        <v>4</v>
      </c>
      <c r="C5" s="535"/>
      <c r="D5" s="535"/>
      <c r="E5" s="535"/>
      <c r="F5" s="535"/>
      <c r="G5" s="535"/>
      <c r="H5" s="535"/>
      <c r="I5" s="535"/>
      <c r="J5" s="535"/>
      <c r="K5" s="535"/>
      <c r="L5" s="535"/>
      <c r="M5" s="535"/>
      <c r="N5" s="535"/>
      <c r="O5" s="535"/>
      <c r="P5" s="535"/>
      <c r="Q5" s="535"/>
      <c r="R5" s="536"/>
    </row>
    <row r="6" spans="2:18" ht="15" customHeight="1" x14ac:dyDescent="0.35">
      <c r="B6" s="29" t="s">
        <v>5</v>
      </c>
      <c r="C6" s="8" cm="1">
        <f t="array" ref="C6:P6">'[1]APPENDIX 21'!$C6:$P6</f>
        <v>0</v>
      </c>
      <c r="D6" s="8">
        <v>1584.383</v>
      </c>
      <c r="E6" s="8">
        <v>1775.7729999999999</v>
      </c>
      <c r="F6" s="8">
        <v>18129.991000000002</v>
      </c>
      <c r="G6" s="8">
        <v>28341.392</v>
      </c>
      <c r="H6" s="8">
        <v>1369.859767142857</v>
      </c>
      <c r="I6" s="8">
        <v>0</v>
      </c>
      <c r="J6" s="8">
        <v>0</v>
      </c>
      <c r="K6" s="265">
        <v>0</v>
      </c>
      <c r="L6" s="265">
        <v>14154.716</v>
      </c>
      <c r="M6" s="265">
        <v>12638.693559999991</v>
      </c>
      <c r="N6" s="265">
        <v>87413.998000000007</v>
      </c>
      <c r="O6" s="265">
        <v>10771387.435272859</v>
      </c>
      <c r="P6" s="265">
        <v>20342.853139999959</v>
      </c>
      <c r="Q6" s="266">
        <f>SUM(_xlfn.ANCHORARRAY(C6))</f>
        <v>10957139.094740003</v>
      </c>
      <c r="R6" s="357">
        <f t="shared" ref="R6:R42" si="0">Q6/$Q$42*100</f>
        <v>5.3441130464795048</v>
      </c>
    </row>
    <row r="7" spans="2:18" ht="15" customHeight="1" x14ac:dyDescent="0.35">
      <c r="B7" s="29" t="s">
        <v>6</v>
      </c>
      <c r="C7" s="8" cm="1">
        <f t="array" ref="C7:P7">'[1]APPENDIX 21'!$C7:$P7</f>
        <v>0</v>
      </c>
      <c r="D7" s="8">
        <v>69344.03707611491</v>
      </c>
      <c r="E7" s="8">
        <v>786.09788690279549</v>
      </c>
      <c r="F7" s="8">
        <v>-15004.871999999999</v>
      </c>
      <c r="G7" s="8">
        <v>22119.23080879161</v>
      </c>
      <c r="H7" s="8">
        <v>2534.6808505522181</v>
      </c>
      <c r="I7" s="8">
        <v>515318.35044529202</v>
      </c>
      <c r="J7" s="8">
        <v>657410.72543982149</v>
      </c>
      <c r="K7" s="265">
        <v>1984959.371082674</v>
      </c>
      <c r="L7" s="265">
        <v>16223.41267129416</v>
      </c>
      <c r="M7" s="265">
        <v>3657.1126363643748</v>
      </c>
      <c r="N7" s="265">
        <v>74791.847524961398</v>
      </c>
      <c r="O7" s="265">
        <v>0</v>
      </c>
      <c r="P7" s="265">
        <v>42532.638352733018</v>
      </c>
      <c r="Q7" s="266">
        <f t="shared" ref="Q7:Q41" si="1">SUM(_xlfn.ANCHORARRAY(C7))</f>
        <v>3374672.6327755018</v>
      </c>
      <c r="R7" s="357">
        <f t="shared" si="0"/>
        <v>1.6459252628334764</v>
      </c>
    </row>
    <row r="8" spans="2:18" ht="15" customHeight="1" x14ac:dyDescent="0.35">
      <c r="B8" s="29" t="s">
        <v>256</v>
      </c>
      <c r="C8" s="8" cm="1">
        <f t="array" ref="C8:P8">'[1]APPENDIX 21'!$C8:$P8</f>
        <v>220980.736</v>
      </c>
      <c r="D8" s="8">
        <v>239671.37</v>
      </c>
      <c r="E8" s="8">
        <v>135395.81200000001</v>
      </c>
      <c r="F8" s="8">
        <v>2187268.11</v>
      </c>
      <c r="G8" s="8">
        <v>320991.70199999999</v>
      </c>
      <c r="H8" s="8">
        <v>282923.95799999998</v>
      </c>
      <c r="I8" s="8">
        <v>2934166.199</v>
      </c>
      <c r="J8" s="8">
        <v>2054702.577</v>
      </c>
      <c r="K8" s="265">
        <v>0</v>
      </c>
      <c r="L8" s="265">
        <v>152737.038</v>
      </c>
      <c r="M8" s="265">
        <v>268120.88099999999</v>
      </c>
      <c r="N8" s="265">
        <v>559674.33400000003</v>
      </c>
      <c r="O8" s="265">
        <v>7841578.477</v>
      </c>
      <c r="P8" s="265">
        <v>468388.12300000002</v>
      </c>
      <c r="Q8" s="266">
        <f t="shared" si="1"/>
        <v>17666599.316999998</v>
      </c>
      <c r="R8" s="357">
        <f t="shared" si="0"/>
        <v>8.6165104851346115</v>
      </c>
    </row>
    <row r="9" spans="2:18" ht="15" customHeight="1" x14ac:dyDescent="0.35">
      <c r="B9" s="29" t="s">
        <v>257</v>
      </c>
      <c r="C9" s="8" cm="1">
        <f t="array" ref="C9:P9">'[1]APPENDIX 21'!$C9:$P9</f>
        <v>52469.350760000008</v>
      </c>
      <c r="D9" s="8">
        <v>565696.84509999957</v>
      </c>
      <c r="E9" s="8">
        <v>124335.54741</v>
      </c>
      <c r="F9" s="8">
        <v>1596754.9991599999</v>
      </c>
      <c r="G9" s="8">
        <v>545335.08756999997</v>
      </c>
      <c r="H9" s="8">
        <v>705389.88364999963</v>
      </c>
      <c r="I9" s="8">
        <v>1322037.1737900011</v>
      </c>
      <c r="J9" s="8">
        <v>704939.50521000044</v>
      </c>
      <c r="K9" s="265">
        <v>0</v>
      </c>
      <c r="L9" s="265">
        <v>838456.70934412291</v>
      </c>
      <c r="M9" s="265">
        <v>1118726.2025899999</v>
      </c>
      <c r="N9" s="265">
        <v>3301545.391129999</v>
      </c>
      <c r="O9" s="265">
        <v>5135324.1843709406</v>
      </c>
      <c r="P9" s="265">
        <v>1573213.5565760119</v>
      </c>
      <c r="Q9" s="266">
        <f t="shared" si="1"/>
        <v>17584224.436661076</v>
      </c>
      <c r="R9" s="357">
        <f t="shared" si="0"/>
        <v>8.5763338780006588</v>
      </c>
    </row>
    <row r="10" spans="2:18" ht="15" customHeight="1" x14ac:dyDescent="0.35">
      <c r="B10" s="29" t="s">
        <v>258</v>
      </c>
      <c r="C10" s="8" cm="1">
        <f t="array" ref="C10:P10">'[1]APPENDIX 21'!$C10:$P10</f>
        <v>0</v>
      </c>
      <c r="D10" s="8">
        <v>85515.104999999996</v>
      </c>
      <c r="E10" s="8">
        <v>14561.352000000001</v>
      </c>
      <c r="F10" s="8">
        <v>66272.021999999997</v>
      </c>
      <c r="G10" s="8">
        <v>31473.164000000001</v>
      </c>
      <c r="H10" s="8">
        <v>27741.048999999999</v>
      </c>
      <c r="I10" s="8">
        <v>1309277.797</v>
      </c>
      <c r="J10" s="8">
        <v>362817.65299999999</v>
      </c>
      <c r="K10" s="265">
        <v>0</v>
      </c>
      <c r="L10" s="265">
        <v>15399.871999999999</v>
      </c>
      <c r="M10" s="265">
        <v>31704.208999999999</v>
      </c>
      <c r="N10" s="265">
        <v>101531.87300000001</v>
      </c>
      <c r="O10" s="265">
        <v>0</v>
      </c>
      <c r="P10" s="265">
        <v>38955.065000000002</v>
      </c>
      <c r="Q10" s="266">
        <f t="shared" si="1"/>
        <v>2085249.1609999998</v>
      </c>
      <c r="R10" s="357">
        <f t="shared" si="0"/>
        <v>1.0170362126561072</v>
      </c>
    </row>
    <row r="11" spans="2:18" ht="15" customHeight="1" x14ac:dyDescent="0.35">
      <c r="B11" s="259" t="s">
        <v>7</v>
      </c>
      <c r="C11" s="8" cm="1">
        <f t="array" ref="C11:P11">'[1]APPENDIX 21'!$C11:$P11</f>
        <v>0</v>
      </c>
      <c r="D11" s="8">
        <v>299372.08265</v>
      </c>
      <c r="E11" s="8">
        <v>102515.15389</v>
      </c>
      <c r="F11" s="8">
        <v>693124.8430899994</v>
      </c>
      <c r="G11" s="8">
        <v>104892.24666999999</v>
      </c>
      <c r="H11" s="8">
        <v>41805.950429999968</v>
      </c>
      <c r="I11" s="8">
        <v>3111066.1851700079</v>
      </c>
      <c r="J11" s="8">
        <v>2250367.2871200009</v>
      </c>
      <c r="K11" s="265">
        <v>0</v>
      </c>
      <c r="L11" s="265">
        <v>241636.93268000011</v>
      </c>
      <c r="M11" s="265">
        <v>570101.18088000012</v>
      </c>
      <c r="N11" s="265">
        <v>623611.99703000113</v>
      </c>
      <c r="O11" s="265">
        <v>8002570.5634576259</v>
      </c>
      <c r="P11" s="265">
        <v>285294.71047999989</v>
      </c>
      <c r="Q11" s="266">
        <f t="shared" si="1"/>
        <v>16326359.133547638</v>
      </c>
      <c r="R11" s="357">
        <f t="shared" si="0"/>
        <v>7.9628366576989285</v>
      </c>
    </row>
    <row r="12" spans="2:18" ht="15" customHeight="1" x14ac:dyDescent="0.35">
      <c r="B12" s="29" t="s">
        <v>8</v>
      </c>
      <c r="C12" s="8" cm="1">
        <f t="array" ref="C12:P12">'[1]APPENDIX 21'!$C12:$P12</f>
        <v>0</v>
      </c>
      <c r="D12" s="8">
        <v>11769.31859482266</v>
      </c>
      <c r="E12" s="8">
        <v>4442.2371160363537</v>
      </c>
      <c r="F12" s="8">
        <v>25729.068166369791</v>
      </c>
      <c r="G12" s="8">
        <v>7546.460533968102</v>
      </c>
      <c r="H12" s="8">
        <v>2513.034075206107</v>
      </c>
      <c r="I12" s="8">
        <v>51928.768461736661</v>
      </c>
      <c r="J12" s="8">
        <v>22690.326502221749</v>
      </c>
      <c r="K12" s="265">
        <v>0</v>
      </c>
      <c r="L12" s="265">
        <v>9595.6016040566483</v>
      </c>
      <c r="M12" s="265">
        <v>6805.1728861748006</v>
      </c>
      <c r="N12" s="265">
        <v>13802.98964052719</v>
      </c>
      <c r="O12" s="265">
        <v>0</v>
      </c>
      <c r="P12" s="265">
        <v>8690.0143557649244</v>
      </c>
      <c r="Q12" s="266">
        <f t="shared" si="1"/>
        <v>165512.99193688502</v>
      </c>
      <c r="R12" s="357">
        <f t="shared" si="0"/>
        <v>8.0725464185845724E-2</v>
      </c>
    </row>
    <row r="13" spans="2:18" ht="15" customHeight="1" x14ac:dyDescent="0.35">
      <c r="B13" s="29" t="s">
        <v>9</v>
      </c>
      <c r="C13" s="8" cm="1">
        <f t="array" ref="C13:P13">'[1]APPENDIX 21'!$C13:$P13</f>
        <v>0</v>
      </c>
      <c r="D13" s="8">
        <v>0</v>
      </c>
      <c r="E13" s="8">
        <v>77.138999999999996</v>
      </c>
      <c r="F13" s="8">
        <v>5255.7129999999997</v>
      </c>
      <c r="G13" s="8">
        <v>1906.606</v>
      </c>
      <c r="H13" s="8">
        <v>22.681999999999999</v>
      </c>
      <c r="I13" s="8">
        <v>659876.41636999766</v>
      </c>
      <c r="J13" s="8">
        <v>184723.67658999999</v>
      </c>
      <c r="K13" s="265">
        <v>2592868.14145</v>
      </c>
      <c r="L13" s="265">
        <v>851.30799999999999</v>
      </c>
      <c r="M13" s="265">
        <v>664.45100000000002</v>
      </c>
      <c r="N13" s="265">
        <v>6441.4260000000004</v>
      </c>
      <c r="O13" s="265">
        <v>0</v>
      </c>
      <c r="P13" s="265">
        <v>23086.095000000001</v>
      </c>
      <c r="Q13" s="266">
        <f t="shared" si="1"/>
        <v>3475773.6544099981</v>
      </c>
      <c r="R13" s="357">
        <f t="shared" si="0"/>
        <v>1.6952351496623008</v>
      </c>
    </row>
    <row r="14" spans="2:18" ht="15" customHeight="1" x14ac:dyDescent="0.35">
      <c r="B14" s="29" t="s">
        <v>259</v>
      </c>
      <c r="C14" s="8" cm="1">
        <f t="array" ref="C14:P14">'[1]APPENDIX 21'!$C14:$P14</f>
        <v>0</v>
      </c>
      <c r="D14" s="8">
        <v>0</v>
      </c>
      <c r="E14" s="8">
        <v>0</v>
      </c>
      <c r="F14" s="8">
        <v>0</v>
      </c>
      <c r="G14" s="8">
        <v>0</v>
      </c>
      <c r="H14" s="8">
        <v>0</v>
      </c>
      <c r="I14" s="8">
        <v>0</v>
      </c>
      <c r="J14" s="8">
        <v>0</v>
      </c>
      <c r="K14" s="265">
        <v>0</v>
      </c>
      <c r="L14" s="265">
        <v>0</v>
      </c>
      <c r="M14" s="265">
        <v>0</v>
      </c>
      <c r="N14" s="265">
        <v>0</v>
      </c>
      <c r="O14" s="265">
        <v>0</v>
      </c>
      <c r="P14" s="265">
        <v>0</v>
      </c>
      <c r="Q14" s="266">
        <f t="shared" si="1"/>
        <v>0</v>
      </c>
      <c r="R14" s="357">
        <f t="shared" si="0"/>
        <v>0</v>
      </c>
    </row>
    <row r="15" spans="2:18" ht="15" customHeight="1" x14ac:dyDescent="0.35">
      <c r="B15" s="29" t="s">
        <v>10</v>
      </c>
      <c r="C15" s="8" cm="1">
        <f t="array" ref="C15:P15">'[1]APPENDIX 21'!$C15:$P15</f>
        <v>722499.69499999995</v>
      </c>
      <c r="D15" s="8">
        <v>65898.501000000004</v>
      </c>
      <c r="E15" s="8">
        <v>31567.7</v>
      </c>
      <c r="F15" s="8">
        <v>342015.48800000001</v>
      </c>
      <c r="G15" s="8">
        <v>93215.75</v>
      </c>
      <c r="H15" s="8">
        <v>129193.63099999999</v>
      </c>
      <c r="I15" s="8">
        <v>1320681.966</v>
      </c>
      <c r="J15" s="8">
        <v>713377.08799999999</v>
      </c>
      <c r="K15" s="265">
        <v>31990.331999999999</v>
      </c>
      <c r="L15" s="265">
        <v>9050.0540000000001</v>
      </c>
      <c r="M15" s="265">
        <v>88920.201000000001</v>
      </c>
      <c r="N15" s="265">
        <v>315351.46500000003</v>
      </c>
      <c r="O15" s="265">
        <v>74731.418000000005</v>
      </c>
      <c r="P15" s="265">
        <v>131629.25399999999</v>
      </c>
      <c r="Q15" s="266">
        <f t="shared" si="1"/>
        <v>4070122.5430000001</v>
      </c>
      <c r="R15" s="357">
        <f t="shared" si="0"/>
        <v>1.985116260252491</v>
      </c>
    </row>
    <row r="16" spans="2:18" ht="15" customHeight="1" x14ac:dyDescent="0.35">
      <c r="B16" s="29" t="s">
        <v>11</v>
      </c>
      <c r="C16" s="8" cm="1">
        <f t="array" ref="C16:P16">'[1]APPENDIX 21'!$C16:$P16</f>
        <v>0</v>
      </c>
      <c r="D16" s="8">
        <v>129654.556</v>
      </c>
      <c r="E16" s="8">
        <v>71948.005000000005</v>
      </c>
      <c r="F16" s="8">
        <v>570467.36499999999</v>
      </c>
      <c r="G16" s="8">
        <v>144734.66399999999</v>
      </c>
      <c r="H16" s="8">
        <v>167132.345</v>
      </c>
      <c r="I16" s="8">
        <v>668702.93400000001</v>
      </c>
      <c r="J16" s="8">
        <v>591696.28599999996</v>
      </c>
      <c r="K16" s="265">
        <v>0</v>
      </c>
      <c r="L16" s="265">
        <v>151641.53700000001</v>
      </c>
      <c r="M16" s="265">
        <v>341177.08199999999</v>
      </c>
      <c r="N16" s="265">
        <v>129655.318</v>
      </c>
      <c r="O16" s="265">
        <v>2846627.3909999998</v>
      </c>
      <c r="P16" s="265">
        <v>165252.277</v>
      </c>
      <c r="Q16" s="266">
        <f t="shared" si="1"/>
        <v>5978689.7599999988</v>
      </c>
      <c r="R16" s="357">
        <f t="shared" si="0"/>
        <v>2.915979588376993</v>
      </c>
    </row>
    <row r="17" spans="2:18" ht="15" customHeight="1" x14ac:dyDescent="0.35">
      <c r="B17" s="29" t="s">
        <v>12</v>
      </c>
      <c r="C17" s="8" cm="1">
        <f t="array" ref="C17:P17">'[1]APPENDIX 21'!$C17:$P17</f>
        <v>1387625.88</v>
      </c>
      <c r="D17" s="8">
        <v>795309.59900000005</v>
      </c>
      <c r="E17" s="8">
        <v>178014.49400000001</v>
      </c>
      <c r="F17" s="8">
        <v>3240113.4539999999</v>
      </c>
      <c r="G17" s="8">
        <v>293773.962</v>
      </c>
      <c r="H17" s="8">
        <v>678909.84600000002</v>
      </c>
      <c r="I17" s="8">
        <v>1832428.0190000001</v>
      </c>
      <c r="J17" s="8">
        <v>1342784.987</v>
      </c>
      <c r="K17" s="265">
        <v>138817.19500000001</v>
      </c>
      <c r="L17" s="265">
        <v>127354.179</v>
      </c>
      <c r="M17" s="265">
        <v>562336.83600000001</v>
      </c>
      <c r="N17" s="265">
        <v>1006778.002</v>
      </c>
      <c r="O17" s="265">
        <v>4772501.4079999998</v>
      </c>
      <c r="P17" s="265">
        <v>588211.49199999997</v>
      </c>
      <c r="Q17" s="266">
        <f t="shared" si="1"/>
        <v>16944959.352999996</v>
      </c>
      <c r="R17" s="357">
        <f t="shared" si="0"/>
        <v>8.2645458424365223</v>
      </c>
    </row>
    <row r="18" spans="2:18" ht="15" customHeight="1" x14ac:dyDescent="0.35">
      <c r="B18" s="29" t="s">
        <v>13</v>
      </c>
      <c r="C18" s="8" cm="1">
        <f t="array" ref="C18:P18">'[1]APPENDIX 21'!$C18:$P18</f>
        <v>45477.659</v>
      </c>
      <c r="D18" s="8">
        <v>100064.952</v>
      </c>
      <c r="E18" s="8">
        <v>77671.695000000007</v>
      </c>
      <c r="F18" s="8">
        <v>969366.41</v>
      </c>
      <c r="G18" s="8">
        <v>292798.93</v>
      </c>
      <c r="H18" s="8">
        <v>575285.04799999995</v>
      </c>
      <c r="I18" s="8">
        <v>1471745.7890000001</v>
      </c>
      <c r="J18" s="8">
        <v>1202138</v>
      </c>
      <c r="K18" s="265">
        <v>0</v>
      </c>
      <c r="L18" s="265">
        <v>217882.40900000001</v>
      </c>
      <c r="M18" s="265">
        <v>211428.79800000001</v>
      </c>
      <c r="N18" s="265">
        <v>682137.03899999999</v>
      </c>
      <c r="O18" s="265">
        <v>0</v>
      </c>
      <c r="P18" s="265">
        <v>157237.465</v>
      </c>
      <c r="Q18" s="266">
        <f t="shared" si="1"/>
        <v>6003234.1940000001</v>
      </c>
      <c r="R18" s="357">
        <f t="shared" si="0"/>
        <v>2.9279506173859091</v>
      </c>
    </row>
    <row r="19" spans="2:18" ht="15.75" customHeight="1" x14ac:dyDescent="0.35">
      <c r="B19" s="29" t="s">
        <v>14</v>
      </c>
      <c r="C19" s="8" cm="1">
        <f t="array" ref="C19:P19">'[1]APPENDIX 21'!$C19:$P19</f>
        <v>1404220.3970000001</v>
      </c>
      <c r="D19" s="8">
        <v>256914.34</v>
      </c>
      <c r="E19" s="8">
        <v>161828.486</v>
      </c>
      <c r="F19" s="8">
        <v>1678996.9480000001</v>
      </c>
      <c r="G19" s="8">
        <v>252590.47</v>
      </c>
      <c r="H19" s="8">
        <v>243256.80799999999</v>
      </c>
      <c r="I19" s="8">
        <v>2244674.665</v>
      </c>
      <c r="J19" s="8">
        <v>611915.00300000003</v>
      </c>
      <c r="K19" s="265">
        <v>0</v>
      </c>
      <c r="L19" s="265">
        <v>292766.391</v>
      </c>
      <c r="M19" s="265">
        <v>211813.56400000001</v>
      </c>
      <c r="N19" s="265">
        <v>549247.37199999997</v>
      </c>
      <c r="O19" s="265">
        <v>455164.06</v>
      </c>
      <c r="P19" s="265">
        <v>211132.038</v>
      </c>
      <c r="Q19" s="266">
        <f t="shared" si="1"/>
        <v>8574520.5419999994</v>
      </c>
      <c r="R19" s="357">
        <f t="shared" si="0"/>
        <v>4.1820411970316442</v>
      </c>
    </row>
    <row r="20" spans="2:18" ht="15" customHeight="1" x14ac:dyDescent="0.35">
      <c r="B20" s="29" t="s">
        <v>260</v>
      </c>
      <c r="C20" s="8" cm="1">
        <f t="array" ref="C20:P20">'[1]APPENDIX 21'!$C20:$P20</f>
        <v>0</v>
      </c>
      <c r="D20" s="8">
        <v>225897.06</v>
      </c>
      <c r="E20" s="8">
        <v>73620.803</v>
      </c>
      <c r="F20" s="8">
        <v>384669.61700000003</v>
      </c>
      <c r="G20" s="8">
        <v>37707.040000000001</v>
      </c>
      <c r="H20" s="8">
        <v>174377.11799999999</v>
      </c>
      <c r="I20" s="8">
        <v>826314.071</v>
      </c>
      <c r="J20" s="8">
        <v>329695.34000000003</v>
      </c>
      <c r="K20" s="265">
        <v>43944.616000000002</v>
      </c>
      <c r="L20" s="265">
        <v>20798.922999999999</v>
      </c>
      <c r="M20" s="265">
        <v>93346.703999999998</v>
      </c>
      <c r="N20" s="265">
        <v>289767.57299999997</v>
      </c>
      <c r="O20" s="265">
        <v>0</v>
      </c>
      <c r="P20" s="265">
        <v>238403.995</v>
      </c>
      <c r="Q20" s="266">
        <f t="shared" si="1"/>
        <v>2738542.86</v>
      </c>
      <c r="R20" s="357">
        <f t="shared" si="0"/>
        <v>1.3356664088981853</v>
      </c>
    </row>
    <row r="21" spans="2:18" ht="15" customHeight="1" x14ac:dyDescent="0.35">
      <c r="B21" s="29" t="s">
        <v>15</v>
      </c>
      <c r="C21" s="8" cm="1">
        <f t="array" ref="C21:P21">'[1]APPENDIX 21'!$C21:$P21</f>
        <v>0</v>
      </c>
      <c r="D21" s="8">
        <v>0</v>
      </c>
      <c r="E21" s="8">
        <v>0</v>
      </c>
      <c r="F21" s="8">
        <v>0</v>
      </c>
      <c r="G21" s="8">
        <v>0</v>
      </c>
      <c r="H21" s="8">
        <v>0</v>
      </c>
      <c r="I21" s="8">
        <v>0</v>
      </c>
      <c r="J21" s="8">
        <v>0</v>
      </c>
      <c r="K21" s="265">
        <v>0</v>
      </c>
      <c r="L21" s="265">
        <v>0</v>
      </c>
      <c r="M21" s="265">
        <v>0</v>
      </c>
      <c r="N21" s="265">
        <v>0</v>
      </c>
      <c r="O21" s="265">
        <v>0</v>
      </c>
      <c r="P21" s="265">
        <v>0</v>
      </c>
      <c r="Q21" s="266">
        <f t="shared" si="1"/>
        <v>0</v>
      </c>
      <c r="R21" s="357">
        <f t="shared" si="0"/>
        <v>0</v>
      </c>
    </row>
    <row r="22" spans="2:18" ht="15" customHeight="1" x14ac:dyDescent="0.35">
      <c r="B22" s="29" t="s">
        <v>261</v>
      </c>
      <c r="C22" s="8" cm="1">
        <f t="array" ref="C22:P22">'[1]APPENDIX 21'!$C22:$P22</f>
        <v>4705.4809999999998</v>
      </c>
      <c r="D22" s="8">
        <v>81558.256999999998</v>
      </c>
      <c r="E22" s="8">
        <v>71966.815000000002</v>
      </c>
      <c r="F22" s="8">
        <v>1200552.577</v>
      </c>
      <c r="G22" s="8">
        <v>407197.47200000001</v>
      </c>
      <c r="H22" s="8">
        <v>122765.417</v>
      </c>
      <c r="I22" s="8">
        <v>1172004.085</v>
      </c>
      <c r="J22" s="8">
        <v>541036.54399999999</v>
      </c>
      <c r="K22" s="265">
        <v>0</v>
      </c>
      <c r="L22" s="265">
        <v>3342.14</v>
      </c>
      <c r="M22" s="265">
        <v>27375.741999999998</v>
      </c>
      <c r="N22" s="265">
        <v>868700.91299999994</v>
      </c>
      <c r="O22" s="265">
        <v>0</v>
      </c>
      <c r="P22" s="265">
        <v>88248.127999999997</v>
      </c>
      <c r="Q22" s="266">
        <f t="shared" si="1"/>
        <v>4589453.5709999995</v>
      </c>
      <c r="R22" s="357">
        <f t="shared" si="0"/>
        <v>2.2384089946222434</v>
      </c>
    </row>
    <row r="23" spans="2:18" ht="15" customHeight="1" x14ac:dyDescent="0.35">
      <c r="B23" s="29" t="s">
        <v>262</v>
      </c>
      <c r="C23" s="8" cm="1">
        <f t="array" ref="C23:P23">'[1]APPENDIX 21'!$C23:$P23</f>
        <v>0</v>
      </c>
      <c r="D23" s="8">
        <v>0</v>
      </c>
      <c r="E23" s="8">
        <v>0</v>
      </c>
      <c r="F23" s="8">
        <v>0</v>
      </c>
      <c r="G23" s="8">
        <v>0</v>
      </c>
      <c r="H23" s="8">
        <v>0</v>
      </c>
      <c r="I23" s="8">
        <v>0</v>
      </c>
      <c r="J23" s="8">
        <v>0</v>
      </c>
      <c r="K23" s="265">
        <v>0</v>
      </c>
      <c r="L23" s="265">
        <v>0</v>
      </c>
      <c r="M23" s="265">
        <v>0</v>
      </c>
      <c r="N23" s="265">
        <v>0</v>
      </c>
      <c r="O23" s="265">
        <v>13937945.054590009</v>
      </c>
      <c r="P23" s="265">
        <v>0</v>
      </c>
      <c r="Q23" s="266">
        <f t="shared" si="1"/>
        <v>13937945.054590009</v>
      </c>
      <c r="R23" s="357">
        <f t="shared" si="0"/>
        <v>6.797938162809861</v>
      </c>
    </row>
    <row r="24" spans="2:18" ht="15" customHeight="1" x14ac:dyDescent="0.35">
      <c r="B24" s="29" t="s">
        <v>16</v>
      </c>
      <c r="C24" s="8" cm="1">
        <f t="array" ref="C24:P24">'[1]APPENDIX 21'!$C24:$P24</f>
        <v>0</v>
      </c>
      <c r="D24" s="8">
        <v>131475.59099999999</v>
      </c>
      <c r="E24" s="8">
        <v>29691.861000000001</v>
      </c>
      <c r="F24" s="8">
        <v>572333.78099999996</v>
      </c>
      <c r="G24" s="8">
        <v>60791.733</v>
      </c>
      <c r="H24" s="8">
        <v>113097.224</v>
      </c>
      <c r="I24" s="8">
        <v>551584.18799999997</v>
      </c>
      <c r="J24" s="8">
        <v>388976.64299999998</v>
      </c>
      <c r="K24" s="265">
        <v>0</v>
      </c>
      <c r="L24" s="265">
        <v>9793.2659999999996</v>
      </c>
      <c r="M24" s="265">
        <v>113430.092</v>
      </c>
      <c r="N24" s="265">
        <v>211172.70600000001</v>
      </c>
      <c r="O24" s="265">
        <v>138846.80499999999</v>
      </c>
      <c r="P24" s="265">
        <v>22704.823</v>
      </c>
      <c r="Q24" s="266">
        <f t="shared" si="1"/>
        <v>2343898.713</v>
      </c>
      <c r="R24" s="357">
        <f t="shared" si="0"/>
        <v>1.1431870658448591</v>
      </c>
    </row>
    <row r="25" spans="2:18" ht="15" customHeight="1" x14ac:dyDescent="0.35">
      <c r="B25" s="29" t="s">
        <v>17</v>
      </c>
      <c r="C25" s="8" cm="1">
        <f t="array" ref="C25:P25">'[1]APPENDIX 21'!$C25:$P25</f>
        <v>0</v>
      </c>
      <c r="D25" s="8">
        <v>77724.513999999996</v>
      </c>
      <c r="E25" s="8">
        <v>26981.098999999998</v>
      </c>
      <c r="F25" s="8">
        <v>120000.69899999999</v>
      </c>
      <c r="G25" s="8">
        <v>28699.75</v>
      </c>
      <c r="H25" s="8">
        <v>7159.7690000000002</v>
      </c>
      <c r="I25" s="8">
        <v>517879.46589000023</v>
      </c>
      <c r="J25" s="8">
        <v>275389.95851000003</v>
      </c>
      <c r="K25" s="265">
        <v>37078.533000000003</v>
      </c>
      <c r="L25" s="265">
        <v>8899.3490000000002</v>
      </c>
      <c r="M25" s="265">
        <v>58347.720999999998</v>
      </c>
      <c r="N25" s="265">
        <v>81584.576000000001</v>
      </c>
      <c r="O25" s="265">
        <v>0</v>
      </c>
      <c r="P25" s="265">
        <v>228787.48199999999</v>
      </c>
      <c r="Q25" s="266">
        <f t="shared" si="1"/>
        <v>1468532.9164000002</v>
      </c>
      <c r="R25" s="357">
        <f t="shared" si="0"/>
        <v>0.71624589684047069</v>
      </c>
    </row>
    <row r="26" spans="2:18" ht="15" customHeight="1" x14ac:dyDescent="0.35">
      <c r="B26" s="29" t="s">
        <v>18</v>
      </c>
      <c r="C26" s="8" cm="1">
        <f t="array" ref="C26:P26">'[1]APPENDIX 21'!$C26:$P26</f>
        <v>0</v>
      </c>
      <c r="D26" s="8">
        <v>142243.59700000001</v>
      </c>
      <c r="E26" s="8">
        <v>28938.543000000001</v>
      </c>
      <c r="F26" s="8">
        <v>809762.61199999996</v>
      </c>
      <c r="G26" s="8">
        <v>289329.94900000002</v>
      </c>
      <c r="H26" s="8">
        <v>42253.957999999999</v>
      </c>
      <c r="I26" s="8">
        <v>548949.57700000005</v>
      </c>
      <c r="J26" s="8">
        <v>3478696.5349499998</v>
      </c>
      <c r="K26" s="265">
        <v>0</v>
      </c>
      <c r="L26" s="265">
        <v>53826.343999999997</v>
      </c>
      <c r="M26" s="265">
        <v>167768.43</v>
      </c>
      <c r="N26" s="265">
        <v>293038.79399999999</v>
      </c>
      <c r="O26" s="265">
        <v>2325535.9977399991</v>
      </c>
      <c r="P26" s="265">
        <v>356936.70705000003</v>
      </c>
      <c r="Q26" s="266">
        <f t="shared" si="1"/>
        <v>8537281.0437399969</v>
      </c>
      <c r="R26" s="357">
        <f t="shared" si="0"/>
        <v>4.1638784187028408</v>
      </c>
    </row>
    <row r="27" spans="2:18" ht="15" customHeight="1" x14ac:dyDescent="0.35">
      <c r="B27" s="29" t="s">
        <v>19</v>
      </c>
      <c r="C27" s="8" cm="1">
        <f t="array" ref="C27:P27">'[1]APPENDIX 21'!$C27:$P27</f>
        <v>750944.49100000004</v>
      </c>
      <c r="D27" s="8">
        <v>793416.67200000002</v>
      </c>
      <c r="E27" s="8">
        <v>141042.39499999999</v>
      </c>
      <c r="F27" s="8">
        <v>2417364.1660000002</v>
      </c>
      <c r="G27" s="8">
        <v>272434.05200000003</v>
      </c>
      <c r="H27" s="8">
        <v>553132.13800000004</v>
      </c>
      <c r="I27" s="8">
        <v>722272.16</v>
      </c>
      <c r="J27" s="8">
        <v>649331.59100000001</v>
      </c>
      <c r="K27" s="265">
        <v>0</v>
      </c>
      <c r="L27" s="265">
        <v>67991.692999999999</v>
      </c>
      <c r="M27" s="265">
        <v>259023.49900000001</v>
      </c>
      <c r="N27" s="265">
        <v>779862.43700000003</v>
      </c>
      <c r="O27" s="265">
        <v>0</v>
      </c>
      <c r="P27" s="265">
        <v>732279.54099999997</v>
      </c>
      <c r="Q27" s="266">
        <f t="shared" si="1"/>
        <v>8139094.8350000009</v>
      </c>
      <c r="R27" s="357">
        <f t="shared" si="0"/>
        <v>3.9696715098869113</v>
      </c>
    </row>
    <row r="28" spans="2:18" ht="15" customHeight="1" x14ac:dyDescent="0.35">
      <c r="B28" s="29" t="s">
        <v>263</v>
      </c>
      <c r="C28" s="8" cm="1">
        <f t="array" ref="C28:P28">'[1]APPENDIX 21'!$C28:$P28</f>
        <v>93465.67</v>
      </c>
      <c r="D28" s="8">
        <v>31054.539000000001</v>
      </c>
      <c r="E28" s="8">
        <v>10926.983</v>
      </c>
      <c r="F28" s="8">
        <v>315318.62027999997</v>
      </c>
      <c r="G28" s="8">
        <v>82791.941129999992</v>
      </c>
      <c r="H28" s="8">
        <v>82791.879780000032</v>
      </c>
      <c r="I28" s="8">
        <v>266085.85564999998</v>
      </c>
      <c r="J28" s="8">
        <v>125408.02340000001</v>
      </c>
      <c r="K28" s="265">
        <v>0</v>
      </c>
      <c r="L28" s="265">
        <v>21422.010999999999</v>
      </c>
      <c r="M28" s="265">
        <v>53641.650399999999</v>
      </c>
      <c r="N28" s="265">
        <v>83102.837509999998</v>
      </c>
      <c r="O28" s="265">
        <v>847051.61651999992</v>
      </c>
      <c r="P28" s="265">
        <v>96235.308719999986</v>
      </c>
      <c r="Q28" s="266">
        <f t="shared" si="1"/>
        <v>2109296.9363899999</v>
      </c>
      <c r="R28" s="357">
        <f t="shared" si="0"/>
        <v>1.0287650069234175</v>
      </c>
    </row>
    <row r="29" spans="2:18" ht="15" customHeight="1" x14ac:dyDescent="0.35">
      <c r="B29" s="29" t="s">
        <v>264</v>
      </c>
      <c r="C29" s="8" cm="1">
        <f t="array" ref="C29:P29">'[1]APPENDIX 21'!$C29:$P29</f>
        <v>0</v>
      </c>
      <c r="D29" s="8">
        <v>47057.963369999998</v>
      </c>
      <c r="E29" s="8">
        <v>101833.24273</v>
      </c>
      <c r="F29" s="8">
        <v>601081.11247999966</v>
      </c>
      <c r="G29" s="8">
        <v>612923.85913000023</v>
      </c>
      <c r="H29" s="8">
        <v>28677.363430000001</v>
      </c>
      <c r="I29" s="8">
        <v>1042422.14903</v>
      </c>
      <c r="J29" s="8">
        <v>128818.81365</v>
      </c>
      <c r="K29" s="265">
        <v>0</v>
      </c>
      <c r="L29" s="265">
        <v>269646.62703000032</v>
      </c>
      <c r="M29" s="265">
        <v>92306.795020000005</v>
      </c>
      <c r="N29" s="265">
        <v>431577.28892999998</v>
      </c>
      <c r="O29" s="265">
        <v>0</v>
      </c>
      <c r="P29" s="265">
        <v>35.838730000000012</v>
      </c>
      <c r="Q29" s="266">
        <f t="shared" si="1"/>
        <v>3356381.0535300002</v>
      </c>
      <c r="R29" s="357">
        <f t="shared" si="0"/>
        <v>1.6370039315953315</v>
      </c>
    </row>
    <row r="30" spans="2:18" ht="15" customHeight="1" x14ac:dyDescent="0.35">
      <c r="B30" s="29" t="s">
        <v>20</v>
      </c>
      <c r="C30" s="8" cm="1">
        <f t="array" ref="C30:P30">'[1]APPENDIX 21'!$C30:$P30</f>
        <v>27522.538</v>
      </c>
      <c r="D30" s="8">
        <v>130178.906</v>
      </c>
      <c r="E30" s="8">
        <v>43312.171999999999</v>
      </c>
      <c r="F30" s="8">
        <v>284085.36800000002</v>
      </c>
      <c r="G30" s="8">
        <v>26026.531999999999</v>
      </c>
      <c r="H30" s="8">
        <v>136981.49</v>
      </c>
      <c r="I30" s="8">
        <v>558130.38399999996</v>
      </c>
      <c r="J30" s="8">
        <v>500577.57199999999</v>
      </c>
      <c r="K30" s="265">
        <v>0</v>
      </c>
      <c r="L30" s="265">
        <v>30651.489000000001</v>
      </c>
      <c r="M30" s="265">
        <v>66667.975000000006</v>
      </c>
      <c r="N30" s="265">
        <v>209807.03700000001</v>
      </c>
      <c r="O30" s="265">
        <v>0</v>
      </c>
      <c r="P30" s="265">
        <v>62307.425000000003</v>
      </c>
      <c r="Q30" s="266">
        <f t="shared" si="1"/>
        <v>2076248.8880000003</v>
      </c>
      <c r="R30" s="357">
        <f t="shared" si="0"/>
        <v>1.012646519694715</v>
      </c>
    </row>
    <row r="31" spans="2:18" ht="15" customHeight="1" x14ac:dyDescent="0.35">
      <c r="B31" s="29" t="s">
        <v>265</v>
      </c>
      <c r="C31" s="8" cm="1">
        <f t="array" ref="C31:P31">'[1]APPENDIX 21'!$C31:$P31</f>
        <v>21411.76598</v>
      </c>
      <c r="D31" s="8">
        <v>195099.23798000001</v>
      </c>
      <c r="E31" s="8">
        <v>221640.26217</v>
      </c>
      <c r="F31" s="8">
        <v>961771.20990000013</v>
      </c>
      <c r="G31" s="8">
        <v>296600.63900999998</v>
      </c>
      <c r="H31" s="8">
        <v>162210.83684</v>
      </c>
      <c r="I31" s="8">
        <v>1522254.8239899999</v>
      </c>
      <c r="J31" s="8">
        <v>1403924.5075600001</v>
      </c>
      <c r="K31" s="265">
        <v>0</v>
      </c>
      <c r="L31" s="265">
        <v>109316.2524199999</v>
      </c>
      <c r="M31" s="265">
        <v>478950.19082999998</v>
      </c>
      <c r="N31" s="265">
        <v>360909.19754000002</v>
      </c>
      <c r="O31" s="265">
        <v>11881712.776840011</v>
      </c>
      <c r="P31" s="265">
        <v>56697.118310000013</v>
      </c>
      <c r="Q31" s="266">
        <f t="shared" si="1"/>
        <v>17672498.819370013</v>
      </c>
      <c r="R31" s="357">
        <f t="shared" si="0"/>
        <v>8.6193878427469155</v>
      </c>
    </row>
    <row r="32" spans="2:18" ht="15" customHeight="1" x14ac:dyDescent="0.35">
      <c r="B32" s="29" t="s">
        <v>266</v>
      </c>
      <c r="C32" s="8" cm="1">
        <f t="array" ref="C32:P32">'[1]APPENDIX 21'!$C32:$P32</f>
        <v>0</v>
      </c>
      <c r="D32" s="8">
        <v>29027.151000000002</v>
      </c>
      <c r="E32" s="8">
        <v>16661.756000000001</v>
      </c>
      <c r="F32" s="8">
        <v>149125.66800000001</v>
      </c>
      <c r="G32" s="8">
        <v>298521.25099999999</v>
      </c>
      <c r="H32" s="8">
        <v>5470.0910000000003</v>
      </c>
      <c r="I32" s="8">
        <v>531798.17399999988</v>
      </c>
      <c r="J32" s="8">
        <v>576084.02150999976</v>
      </c>
      <c r="K32" s="265">
        <v>0</v>
      </c>
      <c r="L32" s="265">
        <v>37859.067490000001</v>
      </c>
      <c r="M32" s="265">
        <v>56469.156000000003</v>
      </c>
      <c r="N32" s="265">
        <v>138434.82500000001</v>
      </c>
      <c r="O32" s="265">
        <v>1142619.0430000001</v>
      </c>
      <c r="P32" s="265">
        <v>6467.2169999999996</v>
      </c>
      <c r="Q32" s="266">
        <f t="shared" si="1"/>
        <v>2988537.4210000001</v>
      </c>
      <c r="R32" s="357">
        <f t="shared" si="0"/>
        <v>1.4575959731245232</v>
      </c>
    </row>
    <row r="33" spans="2:18" ht="15" customHeight="1" x14ac:dyDescent="0.35">
      <c r="B33" s="29" t="s">
        <v>267</v>
      </c>
      <c r="C33" s="8" cm="1">
        <f t="array" ref="C33:P33">'[1]APPENDIX 21'!$C33:$P33</f>
        <v>0</v>
      </c>
      <c r="D33" s="8">
        <v>24558.940999999999</v>
      </c>
      <c r="E33" s="8">
        <v>12688.496999999999</v>
      </c>
      <c r="F33" s="8">
        <v>74119.702999999994</v>
      </c>
      <c r="G33" s="8">
        <v>41331.468999999997</v>
      </c>
      <c r="H33" s="8">
        <v>48472.607000000004</v>
      </c>
      <c r="I33" s="8">
        <v>981584.34100000001</v>
      </c>
      <c r="J33" s="8">
        <v>522485.951</v>
      </c>
      <c r="K33" s="265">
        <v>0</v>
      </c>
      <c r="L33" s="265">
        <v>19503.781999999999</v>
      </c>
      <c r="M33" s="265">
        <v>30479.012999999999</v>
      </c>
      <c r="N33" s="265">
        <v>103908.247</v>
      </c>
      <c r="O33" s="265">
        <v>0</v>
      </c>
      <c r="P33" s="265">
        <v>36743.353000000003</v>
      </c>
      <c r="Q33" s="266">
        <f t="shared" si="1"/>
        <v>1895875.9040000001</v>
      </c>
      <c r="R33" s="357">
        <f t="shared" si="0"/>
        <v>0.92467340840240908</v>
      </c>
    </row>
    <row r="34" spans="2:18" ht="15" customHeight="1" x14ac:dyDescent="0.35">
      <c r="B34" s="29" t="s">
        <v>268</v>
      </c>
      <c r="C34" s="8" cm="1">
        <f t="array" ref="C34:P34">'[1]APPENDIX 21'!$C34:$P34</f>
        <v>0</v>
      </c>
      <c r="D34" s="8">
        <v>71890.629730000015</v>
      </c>
      <c r="E34" s="8">
        <v>131135.1008799983</v>
      </c>
      <c r="F34" s="8">
        <v>635508.54602000257</v>
      </c>
      <c r="G34" s="8">
        <v>223279.94669000001</v>
      </c>
      <c r="H34" s="8">
        <v>84637.900209999949</v>
      </c>
      <c r="I34" s="8">
        <v>719243.35837999964</v>
      </c>
      <c r="J34" s="8">
        <v>696371.99988000037</v>
      </c>
      <c r="K34" s="265">
        <v>0</v>
      </c>
      <c r="L34" s="265">
        <v>19877.285189999999</v>
      </c>
      <c r="M34" s="265">
        <v>195413.99447999999</v>
      </c>
      <c r="N34" s="265">
        <v>238799.57923999999</v>
      </c>
      <c r="O34" s="265">
        <v>0</v>
      </c>
      <c r="P34" s="265">
        <v>34749.684549999984</v>
      </c>
      <c r="Q34" s="266">
        <f t="shared" si="1"/>
        <v>3050908.0252500004</v>
      </c>
      <c r="R34" s="357">
        <f t="shared" si="0"/>
        <v>1.4880159173277729</v>
      </c>
    </row>
    <row r="35" spans="2:18" ht="15" customHeight="1" x14ac:dyDescent="0.35">
      <c r="B35" s="29" t="s">
        <v>269</v>
      </c>
      <c r="C35" s="8" cm="1">
        <f t="array" ref="C35:P35">'[1]APPENDIX 21'!$C35:$P35</f>
        <v>56224.858</v>
      </c>
      <c r="D35" s="8">
        <v>3575.259</v>
      </c>
      <c r="E35" s="8">
        <v>371.00900000000001</v>
      </c>
      <c r="F35" s="8">
        <v>7993.8459999999995</v>
      </c>
      <c r="G35" s="8">
        <v>46453.531000000003</v>
      </c>
      <c r="H35" s="8">
        <v>3333.1280000000002</v>
      </c>
      <c r="I35" s="8">
        <v>51002.972000000002</v>
      </c>
      <c r="J35" s="8">
        <v>29605.308000000001</v>
      </c>
      <c r="K35" s="265">
        <v>0</v>
      </c>
      <c r="L35" s="265">
        <v>14680.281999999999</v>
      </c>
      <c r="M35" s="265">
        <v>45904.294000000002</v>
      </c>
      <c r="N35" s="265">
        <v>64272.983999999997</v>
      </c>
      <c r="O35" s="265">
        <v>1947836.055379072</v>
      </c>
      <c r="P35" s="265">
        <v>8455.2919999999995</v>
      </c>
      <c r="Q35" s="266">
        <f t="shared" si="1"/>
        <v>2279708.818379072</v>
      </c>
      <c r="R35" s="357">
        <f t="shared" si="0"/>
        <v>1.1118798012085525</v>
      </c>
    </row>
    <row r="36" spans="2:18" ht="16.5" customHeight="1" x14ac:dyDescent="0.35">
      <c r="B36" s="29" t="s">
        <v>21</v>
      </c>
      <c r="C36" s="8" cm="1">
        <f t="array" ref="C36:P36">'[1]APPENDIX 21'!$C36:$P36</f>
        <v>0</v>
      </c>
      <c r="D36" s="8">
        <v>31837.122897837959</v>
      </c>
      <c r="E36" s="8">
        <v>4264.2331705427296</v>
      </c>
      <c r="F36" s="8">
        <v>54835.217527138382</v>
      </c>
      <c r="G36" s="8">
        <v>34911.159669408858</v>
      </c>
      <c r="H36" s="8">
        <v>12123.79435475573</v>
      </c>
      <c r="I36" s="8">
        <v>240322.1018780981</v>
      </c>
      <c r="J36" s="8">
        <v>459539.76305953448</v>
      </c>
      <c r="K36" s="265">
        <v>0</v>
      </c>
      <c r="L36" s="265">
        <v>2167.543068869797</v>
      </c>
      <c r="M36" s="265">
        <v>38381.868592828323</v>
      </c>
      <c r="N36" s="265">
        <v>45204.543231779287</v>
      </c>
      <c r="O36" s="265">
        <v>13520.495010000001</v>
      </c>
      <c r="P36" s="265">
        <v>10474.30425920637</v>
      </c>
      <c r="Q36" s="266">
        <f t="shared" si="1"/>
        <v>947582.14671999996</v>
      </c>
      <c r="R36" s="357">
        <f t="shared" si="0"/>
        <v>0.46216316769478494</v>
      </c>
    </row>
    <row r="37" spans="2:18" ht="15" customHeight="1" x14ac:dyDescent="0.35">
      <c r="B37" s="29" t="s">
        <v>22</v>
      </c>
      <c r="C37" s="8" cm="1">
        <f t="array" ref="C37:P37">'[1]APPENDIX 21'!$C37:$P37</f>
        <v>0</v>
      </c>
      <c r="D37" s="8">
        <v>159999.533</v>
      </c>
      <c r="E37" s="8">
        <v>89837.03</v>
      </c>
      <c r="F37" s="8">
        <v>698559.34499999997</v>
      </c>
      <c r="G37" s="8">
        <v>46953.548000000003</v>
      </c>
      <c r="H37" s="8">
        <v>219141.05600000001</v>
      </c>
      <c r="I37" s="8">
        <v>268301.26699999999</v>
      </c>
      <c r="J37" s="8">
        <v>195716.215</v>
      </c>
      <c r="K37" s="265">
        <v>0</v>
      </c>
      <c r="L37" s="265">
        <v>15397.98</v>
      </c>
      <c r="M37" s="265">
        <v>137204.10800000001</v>
      </c>
      <c r="N37" s="265">
        <v>286338.36099999998</v>
      </c>
      <c r="O37" s="265">
        <v>35152.408000000003</v>
      </c>
      <c r="P37" s="265">
        <v>49976.788</v>
      </c>
      <c r="Q37" s="266">
        <f t="shared" si="1"/>
        <v>2202577.639</v>
      </c>
      <c r="R37" s="357">
        <f t="shared" si="0"/>
        <v>1.0742606984075369</v>
      </c>
    </row>
    <row r="38" spans="2:18" ht="15" customHeight="1" x14ac:dyDescent="0.35">
      <c r="B38" s="29" t="s">
        <v>270</v>
      </c>
      <c r="C38" s="8" cm="1">
        <f t="array" ref="C38:P38">'[1]APPENDIX 21'!$C38:$P38</f>
        <v>92362.729000000007</v>
      </c>
      <c r="D38" s="8">
        <v>168686.155</v>
      </c>
      <c r="E38" s="8">
        <v>167462.20000000001</v>
      </c>
      <c r="F38" s="8">
        <v>1069496.4669999999</v>
      </c>
      <c r="G38" s="8">
        <v>245819.57699999999</v>
      </c>
      <c r="H38" s="8">
        <v>80562.888000000006</v>
      </c>
      <c r="I38" s="8">
        <v>1357380.4310000001</v>
      </c>
      <c r="J38" s="8">
        <v>625697.45499999996</v>
      </c>
      <c r="K38" s="265">
        <v>0</v>
      </c>
      <c r="L38" s="265">
        <v>193734.435</v>
      </c>
      <c r="M38" s="265">
        <v>117220.448</v>
      </c>
      <c r="N38" s="265">
        <v>381363.908</v>
      </c>
      <c r="O38" s="265">
        <v>3375345.733</v>
      </c>
      <c r="P38" s="265">
        <v>342879.48</v>
      </c>
      <c r="Q38" s="266">
        <f t="shared" si="1"/>
        <v>8218011.9059999995</v>
      </c>
      <c r="R38" s="357">
        <f t="shared" si="0"/>
        <v>4.0081616435864555</v>
      </c>
    </row>
    <row r="39" spans="2:18" ht="15" customHeight="1" x14ac:dyDescent="0.35">
      <c r="B39" s="29" t="s">
        <v>23</v>
      </c>
      <c r="C39" s="8" cm="1">
        <f t="array" ref="C39:P39">'[1]APPENDIX 21'!$C39:$P39</f>
        <v>0</v>
      </c>
      <c r="D39" s="8">
        <v>25288.628000000001</v>
      </c>
      <c r="E39" s="8">
        <v>3429.0910600000002</v>
      </c>
      <c r="F39" s="8">
        <v>123948.07716</v>
      </c>
      <c r="G39" s="8">
        <v>22116.599979999999</v>
      </c>
      <c r="H39" s="8">
        <v>4407.7875100000001</v>
      </c>
      <c r="I39" s="8">
        <v>684334.68483000004</v>
      </c>
      <c r="J39" s="8">
        <v>272246.60181999998</v>
      </c>
      <c r="K39" s="265">
        <v>0</v>
      </c>
      <c r="L39" s="265">
        <v>13189.159</v>
      </c>
      <c r="M39" s="265">
        <v>17270.150160000001</v>
      </c>
      <c r="N39" s="265">
        <v>315393.91496999998</v>
      </c>
      <c r="O39" s="265">
        <v>657811.60199999996</v>
      </c>
      <c r="P39" s="265">
        <v>35416.508000000002</v>
      </c>
      <c r="Q39" s="266">
        <f t="shared" si="1"/>
        <v>2174852.80449</v>
      </c>
      <c r="R39" s="357">
        <f t="shared" si="0"/>
        <v>1.0607384962583006</v>
      </c>
    </row>
    <row r="40" spans="2:18" ht="15" customHeight="1" x14ac:dyDescent="0.35">
      <c r="B40" s="29" t="s">
        <v>24</v>
      </c>
      <c r="C40" s="8" cm="1">
        <f t="array" ref="C40:P40">'[1]APPENDIX 21'!$C40:$P40</f>
        <v>0</v>
      </c>
      <c r="D40" s="8">
        <v>1555.26018</v>
      </c>
      <c r="E40" s="8">
        <v>745.53700000000003</v>
      </c>
      <c r="F40" s="8">
        <v>11282.611000000001</v>
      </c>
      <c r="G40" s="8">
        <v>11148.72343</v>
      </c>
      <c r="H40" s="8">
        <v>312.858</v>
      </c>
      <c r="I40" s="8">
        <v>664891.05099999998</v>
      </c>
      <c r="J40" s="8">
        <v>392134.2205</v>
      </c>
      <c r="K40" s="265">
        <v>0</v>
      </c>
      <c r="L40" s="265">
        <v>-4247.24</v>
      </c>
      <c r="M40" s="265">
        <v>2606.16264</v>
      </c>
      <c r="N40" s="265">
        <v>9034.2829999999994</v>
      </c>
      <c r="O40" s="265">
        <v>0</v>
      </c>
      <c r="P40" s="265">
        <v>8198.5920000000006</v>
      </c>
      <c r="Q40" s="266">
        <f t="shared" si="1"/>
        <v>1097662.0587500001</v>
      </c>
      <c r="R40" s="357">
        <f t="shared" si="0"/>
        <v>0.53536147328890149</v>
      </c>
    </row>
    <row r="41" spans="2:18" ht="15" customHeight="1" x14ac:dyDescent="0.35">
      <c r="B41" s="29" t="s">
        <v>25</v>
      </c>
      <c r="C41" s="8" cm="1">
        <f t="array" ref="C41:P41">'[1]APPENDIX 21'!$C41:$P41</f>
        <v>0</v>
      </c>
      <c r="D41" s="8">
        <v>0</v>
      </c>
      <c r="E41" s="8">
        <v>0</v>
      </c>
      <c r="F41" s="8">
        <v>0</v>
      </c>
      <c r="G41" s="8">
        <v>0</v>
      </c>
      <c r="H41" s="8">
        <v>0</v>
      </c>
      <c r="I41" s="8">
        <v>0</v>
      </c>
      <c r="J41" s="8">
        <v>0</v>
      </c>
      <c r="K41" s="265">
        <v>0</v>
      </c>
      <c r="L41" s="265">
        <v>0</v>
      </c>
      <c r="M41" s="265">
        <v>0</v>
      </c>
      <c r="N41" s="265">
        <v>0</v>
      </c>
      <c r="O41" s="265">
        <v>0</v>
      </c>
      <c r="P41" s="265">
        <v>0</v>
      </c>
      <c r="Q41" s="266">
        <f t="shared" si="1"/>
        <v>0</v>
      </c>
      <c r="R41" s="357">
        <f t="shared" si="0"/>
        <v>0</v>
      </c>
    </row>
    <row r="42" spans="2:18" ht="15" customHeight="1" x14ac:dyDescent="0.35">
      <c r="B42" s="260" t="s">
        <v>26</v>
      </c>
      <c r="C42" s="268">
        <f t="shared" ref="C42:Q42" si="2">SUM(C6:C41)</f>
        <v>4879911.2507399991</v>
      </c>
      <c r="D42" s="268">
        <f t="shared" si="2"/>
        <v>4992920.1065787748</v>
      </c>
      <c r="E42" s="268">
        <f t="shared" si="2"/>
        <v>2081468.1223134806</v>
      </c>
      <c r="F42" s="268">
        <f t="shared" si="2"/>
        <v>21870298.782783516</v>
      </c>
      <c r="G42" s="268">
        <f t="shared" si="2"/>
        <v>5224758.4386221692</v>
      </c>
      <c r="H42" s="268">
        <f t="shared" si="2"/>
        <v>4739988.0798976561</v>
      </c>
      <c r="I42" s="268">
        <f t="shared" si="2"/>
        <v>30668659.403885134</v>
      </c>
      <c r="J42" s="268">
        <f t="shared" si="2"/>
        <v>22291300.178701576</v>
      </c>
      <c r="K42" s="268">
        <f t="shared" si="2"/>
        <v>4829658.1885326747</v>
      </c>
      <c r="L42" s="268">
        <f t="shared" si="2"/>
        <v>2995600.5484983441</v>
      </c>
      <c r="M42" s="268">
        <f t="shared" si="2"/>
        <v>5479902.3786753668</v>
      </c>
      <c r="N42" s="268">
        <f t="shared" si="2"/>
        <v>12644257.057747267</v>
      </c>
      <c r="O42" s="268">
        <f t="shared" si="2"/>
        <v>76203262.524180532</v>
      </c>
      <c r="P42" s="268">
        <f t="shared" si="2"/>
        <v>6129963.1675237184</v>
      </c>
      <c r="Q42" s="268">
        <f t="shared" si="2"/>
        <v>205031948.22868022</v>
      </c>
      <c r="R42" s="359">
        <f t="shared" si="0"/>
        <v>100</v>
      </c>
    </row>
    <row r="43" spans="2:18" ht="15" customHeight="1" x14ac:dyDescent="0.35">
      <c r="B43" s="534" t="s">
        <v>27</v>
      </c>
      <c r="C43" s="535"/>
      <c r="D43" s="535"/>
      <c r="E43" s="535"/>
      <c r="F43" s="535"/>
      <c r="G43" s="535"/>
      <c r="H43" s="535"/>
      <c r="I43" s="535"/>
      <c r="J43" s="535"/>
      <c r="K43" s="535"/>
      <c r="L43" s="535"/>
      <c r="M43" s="535"/>
      <c r="N43" s="535"/>
      <c r="O43" s="535"/>
      <c r="P43" s="535"/>
      <c r="Q43" s="535"/>
      <c r="R43" s="536"/>
    </row>
    <row r="44" spans="2:18" ht="15" customHeight="1" x14ac:dyDescent="0.35">
      <c r="B44" s="29" t="s">
        <v>28</v>
      </c>
      <c r="C44" s="8" cm="1">
        <f t="array" ref="C44:P44">'[1]APPENDIX 21'!$C44:$P44</f>
        <v>0</v>
      </c>
      <c r="D44" s="8">
        <v>0</v>
      </c>
      <c r="E44" s="8">
        <v>0</v>
      </c>
      <c r="F44" s="8">
        <v>0</v>
      </c>
      <c r="G44" s="8">
        <v>0</v>
      </c>
      <c r="H44" s="8">
        <v>0</v>
      </c>
      <c r="I44" s="8">
        <v>0</v>
      </c>
      <c r="J44" s="8">
        <v>0</v>
      </c>
      <c r="K44" s="8">
        <v>0</v>
      </c>
      <c r="L44" s="8">
        <v>0</v>
      </c>
      <c r="M44" s="8">
        <v>0</v>
      </c>
      <c r="N44" s="8">
        <v>0</v>
      </c>
      <c r="O44" s="8">
        <v>0</v>
      </c>
      <c r="P44" s="8">
        <v>0</v>
      </c>
      <c r="Q44" s="269">
        <f>SUM(_xlfn.ANCHORARRAY(C44))</f>
        <v>0</v>
      </c>
      <c r="R44" s="360">
        <f>IFERROR(Q44/$Q$49*100,0)</f>
        <v>0</v>
      </c>
    </row>
    <row r="45" spans="2:18" ht="15" customHeight="1" x14ac:dyDescent="0.35">
      <c r="B45" s="29" t="s">
        <v>29</v>
      </c>
      <c r="C45" s="8" cm="1">
        <f t="array" ref="C45:P45">'[1]APPENDIX 21'!$C45:$P45</f>
        <v>0</v>
      </c>
      <c r="D45" s="8">
        <v>0</v>
      </c>
      <c r="E45" s="8">
        <v>0</v>
      </c>
      <c r="F45" s="8">
        <v>0</v>
      </c>
      <c r="G45" s="8">
        <v>0</v>
      </c>
      <c r="H45" s="8">
        <v>0</v>
      </c>
      <c r="I45" s="8">
        <v>0</v>
      </c>
      <c r="J45" s="8">
        <v>0</v>
      </c>
      <c r="K45" s="8">
        <v>0</v>
      </c>
      <c r="L45" s="8">
        <v>0</v>
      </c>
      <c r="M45" s="8">
        <v>0</v>
      </c>
      <c r="N45" s="8">
        <v>0</v>
      </c>
      <c r="O45" s="8">
        <v>0</v>
      </c>
      <c r="P45" s="8">
        <v>0</v>
      </c>
      <c r="Q45" s="269">
        <f t="shared" ref="Q45:Q48" si="3">SUM(_xlfn.ANCHORARRAY(C45))</f>
        <v>0</v>
      </c>
      <c r="R45" s="360">
        <f t="shared" ref="R45:R49" si="4">IFERROR(Q45/$Q$49*100,0)</f>
        <v>0</v>
      </c>
    </row>
    <row r="46" spans="2:18" ht="15" customHeight="1" x14ac:dyDescent="0.35">
      <c r="B46" s="29" t="s">
        <v>271</v>
      </c>
      <c r="C46" s="8" cm="1">
        <f t="array" ref="C46:P46">'[1]APPENDIX 21'!$C46:$P46</f>
        <v>0</v>
      </c>
      <c r="D46" s="8">
        <v>0</v>
      </c>
      <c r="E46" s="8">
        <v>0</v>
      </c>
      <c r="F46" s="8">
        <v>0</v>
      </c>
      <c r="G46" s="8">
        <v>0</v>
      </c>
      <c r="H46" s="8">
        <v>0</v>
      </c>
      <c r="I46" s="8">
        <v>0</v>
      </c>
      <c r="J46" s="8">
        <v>0</v>
      </c>
      <c r="K46" s="8">
        <v>0</v>
      </c>
      <c r="L46" s="8">
        <v>0</v>
      </c>
      <c r="M46" s="8">
        <v>0</v>
      </c>
      <c r="N46" s="8">
        <v>0</v>
      </c>
      <c r="O46" s="8">
        <v>0</v>
      </c>
      <c r="P46" s="8">
        <v>0</v>
      </c>
      <c r="Q46" s="269">
        <f t="shared" si="3"/>
        <v>0</v>
      </c>
      <c r="R46" s="360">
        <f t="shared" si="4"/>
        <v>0</v>
      </c>
    </row>
    <row r="47" spans="2:18" ht="15" customHeight="1" x14ac:dyDescent="0.35">
      <c r="B47" s="29" t="s">
        <v>30</v>
      </c>
      <c r="C47" s="8" cm="1">
        <f t="array" ref="C47:P47">'[1]APPENDIX 21'!$C47:$P47</f>
        <v>0</v>
      </c>
      <c r="D47" s="8">
        <v>0</v>
      </c>
      <c r="E47" s="8">
        <v>0</v>
      </c>
      <c r="F47" s="8">
        <v>0</v>
      </c>
      <c r="G47" s="8">
        <v>0</v>
      </c>
      <c r="H47" s="8">
        <v>0</v>
      </c>
      <c r="I47" s="8">
        <v>0</v>
      </c>
      <c r="J47" s="8">
        <v>0</v>
      </c>
      <c r="K47" s="8">
        <v>0</v>
      </c>
      <c r="L47" s="8">
        <v>0</v>
      </c>
      <c r="M47" s="8">
        <v>0</v>
      </c>
      <c r="N47" s="8">
        <v>0</v>
      </c>
      <c r="O47" s="8">
        <v>0</v>
      </c>
      <c r="P47" s="8">
        <v>0</v>
      </c>
      <c r="Q47" s="269">
        <f t="shared" si="3"/>
        <v>0</v>
      </c>
      <c r="R47" s="360">
        <f t="shared" si="4"/>
        <v>0</v>
      </c>
    </row>
    <row r="48" spans="2:18" ht="15" customHeight="1" x14ac:dyDescent="0.35">
      <c r="B48" s="29" t="s">
        <v>272</v>
      </c>
      <c r="C48" s="8" cm="1">
        <f t="array" ref="C48:P48">'[1]APPENDIX 21'!$C48:$P48</f>
        <v>0</v>
      </c>
      <c r="D48" s="8">
        <v>0</v>
      </c>
      <c r="E48" s="8">
        <v>0</v>
      </c>
      <c r="F48" s="8">
        <v>0</v>
      </c>
      <c r="G48" s="8">
        <v>0</v>
      </c>
      <c r="H48" s="8">
        <v>0</v>
      </c>
      <c r="I48" s="8">
        <v>0</v>
      </c>
      <c r="J48" s="8">
        <v>0</v>
      </c>
      <c r="K48" s="8">
        <v>0</v>
      </c>
      <c r="L48" s="8">
        <v>0</v>
      </c>
      <c r="M48" s="8">
        <v>0</v>
      </c>
      <c r="N48" s="8">
        <v>0</v>
      </c>
      <c r="O48" s="8">
        <v>0</v>
      </c>
      <c r="P48" s="8">
        <v>0</v>
      </c>
      <c r="Q48" s="269">
        <f t="shared" si="3"/>
        <v>0</v>
      </c>
      <c r="R48" s="360">
        <f t="shared" si="4"/>
        <v>0</v>
      </c>
    </row>
    <row r="49" spans="2:18" ht="15" customHeight="1" x14ac:dyDescent="0.35">
      <c r="B49" s="260" t="s">
        <v>26</v>
      </c>
      <c r="C49" s="268">
        <f t="shared" ref="C49:Q49" si="5">SUM(C44:C48)</f>
        <v>0</v>
      </c>
      <c r="D49" s="268">
        <f t="shared" si="5"/>
        <v>0</v>
      </c>
      <c r="E49" s="268">
        <f t="shared" si="5"/>
        <v>0</v>
      </c>
      <c r="F49" s="268">
        <f t="shared" si="5"/>
        <v>0</v>
      </c>
      <c r="G49" s="268">
        <f t="shared" si="5"/>
        <v>0</v>
      </c>
      <c r="H49" s="268">
        <f t="shared" si="5"/>
        <v>0</v>
      </c>
      <c r="I49" s="268">
        <f t="shared" si="5"/>
        <v>0</v>
      </c>
      <c r="J49" s="268">
        <f t="shared" si="5"/>
        <v>0</v>
      </c>
      <c r="K49" s="268">
        <f t="shared" si="5"/>
        <v>0</v>
      </c>
      <c r="L49" s="268">
        <f t="shared" si="5"/>
        <v>0</v>
      </c>
      <c r="M49" s="268">
        <f t="shared" si="5"/>
        <v>0</v>
      </c>
      <c r="N49" s="268">
        <f t="shared" si="5"/>
        <v>0</v>
      </c>
      <c r="O49" s="268">
        <f t="shared" si="5"/>
        <v>0</v>
      </c>
      <c r="P49" s="268">
        <f t="shared" si="5"/>
        <v>0</v>
      </c>
      <c r="Q49" s="268">
        <f t="shared" si="5"/>
        <v>0</v>
      </c>
      <c r="R49" s="268">
        <f t="shared" si="4"/>
        <v>0</v>
      </c>
    </row>
    <row r="50" spans="2:18" ht="14.25" customHeight="1" x14ac:dyDescent="0.35">
      <c r="B50" s="558" t="s">
        <v>32</v>
      </c>
      <c r="C50" s="557"/>
      <c r="D50" s="557"/>
      <c r="E50" s="557"/>
      <c r="F50" s="557"/>
      <c r="G50" s="557"/>
      <c r="H50" s="557"/>
      <c r="I50" s="557"/>
      <c r="J50" s="557"/>
      <c r="K50" s="557"/>
      <c r="L50" s="557"/>
      <c r="M50" s="557"/>
      <c r="N50" s="557"/>
      <c r="O50" s="557"/>
      <c r="P50" s="557"/>
      <c r="Q50" s="557"/>
      <c r="R50" s="557"/>
    </row>
  </sheetData>
  <sheetProtection algorithmName="SHA-512" hashValue="rONmGktECaVrkzyHE/KIHuMiZ6Y3eWOcHvJzjSQV+HSvTgKXnDHIfls4WYzySzHygGOmIVBizKASHl19q70u/Q==" saltValue="KUSDh81mSH+KJeK8NuYkFQ==" spinCount="100000" sheet="1" objects="1" scenarios="1"/>
  <mergeCells count="4">
    <mergeCell ref="B5:R5"/>
    <mergeCell ref="B50:R50"/>
    <mergeCell ref="B43:R43"/>
    <mergeCell ref="B3:R3"/>
  </mergeCells>
  <pageMargins left="0.7" right="0.7" top="0.75" bottom="0.75" header="0.3" footer="0.3"/>
  <pageSetup scale="37" orientation="landscape" r:id="rId1"/>
  <headerFooter>
    <oddFooter>Page &amp;P</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5">
    <tabColor rgb="FFCC9900"/>
    <pageSetUpPr fitToPage="1"/>
  </sheetPr>
  <dimension ref="B1:Q52"/>
  <sheetViews>
    <sheetView showGridLines="0" zoomScale="80" zoomScaleNormal="80" workbookViewId="0">
      <selection activeCell="B5" sqref="B5:Q5"/>
    </sheetView>
  </sheetViews>
  <sheetFormatPr defaultColWidth="9.1796875" defaultRowHeight="15.5" x14ac:dyDescent="0.35"/>
  <cols>
    <col min="1" max="1" width="10.90625" style="1" customWidth="1"/>
    <col min="2" max="2" width="54.453125" style="1" customWidth="1"/>
    <col min="3" max="13" width="15.453125" style="1" customWidth="1"/>
    <col min="14" max="14" width="18.54296875" style="1" customWidth="1"/>
    <col min="15" max="15" width="15.453125" style="1" customWidth="1"/>
    <col min="16" max="16" width="17.7265625" style="1" customWidth="1"/>
    <col min="17" max="17" width="15.453125" style="1" customWidth="1"/>
    <col min="18" max="18" width="12.453125" style="1" bestFit="1" customWidth="1"/>
    <col min="19" max="95" width="9.1796875" style="1" customWidth="1"/>
    <col min="96" max="16384" width="9.1796875" style="1"/>
  </cols>
  <sheetData>
    <row r="1" spans="2:17" ht="32.5" customHeight="1" x14ac:dyDescent="0.35">
      <c r="B1" s="449"/>
    </row>
    <row r="3" spans="2:17" ht="14.5" customHeight="1" x14ac:dyDescent="0.35">
      <c r="B3" s="538" t="str">
        <f>_xlfn.CONCAT(Contents!E39,": ",UPPER(Contents!F39))</f>
        <v>APPENDIX 22: SUMMARY OF INWARD REINSURANCE PREMIUMS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14.5" customHeight="1" x14ac:dyDescent="0.35">
      <c r="B5" s="534" t="s">
        <v>4</v>
      </c>
      <c r="C5" s="535"/>
      <c r="D5" s="535"/>
      <c r="E5" s="535"/>
      <c r="F5" s="535"/>
      <c r="G5" s="535"/>
      <c r="H5" s="535"/>
      <c r="I5" s="535"/>
      <c r="J5" s="535"/>
      <c r="K5" s="535"/>
      <c r="L5" s="535"/>
      <c r="M5" s="535"/>
      <c r="N5" s="535"/>
      <c r="O5" s="535"/>
      <c r="P5" s="535"/>
      <c r="Q5" s="536"/>
    </row>
    <row r="6" spans="2:17" ht="15" customHeight="1" x14ac:dyDescent="0.35">
      <c r="B6" s="29" t="s">
        <v>5</v>
      </c>
      <c r="C6" s="8" cm="1">
        <f t="array" ref="C6:Q6">'[1]APPENDIX 22'!$C6:$Q6</f>
        <v>0</v>
      </c>
      <c r="D6" s="8">
        <v>0</v>
      </c>
      <c r="E6" s="8">
        <v>0</v>
      </c>
      <c r="F6" s="8">
        <v>0</v>
      </c>
      <c r="G6" s="8">
        <v>0</v>
      </c>
      <c r="H6" s="8">
        <v>0</v>
      </c>
      <c r="I6" s="8">
        <v>0</v>
      </c>
      <c r="J6" s="8">
        <v>0</v>
      </c>
      <c r="K6" s="265">
        <v>0</v>
      </c>
      <c r="L6" s="265">
        <v>0</v>
      </c>
      <c r="M6" s="265">
        <v>0</v>
      </c>
      <c r="N6" s="265">
        <v>0</v>
      </c>
      <c r="O6" s="265">
        <v>0</v>
      </c>
      <c r="P6" s="265">
        <v>0</v>
      </c>
      <c r="Q6" s="266">
        <v>0</v>
      </c>
    </row>
    <row r="7" spans="2:17" ht="15" customHeight="1" x14ac:dyDescent="0.35">
      <c r="B7" s="29" t="s">
        <v>6</v>
      </c>
      <c r="C7" s="8" cm="1">
        <f t="array" ref="C7:Q7">'[1]APPENDIX 22'!$C7:$Q7</f>
        <v>0</v>
      </c>
      <c r="D7" s="8">
        <v>0</v>
      </c>
      <c r="E7" s="8">
        <v>134.86812853811199</v>
      </c>
      <c r="F7" s="8">
        <v>0</v>
      </c>
      <c r="G7" s="8">
        <v>0</v>
      </c>
      <c r="H7" s="8">
        <v>0</v>
      </c>
      <c r="I7" s="8">
        <v>88.578569152556156</v>
      </c>
      <c r="J7" s="8">
        <v>0</v>
      </c>
      <c r="K7" s="265">
        <v>0</v>
      </c>
      <c r="L7" s="265">
        <v>0</v>
      </c>
      <c r="M7" s="265">
        <v>0</v>
      </c>
      <c r="N7" s="265">
        <v>0</v>
      </c>
      <c r="O7" s="265">
        <v>0</v>
      </c>
      <c r="P7" s="265">
        <v>0</v>
      </c>
      <c r="Q7" s="266">
        <v>223.4466976906682</v>
      </c>
    </row>
    <row r="8" spans="2:17" ht="15" customHeight="1" x14ac:dyDescent="0.35">
      <c r="B8" s="29" t="s">
        <v>256</v>
      </c>
      <c r="C8" s="8" cm="1">
        <f t="array" ref="C8:Q8">'[1]APPENDIX 22'!$C8:$Q8</f>
        <v>0</v>
      </c>
      <c r="D8" s="8">
        <v>8441.3040000000001</v>
      </c>
      <c r="E8" s="8">
        <v>71.180999999999997</v>
      </c>
      <c r="F8" s="8">
        <v>42224.273999999998</v>
      </c>
      <c r="G8" s="8">
        <v>367.61700000000002</v>
      </c>
      <c r="H8" s="8">
        <v>1123.79</v>
      </c>
      <c r="I8" s="8">
        <v>0</v>
      </c>
      <c r="J8" s="8">
        <v>0</v>
      </c>
      <c r="K8" s="265">
        <v>0</v>
      </c>
      <c r="L8" s="265">
        <v>163790.24400000001</v>
      </c>
      <c r="M8" s="265">
        <v>579.89599999999996</v>
      </c>
      <c r="N8" s="265">
        <v>110192.958</v>
      </c>
      <c r="O8" s="265">
        <v>0</v>
      </c>
      <c r="P8" s="265">
        <v>37608.048000000003</v>
      </c>
      <c r="Q8" s="266">
        <v>364399.31199999998</v>
      </c>
    </row>
    <row r="9" spans="2:17" ht="15" customHeight="1" x14ac:dyDescent="0.35">
      <c r="B9" s="29" t="s">
        <v>257</v>
      </c>
      <c r="C9" s="8" cm="1">
        <f t="array" ref="C9:Q9">'[1]APPENDIX 22'!$C9:$Q9</f>
        <v>0</v>
      </c>
      <c r="D9" s="8">
        <v>6663.75803</v>
      </c>
      <c r="E9" s="8">
        <v>1156.636</v>
      </c>
      <c r="F9" s="8">
        <v>26256.427319999999</v>
      </c>
      <c r="G9" s="8">
        <v>1013.4702</v>
      </c>
      <c r="H9" s="8">
        <v>2151.04295</v>
      </c>
      <c r="I9" s="8">
        <v>0</v>
      </c>
      <c r="J9" s="8">
        <v>0</v>
      </c>
      <c r="K9" s="265">
        <v>0</v>
      </c>
      <c r="L9" s="265">
        <v>4552.2414500000004</v>
      </c>
      <c r="M9" s="265">
        <v>7334.6173399999998</v>
      </c>
      <c r="N9" s="265">
        <v>0</v>
      </c>
      <c r="O9" s="265">
        <v>0</v>
      </c>
      <c r="P9" s="265">
        <v>0</v>
      </c>
      <c r="Q9" s="266">
        <v>49128.19329000001</v>
      </c>
    </row>
    <row r="10" spans="2:17" ht="15" customHeight="1" x14ac:dyDescent="0.35">
      <c r="B10" s="29" t="s">
        <v>258</v>
      </c>
      <c r="C10" s="8" cm="1">
        <f t="array" ref="C10:Q10">'[1]APPENDIX 22'!$C10:$Q10</f>
        <v>0</v>
      </c>
      <c r="D10" s="8">
        <v>1318.076</v>
      </c>
      <c r="E10" s="8">
        <v>0</v>
      </c>
      <c r="F10" s="8">
        <v>7628.6329999999998</v>
      </c>
      <c r="G10" s="8">
        <v>1016.466</v>
      </c>
      <c r="H10" s="8">
        <v>483.05399999999997</v>
      </c>
      <c r="I10" s="8">
        <v>470.16800000000001</v>
      </c>
      <c r="J10" s="8">
        <v>550.71600000000001</v>
      </c>
      <c r="K10" s="265">
        <v>0</v>
      </c>
      <c r="L10" s="265">
        <v>314.86500000000001</v>
      </c>
      <c r="M10" s="265">
        <v>126.334</v>
      </c>
      <c r="N10" s="265">
        <v>2212.232</v>
      </c>
      <c r="O10" s="265">
        <v>0</v>
      </c>
      <c r="P10" s="265">
        <v>787.09100000000001</v>
      </c>
      <c r="Q10" s="266">
        <v>14907.635</v>
      </c>
    </row>
    <row r="11" spans="2:17" ht="15" customHeight="1" x14ac:dyDescent="0.35">
      <c r="B11" s="361" t="s">
        <v>7</v>
      </c>
      <c r="C11" s="8" cm="1">
        <f t="array" ref="C11:Q11">'[1]APPENDIX 22'!$C11:$Q11</f>
        <v>0</v>
      </c>
      <c r="D11" s="8">
        <v>18998.929110000001</v>
      </c>
      <c r="E11" s="8">
        <v>0</v>
      </c>
      <c r="F11" s="8">
        <v>25808.183819999998</v>
      </c>
      <c r="G11" s="8">
        <v>5.2226100000000004</v>
      </c>
      <c r="H11" s="8">
        <v>85007.009239999999</v>
      </c>
      <c r="I11" s="8">
        <v>0</v>
      </c>
      <c r="J11" s="8">
        <v>0</v>
      </c>
      <c r="K11" s="265">
        <v>0</v>
      </c>
      <c r="L11" s="265">
        <v>0</v>
      </c>
      <c r="M11" s="265">
        <v>289.13736999999992</v>
      </c>
      <c r="N11" s="265">
        <v>469182.64041000011</v>
      </c>
      <c r="O11" s="265">
        <v>0</v>
      </c>
      <c r="P11" s="265">
        <v>4404.2627499999999</v>
      </c>
      <c r="Q11" s="266">
        <v>603695.38531000004</v>
      </c>
    </row>
    <row r="12" spans="2:17" ht="15" customHeight="1" x14ac:dyDescent="0.35">
      <c r="B12" s="29" t="s">
        <v>8</v>
      </c>
      <c r="C12" s="8" cm="1">
        <f t="array" ref="C12:Q12">'[1]APPENDIX 22'!$C12:$Q12</f>
        <v>0</v>
      </c>
      <c r="D12" s="8">
        <v>261.86683595799877</v>
      </c>
      <c r="E12" s="8">
        <v>98.839586062641857</v>
      </c>
      <c r="F12" s="8">
        <v>572.47066757448488</v>
      </c>
      <c r="G12" s="8">
        <v>167.9084245014368</v>
      </c>
      <c r="H12" s="8">
        <v>55.914900818331937</v>
      </c>
      <c r="I12" s="8">
        <v>1155.4128799140899</v>
      </c>
      <c r="J12" s="8">
        <v>504.85879536004421</v>
      </c>
      <c r="K12" s="265">
        <v>0</v>
      </c>
      <c r="L12" s="265">
        <v>213.50172577307779</v>
      </c>
      <c r="M12" s="265">
        <v>151.41480600530971</v>
      </c>
      <c r="N12" s="265">
        <v>307.11592984796368</v>
      </c>
      <c r="O12" s="265">
        <v>0</v>
      </c>
      <c r="P12" s="265">
        <v>193.3524481846213</v>
      </c>
      <c r="Q12" s="266">
        <v>3682.6570000000011</v>
      </c>
    </row>
    <row r="13" spans="2:17" ht="15" customHeight="1" x14ac:dyDescent="0.35">
      <c r="B13" s="29" t="s">
        <v>9</v>
      </c>
      <c r="C13" s="8" cm="1">
        <f t="array" ref="C13:Q13">'[1]APPENDIX 22'!$C13:$Q13</f>
        <v>0</v>
      </c>
      <c r="D13" s="8">
        <v>0</v>
      </c>
      <c r="E13" s="8">
        <v>0</v>
      </c>
      <c r="F13" s="8">
        <v>0</v>
      </c>
      <c r="G13" s="8">
        <v>0</v>
      </c>
      <c r="H13" s="8">
        <v>0</v>
      </c>
      <c r="I13" s="8">
        <v>0</v>
      </c>
      <c r="J13" s="8">
        <v>0</v>
      </c>
      <c r="K13" s="265">
        <v>0</v>
      </c>
      <c r="L13" s="265">
        <v>0</v>
      </c>
      <c r="M13" s="265">
        <v>0</v>
      </c>
      <c r="N13" s="265">
        <v>0</v>
      </c>
      <c r="O13" s="265">
        <v>0</v>
      </c>
      <c r="P13" s="265">
        <v>0</v>
      </c>
      <c r="Q13" s="266">
        <v>0</v>
      </c>
    </row>
    <row r="14" spans="2:17" ht="15" customHeight="1" x14ac:dyDescent="0.35">
      <c r="B14" s="29" t="s">
        <v>259</v>
      </c>
      <c r="C14" s="8" cm="1">
        <f t="array" ref="C14:Q14">'[1]APPENDIX 22'!$C14:$Q14</f>
        <v>0</v>
      </c>
      <c r="D14" s="8">
        <v>0</v>
      </c>
      <c r="E14" s="8">
        <v>0</v>
      </c>
      <c r="F14" s="8">
        <v>0</v>
      </c>
      <c r="G14" s="8">
        <v>0</v>
      </c>
      <c r="H14" s="8">
        <v>0</v>
      </c>
      <c r="I14" s="8">
        <v>0</v>
      </c>
      <c r="J14" s="8">
        <v>0</v>
      </c>
      <c r="K14" s="265">
        <v>0</v>
      </c>
      <c r="L14" s="265">
        <v>0</v>
      </c>
      <c r="M14" s="265">
        <v>0</v>
      </c>
      <c r="N14" s="265">
        <v>0</v>
      </c>
      <c r="O14" s="265">
        <v>0</v>
      </c>
      <c r="P14" s="265">
        <v>0</v>
      </c>
      <c r="Q14" s="266">
        <v>0</v>
      </c>
    </row>
    <row r="15" spans="2:17" ht="15" customHeight="1" x14ac:dyDescent="0.35">
      <c r="B15" s="29" t="s">
        <v>10</v>
      </c>
      <c r="C15" s="8" cm="1">
        <f t="array" ref="C15:Q15">'[1]APPENDIX 22'!$C15:$Q15</f>
        <v>0</v>
      </c>
      <c r="D15" s="8">
        <v>374.69499999999999</v>
      </c>
      <c r="E15" s="8">
        <v>0</v>
      </c>
      <c r="F15" s="8">
        <v>4328.9409999999998</v>
      </c>
      <c r="G15" s="8">
        <v>9215</v>
      </c>
      <c r="H15" s="8">
        <v>0</v>
      </c>
      <c r="I15" s="8">
        <v>0</v>
      </c>
      <c r="J15" s="8">
        <v>0</v>
      </c>
      <c r="K15" s="265">
        <v>0</v>
      </c>
      <c r="L15" s="265">
        <v>0</v>
      </c>
      <c r="M15" s="265">
        <v>0</v>
      </c>
      <c r="N15" s="265">
        <v>1067.6220000000001</v>
      </c>
      <c r="O15" s="265">
        <v>0</v>
      </c>
      <c r="P15" s="265">
        <v>0</v>
      </c>
      <c r="Q15" s="266">
        <v>14986.258</v>
      </c>
    </row>
    <row r="16" spans="2:17" ht="15" customHeight="1" x14ac:dyDescent="0.35">
      <c r="B16" s="29" t="s">
        <v>11</v>
      </c>
      <c r="C16" s="8" cm="1">
        <f t="array" ref="C16:Q16">'[1]APPENDIX 22'!$C16:$Q16</f>
        <v>0</v>
      </c>
      <c r="D16" s="8">
        <v>22225.414000000001</v>
      </c>
      <c r="E16" s="8">
        <v>0</v>
      </c>
      <c r="F16" s="8">
        <v>64743.017</v>
      </c>
      <c r="G16" s="8">
        <v>9479.0400000000009</v>
      </c>
      <c r="H16" s="8">
        <v>897.55200000000002</v>
      </c>
      <c r="I16" s="8">
        <v>0</v>
      </c>
      <c r="J16" s="8">
        <v>0</v>
      </c>
      <c r="K16" s="265">
        <v>0</v>
      </c>
      <c r="L16" s="265">
        <v>68249.218999999997</v>
      </c>
      <c r="M16" s="265">
        <v>0</v>
      </c>
      <c r="N16" s="265">
        <v>0</v>
      </c>
      <c r="O16" s="265">
        <v>0</v>
      </c>
      <c r="P16" s="265">
        <v>986.09</v>
      </c>
      <c r="Q16" s="266">
        <v>166580.33199999999</v>
      </c>
    </row>
    <row r="17" spans="2:17" ht="15" customHeight="1" x14ac:dyDescent="0.35">
      <c r="B17" s="29" t="s">
        <v>12</v>
      </c>
      <c r="C17" s="8" cm="1">
        <f t="array" ref="C17:Q17">'[1]APPENDIX 22'!$C17:$Q17</f>
        <v>0</v>
      </c>
      <c r="D17" s="8">
        <v>15606.797</v>
      </c>
      <c r="E17" s="8">
        <v>0</v>
      </c>
      <c r="F17" s="8">
        <v>34122.284</v>
      </c>
      <c r="G17" s="8">
        <v>677.9</v>
      </c>
      <c r="H17" s="8">
        <v>2624.143</v>
      </c>
      <c r="I17" s="8">
        <v>0</v>
      </c>
      <c r="J17" s="8">
        <v>0</v>
      </c>
      <c r="K17" s="265">
        <v>0</v>
      </c>
      <c r="L17" s="265">
        <v>0</v>
      </c>
      <c r="M17" s="265">
        <v>483.084</v>
      </c>
      <c r="N17" s="265">
        <v>0</v>
      </c>
      <c r="O17" s="265">
        <v>0</v>
      </c>
      <c r="P17" s="265">
        <v>10113.755999999999</v>
      </c>
      <c r="Q17" s="266">
        <v>63627.964</v>
      </c>
    </row>
    <row r="18" spans="2:17" ht="15" customHeight="1" x14ac:dyDescent="0.35">
      <c r="B18" s="29" t="s">
        <v>13</v>
      </c>
      <c r="C18" s="8" cm="1">
        <f t="array" ref="C18:Q18">'[1]APPENDIX 22'!$C18:$Q18</f>
        <v>0</v>
      </c>
      <c r="D18" s="8">
        <v>5613.3140000000003</v>
      </c>
      <c r="E18" s="8">
        <v>0</v>
      </c>
      <c r="F18" s="8">
        <v>5567.8149999999996</v>
      </c>
      <c r="G18" s="8">
        <v>166.39699999999999</v>
      </c>
      <c r="H18" s="8">
        <v>166.51499999999999</v>
      </c>
      <c r="I18" s="8">
        <v>422.88900000000001</v>
      </c>
      <c r="J18" s="8">
        <v>144.5</v>
      </c>
      <c r="K18" s="265">
        <v>0</v>
      </c>
      <c r="L18" s="265">
        <v>0</v>
      </c>
      <c r="M18" s="265">
        <v>415.03899999999999</v>
      </c>
      <c r="N18" s="265">
        <v>61404.493999999999</v>
      </c>
      <c r="O18" s="265">
        <v>0</v>
      </c>
      <c r="P18" s="265">
        <v>54292.696000000004</v>
      </c>
      <c r="Q18" s="266">
        <v>128193.659</v>
      </c>
    </row>
    <row r="19" spans="2:17" ht="15" customHeight="1" x14ac:dyDescent="0.35">
      <c r="B19" s="29" t="s">
        <v>14</v>
      </c>
      <c r="C19" s="8" cm="1">
        <f t="array" ref="C19:Q19">'[1]APPENDIX 22'!$C19:$Q19</f>
        <v>0</v>
      </c>
      <c r="D19" s="8">
        <v>13947.349</v>
      </c>
      <c r="E19" s="8">
        <v>0</v>
      </c>
      <c r="F19" s="8">
        <v>76933.100000000006</v>
      </c>
      <c r="G19" s="8">
        <v>387.69099999999997</v>
      </c>
      <c r="H19" s="8">
        <v>3053.4389999999999</v>
      </c>
      <c r="I19" s="8">
        <v>0</v>
      </c>
      <c r="J19" s="8">
        <v>0</v>
      </c>
      <c r="K19" s="265">
        <v>0</v>
      </c>
      <c r="L19" s="265">
        <v>94628.81</v>
      </c>
      <c r="M19" s="265">
        <v>117.47499999999999</v>
      </c>
      <c r="N19" s="265">
        <v>379610.63799999998</v>
      </c>
      <c r="O19" s="265">
        <v>0</v>
      </c>
      <c r="P19" s="265">
        <v>0</v>
      </c>
      <c r="Q19" s="266">
        <v>568678.50199999998</v>
      </c>
    </row>
    <row r="20" spans="2:17" ht="15" customHeight="1" x14ac:dyDescent="0.35">
      <c r="B20" s="29" t="s">
        <v>260</v>
      </c>
      <c r="C20" s="8" cm="1">
        <f t="array" ref="C20:Q20">'[1]APPENDIX 22'!$C20:$Q20</f>
        <v>0</v>
      </c>
      <c r="D20" s="8">
        <v>631.43299999999999</v>
      </c>
      <c r="E20" s="8">
        <v>52.564999999999998</v>
      </c>
      <c r="F20" s="8">
        <v>8252.0490000000009</v>
      </c>
      <c r="G20" s="8">
        <v>1122.557</v>
      </c>
      <c r="H20" s="8">
        <v>1974.9</v>
      </c>
      <c r="I20" s="8">
        <v>0</v>
      </c>
      <c r="J20" s="8">
        <v>0</v>
      </c>
      <c r="K20" s="265">
        <v>0</v>
      </c>
      <c r="L20" s="265">
        <v>0</v>
      </c>
      <c r="M20" s="265">
        <v>179.08</v>
      </c>
      <c r="N20" s="265">
        <v>928.93100000000004</v>
      </c>
      <c r="O20" s="265">
        <v>0</v>
      </c>
      <c r="P20" s="265">
        <v>614.553</v>
      </c>
      <c r="Q20" s="266">
        <v>13756.067999999999</v>
      </c>
    </row>
    <row r="21" spans="2:17" ht="15" customHeight="1" x14ac:dyDescent="0.35">
      <c r="B21" s="29" t="s">
        <v>15</v>
      </c>
      <c r="C21" s="8" cm="1">
        <f t="array" ref="C21:Q21">'[1]APPENDIX 22'!$C21:$Q21</f>
        <v>0</v>
      </c>
      <c r="D21" s="8">
        <v>0</v>
      </c>
      <c r="E21" s="8">
        <v>0</v>
      </c>
      <c r="F21" s="8">
        <v>0</v>
      </c>
      <c r="G21" s="8">
        <v>0</v>
      </c>
      <c r="H21" s="8">
        <v>0</v>
      </c>
      <c r="I21" s="8">
        <v>0</v>
      </c>
      <c r="J21" s="8">
        <v>0</v>
      </c>
      <c r="K21" s="265">
        <v>0</v>
      </c>
      <c r="L21" s="265">
        <v>0</v>
      </c>
      <c r="M21" s="265">
        <v>0</v>
      </c>
      <c r="N21" s="265">
        <v>0</v>
      </c>
      <c r="O21" s="265">
        <v>0</v>
      </c>
      <c r="P21" s="265">
        <v>0</v>
      </c>
      <c r="Q21" s="266">
        <v>0</v>
      </c>
    </row>
    <row r="22" spans="2:17" ht="15" customHeight="1" x14ac:dyDescent="0.35">
      <c r="B22" s="29" t="s">
        <v>261</v>
      </c>
      <c r="C22" s="8" cm="1">
        <f t="array" ref="C22:Q22">'[1]APPENDIX 22'!$C22:$Q22</f>
        <v>0</v>
      </c>
      <c r="D22" s="8">
        <v>0</v>
      </c>
      <c r="E22" s="8">
        <v>0</v>
      </c>
      <c r="F22" s="8">
        <v>0</v>
      </c>
      <c r="G22" s="8">
        <v>0</v>
      </c>
      <c r="H22" s="8">
        <v>0</v>
      </c>
      <c r="I22" s="8">
        <v>0</v>
      </c>
      <c r="J22" s="8">
        <v>0</v>
      </c>
      <c r="K22" s="265">
        <v>0</v>
      </c>
      <c r="L22" s="265">
        <v>0</v>
      </c>
      <c r="M22" s="265">
        <v>0</v>
      </c>
      <c r="N22" s="265">
        <v>0</v>
      </c>
      <c r="O22" s="265">
        <v>0</v>
      </c>
      <c r="P22" s="265">
        <v>0</v>
      </c>
      <c r="Q22" s="266">
        <v>0</v>
      </c>
    </row>
    <row r="23" spans="2:17" ht="15" customHeight="1" x14ac:dyDescent="0.35">
      <c r="B23" s="29" t="s">
        <v>262</v>
      </c>
      <c r="C23" s="8" cm="1">
        <f t="array" ref="C23:Q23">'[1]APPENDIX 22'!$C23:$Q23</f>
        <v>0</v>
      </c>
      <c r="D23" s="8">
        <v>0</v>
      </c>
      <c r="E23" s="8">
        <v>0</v>
      </c>
      <c r="F23" s="8">
        <v>0</v>
      </c>
      <c r="G23" s="8">
        <v>0</v>
      </c>
      <c r="H23" s="8">
        <v>0</v>
      </c>
      <c r="I23" s="8">
        <v>0</v>
      </c>
      <c r="J23" s="8">
        <v>0</v>
      </c>
      <c r="K23" s="265">
        <v>0</v>
      </c>
      <c r="L23" s="265">
        <v>0</v>
      </c>
      <c r="M23" s="265">
        <v>0</v>
      </c>
      <c r="N23" s="265">
        <v>0</v>
      </c>
      <c r="O23" s="265">
        <v>0</v>
      </c>
      <c r="P23" s="265">
        <v>0</v>
      </c>
      <c r="Q23" s="266">
        <v>0</v>
      </c>
    </row>
    <row r="24" spans="2:17" ht="15" customHeight="1" x14ac:dyDescent="0.35">
      <c r="B24" s="29" t="s">
        <v>16</v>
      </c>
      <c r="C24" s="8" cm="1">
        <f t="array" ref="C24:Q24">'[1]APPENDIX 22'!$C24:$Q24</f>
        <v>0</v>
      </c>
      <c r="D24" s="8">
        <v>13097.64</v>
      </c>
      <c r="E24" s="8">
        <v>0</v>
      </c>
      <c r="F24" s="8">
        <v>33084.758999999998</v>
      </c>
      <c r="G24" s="8">
        <v>567.11099999999999</v>
      </c>
      <c r="H24" s="8">
        <v>1879.9459999999999</v>
      </c>
      <c r="I24" s="8">
        <v>617.01400000000001</v>
      </c>
      <c r="J24" s="8">
        <v>0</v>
      </c>
      <c r="K24" s="265">
        <v>0</v>
      </c>
      <c r="L24" s="265">
        <v>423.94299999999998</v>
      </c>
      <c r="M24" s="265">
        <v>1933.1310000000001</v>
      </c>
      <c r="N24" s="265">
        <v>1173.789</v>
      </c>
      <c r="O24" s="265">
        <v>0</v>
      </c>
      <c r="P24" s="265">
        <v>693.12199999999996</v>
      </c>
      <c r="Q24" s="266">
        <v>53470.455000000002</v>
      </c>
    </row>
    <row r="25" spans="2:17" ht="15" customHeight="1" x14ac:dyDescent="0.35">
      <c r="B25" s="29" t="s">
        <v>17</v>
      </c>
      <c r="C25" s="8" cm="1">
        <f t="array" ref="C25:Q25">'[1]APPENDIX 22'!$C25:$Q25</f>
        <v>0</v>
      </c>
      <c r="D25" s="8">
        <v>0</v>
      </c>
      <c r="E25" s="8">
        <v>0</v>
      </c>
      <c r="F25" s="8">
        <v>0</v>
      </c>
      <c r="G25" s="8">
        <v>0</v>
      </c>
      <c r="H25" s="8">
        <v>0</v>
      </c>
      <c r="I25" s="8">
        <v>0</v>
      </c>
      <c r="J25" s="8">
        <v>0</v>
      </c>
      <c r="K25" s="265">
        <v>0</v>
      </c>
      <c r="L25" s="265">
        <v>0</v>
      </c>
      <c r="M25" s="265">
        <v>0</v>
      </c>
      <c r="N25" s="265">
        <v>0</v>
      </c>
      <c r="O25" s="265">
        <v>0</v>
      </c>
      <c r="P25" s="265">
        <v>0</v>
      </c>
      <c r="Q25" s="266">
        <v>0</v>
      </c>
    </row>
    <row r="26" spans="2:17" ht="15" customHeight="1" x14ac:dyDescent="0.35">
      <c r="B26" s="29" t="s">
        <v>18</v>
      </c>
      <c r="C26" s="8" cm="1">
        <f t="array" ref="C26:Q26">'[1]APPENDIX 22'!$C26:$Q26</f>
        <v>0</v>
      </c>
      <c r="D26" s="8">
        <v>133.16900000000001</v>
      </c>
      <c r="E26" s="8">
        <v>170.625</v>
      </c>
      <c r="F26" s="8">
        <v>5169.4849999999997</v>
      </c>
      <c r="G26" s="8">
        <v>1307.2560000000001</v>
      </c>
      <c r="H26" s="8">
        <v>63.875</v>
      </c>
      <c r="I26" s="8">
        <v>0</v>
      </c>
      <c r="J26" s="8">
        <v>0</v>
      </c>
      <c r="K26" s="265">
        <v>0</v>
      </c>
      <c r="L26" s="265">
        <v>2298.1210000000001</v>
      </c>
      <c r="M26" s="265">
        <v>0</v>
      </c>
      <c r="N26" s="265">
        <v>-16218.262000000001</v>
      </c>
      <c r="O26" s="265">
        <v>0</v>
      </c>
      <c r="P26" s="265">
        <v>872.03899999999999</v>
      </c>
      <c r="Q26" s="266">
        <v>-6203.692</v>
      </c>
    </row>
    <row r="27" spans="2:17" ht="15" customHeight="1" x14ac:dyDescent="0.35">
      <c r="B27" s="259" t="s">
        <v>19</v>
      </c>
      <c r="C27" s="8" cm="1">
        <f t="array" ref="C27:Q27">'[1]APPENDIX 22'!$C27:$Q27</f>
        <v>0</v>
      </c>
      <c r="D27" s="8">
        <v>74047.600000000006</v>
      </c>
      <c r="E27" s="8">
        <v>0</v>
      </c>
      <c r="F27" s="8">
        <v>207380.016</v>
      </c>
      <c r="G27" s="8">
        <v>16478</v>
      </c>
      <c r="H27" s="8">
        <v>4700.5910000000003</v>
      </c>
      <c r="I27" s="8">
        <v>2165.7489999999998</v>
      </c>
      <c r="J27" s="8">
        <v>1146.7239999999999</v>
      </c>
      <c r="K27" s="265">
        <v>0</v>
      </c>
      <c r="L27" s="265">
        <v>270.471</v>
      </c>
      <c r="M27" s="265">
        <v>1766.1030000000001</v>
      </c>
      <c r="N27" s="265">
        <v>53458.366999999998</v>
      </c>
      <c r="O27" s="265">
        <v>0</v>
      </c>
      <c r="P27" s="265">
        <v>1807.2349999999999</v>
      </c>
      <c r="Q27" s="266">
        <v>363220.85600000003</v>
      </c>
    </row>
    <row r="28" spans="2:17" ht="15" customHeight="1" x14ac:dyDescent="0.35">
      <c r="B28" s="29" t="s">
        <v>263</v>
      </c>
      <c r="C28" s="8" cm="1">
        <f t="array" ref="C28:Q28">'[1]APPENDIX 22'!$C28:$Q28</f>
        <v>0</v>
      </c>
      <c r="D28" s="8">
        <v>1212.6500000000001</v>
      </c>
      <c r="E28" s="8">
        <v>0</v>
      </c>
      <c r="F28" s="8">
        <v>7198.7110000000002</v>
      </c>
      <c r="G28" s="8">
        <v>117.848</v>
      </c>
      <c r="H28" s="8">
        <v>33.75</v>
      </c>
      <c r="I28" s="8">
        <v>0</v>
      </c>
      <c r="J28" s="8">
        <v>0</v>
      </c>
      <c r="K28" s="265">
        <v>0</v>
      </c>
      <c r="L28" s="265">
        <v>0</v>
      </c>
      <c r="M28" s="265">
        <v>4661.2960000000003</v>
      </c>
      <c r="N28" s="265">
        <v>0</v>
      </c>
      <c r="O28" s="265">
        <v>0</v>
      </c>
      <c r="P28" s="265">
        <v>0</v>
      </c>
      <c r="Q28" s="266">
        <v>13224.254999999999</v>
      </c>
    </row>
    <row r="29" spans="2:17" ht="15" customHeight="1" x14ac:dyDescent="0.35">
      <c r="B29" s="29" t="s">
        <v>264</v>
      </c>
      <c r="C29" s="8" cm="1">
        <f t="array" ref="C29:Q29">'[1]APPENDIX 22'!$C29:$Q29</f>
        <v>0</v>
      </c>
      <c r="D29" s="8">
        <v>0</v>
      </c>
      <c r="E29" s="8">
        <v>0</v>
      </c>
      <c r="F29" s="8">
        <v>100903.07526</v>
      </c>
      <c r="G29" s="8">
        <v>72039.501969999998</v>
      </c>
      <c r="H29" s="8">
        <v>0</v>
      </c>
      <c r="I29" s="8">
        <v>0</v>
      </c>
      <c r="J29" s="8">
        <v>0</v>
      </c>
      <c r="K29" s="265">
        <v>0</v>
      </c>
      <c r="L29" s="265">
        <v>0</v>
      </c>
      <c r="M29" s="265">
        <v>21686.433150000001</v>
      </c>
      <c r="N29" s="265">
        <v>0</v>
      </c>
      <c r="O29" s="265">
        <v>0</v>
      </c>
      <c r="P29" s="265">
        <v>0</v>
      </c>
      <c r="Q29" s="266">
        <v>194629.01037999999</v>
      </c>
    </row>
    <row r="30" spans="2:17" ht="15" customHeight="1" x14ac:dyDescent="0.35">
      <c r="B30" s="29" t="s">
        <v>20</v>
      </c>
      <c r="C30" s="8" cm="1">
        <f t="array" ref="C30:Q30">'[1]APPENDIX 22'!$C30:$Q30</f>
        <v>0</v>
      </c>
      <c r="D30" s="8">
        <v>0</v>
      </c>
      <c r="E30" s="8">
        <v>0</v>
      </c>
      <c r="F30" s="8">
        <v>0</v>
      </c>
      <c r="G30" s="8">
        <v>0</v>
      </c>
      <c r="H30" s="8">
        <v>0</v>
      </c>
      <c r="I30" s="8">
        <v>0</v>
      </c>
      <c r="J30" s="8">
        <v>0</v>
      </c>
      <c r="K30" s="265">
        <v>0</v>
      </c>
      <c r="L30" s="265">
        <v>0</v>
      </c>
      <c r="M30" s="265">
        <v>0</v>
      </c>
      <c r="N30" s="265">
        <v>0</v>
      </c>
      <c r="O30" s="265">
        <v>0</v>
      </c>
      <c r="P30" s="265">
        <v>0</v>
      </c>
      <c r="Q30" s="266">
        <v>0</v>
      </c>
    </row>
    <row r="31" spans="2:17" ht="15" customHeight="1" x14ac:dyDescent="0.35">
      <c r="B31" s="29" t="s">
        <v>265</v>
      </c>
      <c r="C31" s="8" cm="1">
        <f t="array" ref="C31:Q31">'[1]APPENDIX 22'!$C31:$Q31</f>
        <v>88059.019780000002</v>
      </c>
      <c r="D31" s="8">
        <v>20949.603149999981</v>
      </c>
      <c r="E31" s="8">
        <v>52.565000000029798</v>
      </c>
      <c r="F31" s="8">
        <v>84119.286119999771</v>
      </c>
      <c r="G31" s="8">
        <v>795.79215000009538</v>
      </c>
      <c r="H31" s="8">
        <v>6724.1551499998868</v>
      </c>
      <c r="I31" s="8">
        <v>0</v>
      </c>
      <c r="J31" s="8">
        <v>0</v>
      </c>
      <c r="K31" s="265">
        <v>0</v>
      </c>
      <c r="L31" s="265">
        <v>5917.9138899997924</v>
      </c>
      <c r="M31" s="265">
        <v>1728.0215099999309</v>
      </c>
      <c r="N31" s="265">
        <v>467860.6835200002</v>
      </c>
      <c r="O31" s="265">
        <v>0</v>
      </c>
      <c r="P31" s="265">
        <v>40315.184639999999</v>
      </c>
      <c r="Q31" s="266">
        <v>716522.22490999976</v>
      </c>
    </row>
    <row r="32" spans="2:17" ht="15" customHeight="1" x14ac:dyDescent="0.35">
      <c r="B32" s="29" t="s">
        <v>266</v>
      </c>
      <c r="C32" s="8" cm="1">
        <f t="array" ref="C32:Q32">'[1]APPENDIX 22'!$C32:$Q32</f>
        <v>0</v>
      </c>
      <c r="D32" s="8">
        <v>830.05600000000004</v>
      </c>
      <c r="E32" s="8">
        <v>0</v>
      </c>
      <c r="F32" s="8">
        <v>13389.83</v>
      </c>
      <c r="G32" s="8">
        <v>2515.1729999999998</v>
      </c>
      <c r="H32" s="8">
        <v>297.47899999999998</v>
      </c>
      <c r="I32" s="8">
        <v>6484.0370000000003</v>
      </c>
      <c r="J32" s="8">
        <v>698.36599999999999</v>
      </c>
      <c r="K32" s="265">
        <v>0</v>
      </c>
      <c r="L32" s="265">
        <v>0</v>
      </c>
      <c r="M32" s="265">
        <v>1600.6479999999999</v>
      </c>
      <c r="N32" s="265">
        <v>8280.0460000000003</v>
      </c>
      <c r="O32" s="265">
        <v>0</v>
      </c>
      <c r="P32" s="265">
        <v>2411.6529999999998</v>
      </c>
      <c r="Q32" s="266">
        <v>36507.288</v>
      </c>
    </row>
    <row r="33" spans="2:17" ht="15" customHeight="1" x14ac:dyDescent="0.35">
      <c r="B33" s="259" t="s">
        <v>267</v>
      </c>
      <c r="C33" s="8" cm="1">
        <f t="array" ref="C33:Q33">'[1]APPENDIX 22'!$C33:$Q33</f>
        <v>0</v>
      </c>
      <c r="D33" s="8">
        <v>2091.88</v>
      </c>
      <c r="E33" s="8">
        <v>0</v>
      </c>
      <c r="F33" s="8">
        <v>14167.303</v>
      </c>
      <c r="G33" s="8">
        <v>453.53399999999999</v>
      </c>
      <c r="H33" s="8">
        <v>479.99299999999999</v>
      </c>
      <c r="I33" s="8">
        <v>0</v>
      </c>
      <c r="J33" s="8">
        <v>0</v>
      </c>
      <c r="K33" s="265">
        <v>0</v>
      </c>
      <c r="L33" s="265">
        <v>684.54600000000005</v>
      </c>
      <c r="M33" s="265">
        <v>420.29</v>
      </c>
      <c r="N33" s="265">
        <v>3081.482</v>
      </c>
      <c r="O33" s="265">
        <v>0</v>
      </c>
      <c r="P33" s="265">
        <v>0</v>
      </c>
      <c r="Q33" s="266">
        <v>21379.027999999998</v>
      </c>
    </row>
    <row r="34" spans="2:17" ht="15" customHeight="1" x14ac:dyDescent="0.35">
      <c r="B34" s="29" t="s">
        <v>268</v>
      </c>
      <c r="C34" s="8" cm="1">
        <f t="array" ref="C34:Q34">'[1]APPENDIX 22'!$C34:$Q34</f>
        <v>0</v>
      </c>
      <c r="D34" s="8">
        <v>0</v>
      </c>
      <c r="E34" s="8">
        <v>0</v>
      </c>
      <c r="F34" s="8">
        <v>0</v>
      </c>
      <c r="G34" s="8">
        <v>0</v>
      </c>
      <c r="H34" s="8">
        <v>0</v>
      </c>
      <c r="I34" s="8">
        <v>0</v>
      </c>
      <c r="J34" s="8">
        <v>0</v>
      </c>
      <c r="K34" s="265">
        <v>0</v>
      </c>
      <c r="L34" s="265">
        <v>0</v>
      </c>
      <c r="M34" s="265">
        <v>0</v>
      </c>
      <c r="N34" s="265">
        <v>0</v>
      </c>
      <c r="O34" s="265">
        <v>0</v>
      </c>
      <c r="P34" s="265">
        <v>0</v>
      </c>
      <c r="Q34" s="266">
        <v>0</v>
      </c>
    </row>
    <row r="35" spans="2:17" ht="15" customHeight="1" x14ac:dyDescent="0.35">
      <c r="B35" s="29" t="s">
        <v>269</v>
      </c>
      <c r="C35" s="8" cm="1">
        <f t="array" ref="C35:Q35">'[1]APPENDIX 22'!$C35:$Q35</f>
        <v>0</v>
      </c>
      <c r="D35" s="8">
        <v>0</v>
      </c>
      <c r="E35" s="8">
        <v>0</v>
      </c>
      <c r="F35" s="8">
        <v>0</v>
      </c>
      <c r="G35" s="8">
        <v>0</v>
      </c>
      <c r="H35" s="8">
        <v>0</v>
      </c>
      <c r="I35" s="8">
        <v>0</v>
      </c>
      <c r="J35" s="8">
        <v>0</v>
      </c>
      <c r="K35" s="265">
        <v>0</v>
      </c>
      <c r="L35" s="265">
        <v>0</v>
      </c>
      <c r="M35" s="265">
        <v>0</v>
      </c>
      <c r="N35" s="265">
        <v>0</v>
      </c>
      <c r="O35" s="265">
        <v>0</v>
      </c>
      <c r="P35" s="265">
        <v>0</v>
      </c>
      <c r="Q35" s="266">
        <v>0</v>
      </c>
    </row>
    <row r="36" spans="2:17" ht="15" customHeight="1" x14ac:dyDescent="0.35">
      <c r="B36" s="29" t="s">
        <v>21</v>
      </c>
      <c r="C36" s="8" cm="1">
        <f t="array" ref="C36:Q36">'[1]APPENDIX 22'!$C36:$Q36</f>
        <v>0</v>
      </c>
      <c r="D36" s="8">
        <v>387.17026755053968</v>
      </c>
      <c r="E36" s="8">
        <v>51.857207789621988</v>
      </c>
      <c r="F36" s="8">
        <v>666.84938552082451</v>
      </c>
      <c r="G36" s="8">
        <v>424.55353371841721</v>
      </c>
      <c r="H36" s="8">
        <v>147.43708843041421</v>
      </c>
      <c r="I36" s="8">
        <v>2922.5496531525459</v>
      </c>
      <c r="J36" s="8">
        <v>5588.4488552812682</v>
      </c>
      <c r="K36" s="265">
        <v>0</v>
      </c>
      <c r="L36" s="265">
        <v>26.35942426690282</v>
      </c>
      <c r="M36" s="265">
        <v>466.76071766472842</v>
      </c>
      <c r="N36" s="265">
        <v>0</v>
      </c>
      <c r="O36" s="265">
        <v>159.9281941344683</v>
      </c>
      <c r="P36" s="265">
        <v>110.99781354843979</v>
      </c>
      <c r="Q36" s="266">
        <v>10952.91214105817</v>
      </c>
    </row>
    <row r="37" spans="2:17" ht="15" customHeight="1" x14ac:dyDescent="0.35">
      <c r="B37" s="29" t="s">
        <v>22</v>
      </c>
      <c r="C37" s="8" cm="1">
        <f t="array" ref="C37:Q37">'[1]APPENDIX 22'!$C37:$Q37</f>
        <v>0</v>
      </c>
      <c r="D37" s="8">
        <v>4287.8772281749862</v>
      </c>
      <c r="E37" s="8">
        <v>0</v>
      </c>
      <c r="F37" s="8">
        <v>15349.69637236509</v>
      </c>
      <c r="G37" s="8">
        <v>0</v>
      </c>
      <c r="H37" s="8">
        <v>0</v>
      </c>
      <c r="I37" s="8">
        <v>0</v>
      </c>
      <c r="J37" s="8">
        <v>0</v>
      </c>
      <c r="K37" s="265">
        <v>0</v>
      </c>
      <c r="L37" s="265">
        <v>386.66835726787662</v>
      </c>
      <c r="M37" s="265">
        <v>0</v>
      </c>
      <c r="N37" s="265">
        <v>0</v>
      </c>
      <c r="O37" s="265">
        <v>0</v>
      </c>
      <c r="P37" s="265">
        <v>774.99304219204271</v>
      </c>
      <c r="Q37" s="266">
        <v>20799.235000000001</v>
      </c>
    </row>
    <row r="38" spans="2:17" ht="15" customHeight="1" x14ac:dyDescent="0.35">
      <c r="B38" s="29" t="s">
        <v>270</v>
      </c>
      <c r="C38" s="8" cm="1">
        <f t="array" ref="C38:Q38">'[1]APPENDIX 22'!$C38:$Q38</f>
        <v>0</v>
      </c>
      <c r="D38" s="8">
        <v>651.154</v>
      </c>
      <c r="E38" s="8">
        <v>0</v>
      </c>
      <c r="F38" s="8">
        <v>15272.491</v>
      </c>
      <c r="G38" s="8">
        <v>0</v>
      </c>
      <c r="H38" s="8">
        <v>0</v>
      </c>
      <c r="I38" s="8">
        <v>0</v>
      </c>
      <c r="J38" s="8">
        <v>0</v>
      </c>
      <c r="K38" s="265">
        <v>0</v>
      </c>
      <c r="L38" s="265">
        <v>8334.2540000000008</v>
      </c>
      <c r="M38" s="265">
        <v>0.48399999999999999</v>
      </c>
      <c r="N38" s="265">
        <v>7714.7380000000003</v>
      </c>
      <c r="O38" s="265">
        <v>0</v>
      </c>
      <c r="P38" s="265">
        <v>78979.188999999998</v>
      </c>
      <c r="Q38" s="266">
        <v>110952.31</v>
      </c>
    </row>
    <row r="39" spans="2:17" ht="15" customHeight="1" x14ac:dyDescent="0.35">
      <c r="B39" s="29" t="s">
        <v>23</v>
      </c>
      <c r="C39" s="8" cm="1">
        <f t="array" ref="C39:Q39">'[1]APPENDIX 22'!$C39:$Q39</f>
        <v>0</v>
      </c>
      <c r="D39" s="8">
        <v>0</v>
      </c>
      <c r="E39" s="8">
        <v>0</v>
      </c>
      <c r="F39" s="8">
        <v>0</v>
      </c>
      <c r="G39" s="8">
        <v>0</v>
      </c>
      <c r="H39" s="8">
        <v>0</v>
      </c>
      <c r="I39" s="8">
        <v>0</v>
      </c>
      <c r="J39" s="8">
        <v>0</v>
      </c>
      <c r="K39" s="265">
        <v>0</v>
      </c>
      <c r="L39" s="265">
        <v>0</v>
      </c>
      <c r="M39" s="265">
        <v>0</v>
      </c>
      <c r="N39" s="265">
        <v>0</v>
      </c>
      <c r="O39" s="265">
        <v>0</v>
      </c>
      <c r="P39" s="265">
        <v>0</v>
      </c>
      <c r="Q39" s="266">
        <v>0</v>
      </c>
    </row>
    <row r="40" spans="2:17" ht="15" customHeight="1" x14ac:dyDescent="0.35">
      <c r="B40" s="29" t="s">
        <v>24</v>
      </c>
      <c r="C40" s="8" cm="1">
        <f t="array" ref="C40:Q40">'[1]APPENDIX 22'!$C40:$Q40</f>
        <v>0</v>
      </c>
      <c r="D40" s="8">
        <v>279.70299999999997</v>
      </c>
      <c r="E40" s="8">
        <v>0</v>
      </c>
      <c r="F40" s="8">
        <v>209.81700000000001</v>
      </c>
      <c r="G40" s="8">
        <v>699.98699999999997</v>
      </c>
      <c r="H40" s="8">
        <v>0</v>
      </c>
      <c r="I40" s="8">
        <v>1079.423</v>
      </c>
      <c r="J40" s="8">
        <v>0</v>
      </c>
      <c r="K40" s="265">
        <v>0</v>
      </c>
      <c r="L40" s="265">
        <v>53.319000000000003</v>
      </c>
      <c r="M40" s="265">
        <v>0</v>
      </c>
      <c r="N40" s="265">
        <v>56.25</v>
      </c>
      <c r="O40" s="265">
        <v>0</v>
      </c>
      <c r="P40" s="265">
        <v>0</v>
      </c>
      <c r="Q40" s="266">
        <v>2378.4989999999998</v>
      </c>
    </row>
    <row r="41" spans="2:17" ht="15" customHeight="1" x14ac:dyDescent="0.35">
      <c r="B41" s="29" t="s">
        <v>25</v>
      </c>
      <c r="C41" s="8" cm="1">
        <f t="array" ref="C41:Q41">'[1]APPENDIX 22'!$C41:$Q41</f>
        <v>0</v>
      </c>
      <c r="D41" s="8">
        <v>0</v>
      </c>
      <c r="E41" s="8">
        <v>0</v>
      </c>
      <c r="F41" s="8">
        <v>0</v>
      </c>
      <c r="G41" s="8">
        <v>0</v>
      </c>
      <c r="H41" s="8">
        <v>0</v>
      </c>
      <c r="I41" s="8">
        <v>0</v>
      </c>
      <c r="J41" s="8">
        <v>0</v>
      </c>
      <c r="K41" s="265">
        <v>0</v>
      </c>
      <c r="L41" s="265">
        <v>0</v>
      </c>
      <c r="M41" s="265">
        <v>0</v>
      </c>
      <c r="N41" s="265">
        <v>0</v>
      </c>
      <c r="O41" s="265">
        <v>0</v>
      </c>
      <c r="P41" s="265">
        <v>0</v>
      </c>
      <c r="Q41" s="266">
        <v>0</v>
      </c>
    </row>
    <row r="42" spans="2:17" ht="15" customHeight="1" x14ac:dyDescent="0.35">
      <c r="B42" s="260" t="s">
        <v>26</v>
      </c>
      <c r="C42" s="268">
        <f t="shared" ref="C42:Q42" si="0">SUM(C6:C41)</f>
        <v>88059.019780000002</v>
      </c>
      <c r="D42" s="268">
        <f t="shared" si="0"/>
        <v>212051.43862168354</v>
      </c>
      <c r="E42" s="268">
        <f t="shared" si="0"/>
        <v>1789.1369223904057</v>
      </c>
      <c r="F42" s="268">
        <f t="shared" si="0"/>
        <v>793348.51394546009</v>
      </c>
      <c r="G42" s="268">
        <f t="shared" si="0"/>
        <v>119018.02588821994</v>
      </c>
      <c r="H42" s="268">
        <f t="shared" si="0"/>
        <v>111864.58632924862</v>
      </c>
      <c r="I42" s="268">
        <f t="shared" si="0"/>
        <v>15405.821102219194</v>
      </c>
      <c r="J42" s="268">
        <f t="shared" si="0"/>
        <v>8633.6136506413131</v>
      </c>
      <c r="K42" s="268">
        <f t="shared" si="0"/>
        <v>0</v>
      </c>
      <c r="L42" s="268">
        <f t="shared" si="0"/>
        <v>350144.47684730764</v>
      </c>
      <c r="M42" s="268">
        <f t="shared" si="0"/>
        <v>43939.244893669973</v>
      </c>
      <c r="N42" s="268">
        <f t="shared" si="0"/>
        <v>1550313.7248598482</v>
      </c>
      <c r="O42" s="268">
        <f t="shared" si="0"/>
        <v>159.9281941344683</v>
      </c>
      <c r="P42" s="268">
        <f t="shared" si="0"/>
        <v>234964.26269392512</v>
      </c>
      <c r="Q42" s="268">
        <f t="shared" si="0"/>
        <v>3529691.7937287479</v>
      </c>
    </row>
    <row r="43" spans="2:17" ht="15" customHeight="1" x14ac:dyDescent="0.35">
      <c r="B43" s="534" t="s">
        <v>27</v>
      </c>
      <c r="C43" s="535"/>
      <c r="D43" s="535"/>
      <c r="E43" s="535"/>
      <c r="F43" s="535"/>
      <c r="G43" s="535"/>
      <c r="H43" s="535"/>
      <c r="I43" s="535"/>
      <c r="J43" s="535"/>
      <c r="K43" s="535"/>
      <c r="L43" s="535"/>
      <c r="M43" s="535"/>
      <c r="N43" s="535"/>
      <c r="O43" s="535"/>
      <c r="P43" s="535"/>
      <c r="Q43" s="536"/>
    </row>
    <row r="44" spans="2:17" ht="15" customHeight="1" x14ac:dyDescent="0.35">
      <c r="B44" s="29" t="s">
        <v>28</v>
      </c>
      <c r="C44" s="8" cm="1">
        <f t="array" ref="C44:Q44">'[1]APPENDIX 22'!$C44:$Q44</f>
        <v>23845.344000000001</v>
      </c>
      <c r="D44" s="8">
        <v>747176.33600000001</v>
      </c>
      <c r="E44" s="8">
        <v>648392.98100000003</v>
      </c>
      <c r="F44" s="8">
        <v>1845426.1780000001</v>
      </c>
      <c r="G44" s="8">
        <v>91340.402000000002</v>
      </c>
      <c r="H44" s="8">
        <v>274221.462</v>
      </c>
      <c r="I44" s="8">
        <v>23922.486000000001</v>
      </c>
      <c r="J44" s="8">
        <v>102214.26</v>
      </c>
      <c r="K44" s="8">
        <v>0</v>
      </c>
      <c r="L44" s="8">
        <v>193055.40599999999</v>
      </c>
      <c r="M44" s="8">
        <v>10160.811</v>
      </c>
      <c r="N44" s="8">
        <v>20321.621999999999</v>
      </c>
      <c r="O44" s="8">
        <v>913439.32700000005</v>
      </c>
      <c r="P44" s="8">
        <v>792543.24600000004</v>
      </c>
      <c r="Q44" s="266">
        <v>5686059.8609999996</v>
      </c>
    </row>
    <row r="45" spans="2:17" ht="15" customHeight="1" x14ac:dyDescent="0.35">
      <c r="B45" s="29" t="s">
        <v>29</v>
      </c>
      <c r="C45" s="8" cm="1">
        <f t="array" ref="C45:Q45">'[1]APPENDIX 22'!$C45:$Q45</f>
        <v>2203.236904960389</v>
      </c>
      <c r="D45" s="8">
        <v>392732.77917626558</v>
      </c>
      <c r="E45" s="8">
        <v>0</v>
      </c>
      <c r="F45" s="8">
        <v>1972984.5096341581</v>
      </c>
      <c r="G45" s="8">
        <v>44405.556335813562</v>
      </c>
      <c r="H45" s="8">
        <v>190046.88938197351</v>
      </c>
      <c r="I45" s="8">
        <v>0</v>
      </c>
      <c r="J45" s="8">
        <v>240982.4015809058</v>
      </c>
      <c r="K45" s="8">
        <v>0</v>
      </c>
      <c r="L45" s="8">
        <v>118940.65068423819</v>
      </c>
      <c r="M45" s="8">
        <v>0</v>
      </c>
      <c r="N45" s="8">
        <v>0</v>
      </c>
      <c r="O45" s="8">
        <v>837106.61730794806</v>
      </c>
      <c r="P45" s="8">
        <v>561083.10861878656</v>
      </c>
      <c r="Q45" s="266">
        <v>4360485.7496250505</v>
      </c>
    </row>
    <row r="46" spans="2:17" ht="15" customHeight="1" x14ac:dyDescent="0.35">
      <c r="B46" s="362" t="s">
        <v>271</v>
      </c>
      <c r="C46" s="8" cm="1">
        <f t="array" ref="C46:Q46">'[1]APPENDIX 22'!$C46:$Q46</f>
        <v>4230.9470000000001</v>
      </c>
      <c r="D46" s="8">
        <v>157140.32800000001</v>
      </c>
      <c r="E46" s="8">
        <v>251937.519</v>
      </c>
      <c r="F46" s="8">
        <v>1851071.963</v>
      </c>
      <c r="G46" s="8">
        <v>35655.889000000003</v>
      </c>
      <c r="H46" s="8">
        <v>90961.819000000003</v>
      </c>
      <c r="I46" s="8">
        <v>90506.517999999996</v>
      </c>
      <c r="J46" s="8">
        <v>98048.728000000003</v>
      </c>
      <c r="K46" s="8">
        <v>0</v>
      </c>
      <c r="L46" s="8">
        <v>-2509.3690000000001</v>
      </c>
      <c r="M46" s="8">
        <v>90211.402000000002</v>
      </c>
      <c r="N46" s="8">
        <v>14695.087</v>
      </c>
      <c r="O46" s="8">
        <v>777600.03899999999</v>
      </c>
      <c r="P46" s="8">
        <v>126921.276</v>
      </c>
      <c r="Q46" s="266">
        <v>3586472.1460000002</v>
      </c>
    </row>
    <row r="47" spans="2:17" ht="15" customHeight="1" x14ac:dyDescent="0.35">
      <c r="B47" s="362" t="s">
        <v>30</v>
      </c>
      <c r="C47" s="8" cm="1">
        <f t="array" ref="C47:Q47">'[1]APPENDIX 22'!$C47:$Q47</f>
        <v>91690.695420000018</v>
      </c>
      <c r="D47" s="8">
        <v>1736902.868259999</v>
      </c>
      <c r="E47" s="8">
        <v>117039.77903999999</v>
      </c>
      <c r="F47" s="8">
        <v>4967713.4607299976</v>
      </c>
      <c r="G47" s="8">
        <v>189261.38725999999</v>
      </c>
      <c r="H47" s="8">
        <v>837009.49155999941</v>
      </c>
      <c r="I47" s="8">
        <v>28833.050439999999</v>
      </c>
      <c r="J47" s="8">
        <v>622175.31288999983</v>
      </c>
      <c r="K47" s="8">
        <v>0</v>
      </c>
      <c r="L47" s="8">
        <v>816305.98181000003</v>
      </c>
      <c r="M47" s="8">
        <v>177768.12182999999</v>
      </c>
      <c r="N47" s="8">
        <v>64546.228870000014</v>
      </c>
      <c r="O47" s="8">
        <v>3431983.727</v>
      </c>
      <c r="P47" s="8">
        <v>1901377.7122400019</v>
      </c>
      <c r="Q47" s="266">
        <v>14982607.81735</v>
      </c>
    </row>
    <row r="48" spans="2:17" ht="15" customHeight="1" x14ac:dyDescent="0.35">
      <c r="B48" s="362" t="s">
        <v>272</v>
      </c>
      <c r="C48" s="8" cm="1">
        <f t="array" ref="C48:Q48">'[1]APPENDIX 22'!$C48:$Q48</f>
        <v>57414.13139646421</v>
      </c>
      <c r="D48" s="8">
        <v>641468.6866760049</v>
      </c>
      <c r="E48" s="8">
        <v>0</v>
      </c>
      <c r="F48" s="8">
        <v>2855094.010950828</v>
      </c>
      <c r="G48" s="8">
        <v>198314.50761046191</v>
      </c>
      <c r="H48" s="8">
        <v>196194.35311871191</v>
      </c>
      <c r="I48" s="8">
        <v>0</v>
      </c>
      <c r="J48" s="8">
        <v>197619.49275560159</v>
      </c>
      <c r="K48" s="8">
        <v>0</v>
      </c>
      <c r="L48" s="8">
        <v>1374941.6703520699</v>
      </c>
      <c r="M48" s="8">
        <v>45983.512566057107</v>
      </c>
      <c r="N48" s="8">
        <v>154897.62003720811</v>
      </c>
      <c r="O48" s="8">
        <v>43314.986168085758</v>
      </c>
      <c r="P48" s="8">
        <v>148319.4102404819</v>
      </c>
      <c r="Q48" s="266">
        <v>5913562.381871976</v>
      </c>
    </row>
    <row r="49" spans="2:17" ht="15" customHeight="1" x14ac:dyDescent="0.35">
      <c r="B49" s="260" t="s">
        <v>26</v>
      </c>
      <c r="C49" s="268">
        <f>SUM(C44:C48)</f>
        <v>179384.35472142461</v>
      </c>
      <c r="D49" s="268">
        <f t="shared" ref="D49:Q49" si="1">SUM(D44:D48)</f>
        <v>3675420.9981122697</v>
      </c>
      <c r="E49" s="268">
        <f t="shared" si="1"/>
        <v>1017370.2790399999</v>
      </c>
      <c r="F49" s="268">
        <f t="shared" si="1"/>
        <v>13492290.122314984</v>
      </c>
      <c r="G49" s="268">
        <f t="shared" si="1"/>
        <v>558977.74220627546</v>
      </c>
      <c r="H49" s="268">
        <f t="shared" si="1"/>
        <v>1588434.0150606849</v>
      </c>
      <c r="I49" s="268">
        <f t="shared" si="1"/>
        <v>143262.05444000001</v>
      </c>
      <c r="J49" s="268">
        <f t="shared" si="1"/>
        <v>1261040.1952265073</v>
      </c>
      <c r="K49" s="268">
        <f t="shared" si="1"/>
        <v>0</v>
      </c>
      <c r="L49" s="268">
        <f t="shared" si="1"/>
        <v>2500734.3398463083</v>
      </c>
      <c r="M49" s="268">
        <f t="shared" si="1"/>
        <v>324123.8473960571</v>
      </c>
      <c r="N49" s="268">
        <f>SUM(N44:N48)</f>
        <v>254460.55790720813</v>
      </c>
      <c r="O49" s="268">
        <f t="shared" si="1"/>
        <v>6003444.6964760339</v>
      </c>
      <c r="P49" s="268">
        <f t="shared" si="1"/>
        <v>3530244.7530992706</v>
      </c>
      <c r="Q49" s="268">
        <f t="shared" si="1"/>
        <v>34529187.955847025</v>
      </c>
    </row>
    <row r="50" spans="2:17" ht="14.25" customHeight="1" x14ac:dyDescent="0.35">
      <c r="B50" s="537" t="s">
        <v>32</v>
      </c>
      <c r="C50" s="514"/>
      <c r="D50" s="514"/>
      <c r="E50" s="514"/>
      <c r="F50" s="514"/>
      <c r="G50" s="514"/>
      <c r="H50" s="514"/>
      <c r="I50" s="514"/>
      <c r="J50" s="514"/>
      <c r="K50" s="514"/>
      <c r="L50" s="514"/>
      <c r="M50" s="514"/>
      <c r="N50" s="514"/>
      <c r="O50" s="514"/>
      <c r="P50" s="514"/>
      <c r="Q50" s="514"/>
    </row>
    <row r="52" spans="2:17" x14ac:dyDescent="0.35">
      <c r="C52" s="363"/>
    </row>
  </sheetData>
  <sheetProtection algorithmName="SHA-512" hashValue="ybFPdAKtBoJXLtRaMciyVDENkDr9J6bhK49DuylPvQE34qQbqs5JovJouY9tapmEDYHkwoVw2MDSEMec8VxmSg==" saltValue="JU1/fYUQMLGfoyyML3uH/A==" spinCount="100000" sheet="1" objects="1" scenarios="1"/>
  <mergeCells count="4">
    <mergeCell ref="B50:Q50"/>
    <mergeCell ref="B43:Q43"/>
    <mergeCell ref="B3:Q3"/>
    <mergeCell ref="B5:Q5"/>
  </mergeCells>
  <pageMargins left="0.7" right="0.7" top="0.75" bottom="0.75" header="0.3" footer="0.3"/>
  <pageSetup scale="40" orientation="landscape" r:id="rId1"/>
  <headerFooter>
    <oddFooter>Page &amp;P</oddFooter>
  </headerFooter>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8">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8.7265625" style="1"/>
    <col min="2" max="2" width="50.90625" style="1" customWidth="1"/>
    <col min="3" max="3" width="16.7265625" style="1" bestFit="1" customWidth="1"/>
    <col min="4" max="4" width="17.08984375" style="1" bestFit="1" customWidth="1"/>
    <col min="5" max="5" width="16.7265625" style="1" bestFit="1" customWidth="1"/>
    <col min="6" max="6" width="17.54296875" style="1" bestFit="1" customWidth="1"/>
    <col min="7" max="8" width="16.7265625" style="1" bestFit="1" customWidth="1"/>
    <col min="9" max="9" width="17.90625" style="1" bestFit="1" customWidth="1"/>
    <col min="10" max="10" width="18.453125" style="1" bestFit="1" customWidth="1"/>
    <col min="11" max="11" width="17.54296875" style="1" bestFit="1" customWidth="1"/>
    <col min="12" max="12" width="16.36328125" style="1" bestFit="1" customWidth="1"/>
    <col min="13" max="13" width="16.7265625" style="1" bestFit="1" customWidth="1"/>
    <col min="14" max="14" width="17.1796875" style="1" bestFit="1" customWidth="1"/>
    <col min="15" max="15" width="17.54296875" style="1" bestFit="1" customWidth="1"/>
    <col min="16" max="16" width="17.08984375" style="1" bestFit="1" customWidth="1"/>
    <col min="17" max="17" width="19" style="1" bestFit="1" customWidth="1"/>
    <col min="18" max="18" width="14.81640625" style="1" bestFit="1" customWidth="1"/>
    <col min="19" max="16384" width="8.7265625" style="1"/>
  </cols>
  <sheetData>
    <row r="1" spans="2:17" ht="30" customHeight="1" x14ac:dyDescent="0.35">
      <c r="B1" s="449"/>
    </row>
    <row r="3" spans="2:17" ht="21.75" customHeight="1" x14ac:dyDescent="0.35">
      <c r="B3" s="538" t="str">
        <f>_xlfn.CONCAT(Contents!E40,": ",UPPER(Contents!F40))</f>
        <v>APPENDIX 23: SUMMARY OF GROSS PREMIUM INCOMES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x14ac:dyDescent="0.35">
      <c r="B5" s="534" t="s">
        <v>4</v>
      </c>
      <c r="C5" s="535"/>
      <c r="D5" s="535"/>
      <c r="E5" s="535"/>
      <c r="F5" s="535"/>
      <c r="G5" s="535"/>
      <c r="H5" s="535"/>
      <c r="I5" s="535"/>
      <c r="J5" s="535"/>
      <c r="K5" s="535"/>
      <c r="L5" s="535"/>
      <c r="M5" s="535"/>
      <c r="N5" s="535"/>
      <c r="O5" s="535"/>
      <c r="P5" s="535"/>
      <c r="Q5" s="536"/>
    </row>
    <row r="6" spans="2:17" ht="15" customHeight="1" x14ac:dyDescent="0.35">
      <c r="B6" s="29" t="s">
        <v>5</v>
      </c>
      <c r="C6" s="8" cm="1">
        <f t="array" ref="C6:P6">'[1]APPENDIX 23'!$C6:$P6</f>
        <v>0</v>
      </c>
      <c r="D6" s="8">
        <v>1584.383</v>
      </c>
      <c r="E6" s="8">
        <v>1775.7729999999999</v>
      </c>
      <c r="F6" s="8">
        <v>18129.991000000002</v>
      </c>
      <c r="G6" s="8">
        <v>28341.392</v>
      </c>
      <c r="H6" s="8">
        <v>1369.859767142857</v>
      </c>
      <c r="I6" s="8">
        <v>0</v>
      </c>
      <c r="J6" s="8">
        <v>0</v>
      </c>
      <c r="K6" s="8">
        <v>0</v>
      </c>
      <c r="L6" s="8">
        <v>14154.716</v>
      </c>
      <c r="M6" s="8">
        <v>12638.693559999991</v>
      </c>
      <c r="N6" s="8">
        <v>87413.998000000007</v>
      </c>
      <c r="O6" s="8">
        <v>10771387.435272859</v>
      </c>
      <c r="P6" s="8">
        <v>20342.853139999959</v>
      </c>
      <c r="Q6" s="269">
        <f t="shared" ref="Q6:Q41" si="0">SUM(C6:P6)</f>
        <v>10957139.094740003</v>
      </c>
    </row>
    <row r="7" spans="2:17" ht="15" customHeight="1" x14ac:dyDescent="0.35">
      <c r="B7" s="29" t="s">
        <v>6</v>
      </c>
      <c r="C7" s="8" cm="1">
        <f t="array" ref="C7:P7">'[1]APPENDIX 23'!$C7:$P7</f>
        <v>0</v>
      </c>
      <c r="D7" s="8">
        <v>69344.03707611491</v>
      </c>
      <c r="E7" s="8">
        <v>920.96601544090754</v>
      </c>
      <c r="F7" s="8">
        <v>-15004.871999999999</v>
      </c>
      <c r="G7" s="8">
        <v>22119.23080879161</v>
      </c>
      <c r="H7" s="8">
        <v>2534.6808505522181</v>
      </c>
      <c r="I7" s="8">
        <v>515406.92901444458</v>
      </c>
      <c r="J7" s="8">
        <v>657410.72543982149</v>
      </c>
      <c r="K7" s="8">
        <v>1984959.371082674</v>
      </c>
      <c r="L7" s="8">
        <v>16223.41267129416</v>
      </c>
      <c r="M7" s="8">
        <v>3657.1126363643748</v>
      </c>
      <c r="N7" s="8">
        <v>74791.847524961398</v>
      </c>
      <c r="O7" s="8">
        <v>0</v>
      </c>
      <c r="P7" s="8">
        <v>42532.638352733018</v>
      </c>
      <c r="Q7" s="269">
        <f t="shared" si="0"/>
        <v>3374896.0794731933</v>
      </c>
    </row>
    <row r="8" spans="2:17" ht="15" customHeight="1" x14ac:dyDescent="0.35">
      <c r="B8" s="29" t="s">
        <v>256</v>
      </c>
      <c r="C8" s="8" cm="1">
        <f t="array" ref="C8:P8">'[1]APPENDIX 23'!$C8:$P8</f>
        <v>220980.736</v>
      </c>
      <c r="D8" s="8">
        <v>248112.674</v>
      </c>
      <c r="E8" s="8">
        <v>135466.99300000002</v>
      </c>
      <c r="F8" s="8">
        <v>2229492.3840000001</v>
      </c>
      <c r="G8" s="8">
        <v>321359.31900000002</v>
      </c>
      <c r="H8" s="8">
        <v>284047.74799999996</v>
      </c>
      <c r="I8" s="8">
        <v>2934166.199</v>
      </c>
      <c r="J8" s="8">
        <v>2054702.577</v>
      </c>
      <c r="K8" s="8">
        <v>0</v>
      </c>
      <c r="L8" s="8">
        <v>316527.28200000001</v>
      </c>
      <c r="M8" s="8">
        <v>268700.777</v>
      </c>
      <c r="N8" s="8">
        <v>669867.29200000002</v>
      </c>
      <c r="O8" s="8">
        <v>7841578.477</v>
      </c>
      <c r="P8" s="8">
        <v>505996.17100000003</v>
      </c>
      <c r="Q8" s="269">
        <f t="shared" si="0"/>
        <v>18030998.629000001</v>
      </c>
    </row>
    <row r="9" spans="2:17" ht="15" customHeight="1" x14ac:dyDescent="0.35">
      <c r="B9" s="29" t="s">
        <v>257</v>
      </c>
      <c r="C9" s="8" cm="1">
        <f t="array" ref="C9:P9">'[1]APPENDIX 23'!$C9:$P9</f>
        <v>52469.350760000008</v>
      </c>
      <c r="D9" s="8">
        <v>572360.6031299996</v>
      </c>
      <c r="E9" s="8">
        <v>125492.18341</v>
      </c>
      <c r="F9" s="8">
        <v>1623011.4264799999</v>
      </c>
      <c r="G9" s="8">
        <v>546348.55776999996</v>
      </c>
      <c r="H9" s="8">
        <v>707540.92659999966</v>
      </c>
      <c r="I9" s="8">
        <v>1322037.1737900011</v>
      </c>
      <c r="J9" s="8">
        <v>704939.50521000044</v>
      </c>
      <c r="K9" s="8">
        <v>0</v>
      </c>
      <c r="L9" s="8">
        <v>843008.95079412288</v>
      </c>
      <c r="M9" s="8">
        <v>1126060.81993</v>
      </c>
      <c r="N9" s="8">
        <v>3301545.391129999</v>
      </c>
      <c r="O9" s="8">
        <v>5135324.1843709406</v>
      </c>
      <c r="P9" s="8">
        <v>1573213.5565760119</v>
      </c>
      <c r="Q9" s="269">
        <f t="shared" si="0"/>
        <v>17633352.629951075</v>
      </c>
    </row>
    <row r="10" spans="2:17" ht="15" customHeight="1" x14ac:dyDescent="0.35">
      <c r="B10" s="29" t="s">
        <v>258</v>
      </c>
      <c r="C10" s="8" cm="1">
        <f t="array" ref="C10:P10">'[1]APPENDIX 23'!$C10:$P10</f>
        <v>0</v>
      </c>
      <c r="D10" s="8">
        <v>86833.180999999997</v>
      </c>
      <c r="E10" s="8">
        <v>14561.352000000001</v>
      </c>
      <c r="F10" s="8">
        <v>73900.654999999999</v>
      </c>
      <c r="G10" s="8">
        <v>32489.63</v>
      </c>
      <c r="H10" s="8">
        <v>28224.102999999999</v>
      </c>
      <c r="I10" s="8">
        <v>1309747.9650000001</v>
      </c>
      <c r="J10" s="8">
        <v>363368.36900000001</v>
      </c>
      <c r="K10" s="8">
        <v>0</v>
      </c>
      <c r="L10" s="8">
        <v>15714.736999999999</v>
      </c>
      <c r="M10" s="8">
        <v>31830.542999999998</v>
      </c>
      <c r="N10" s="8">
        <v>103744.10500000001</v>
      </c>
      <c r="O10" s="8">
        <v>0</v>
      </c>
      <c r="P10" s="8">
        <v>39742.156000000003</v>
      </c>
      <c r="Q10" s="269">
        <f t="shared" si="0"/>
        <v>2100156.7960000001</v>
      </c>
    </row>
    <row r="11" spans="2:17" ht="15" customHeight="1" x14ac:dyDescent="0.35">
      <c r="B11" s="29" t="s">
        <v>7</v>
      </c>
      <c r="C11" s="8" cm="1">
        <f t="array" ref="C11:P11">'[1]APPENDIX 23'!$C11:$P11</f>
        <v>0</v>
      </c>
      <c r="D11" s="8">
        <v>318371.01176000002</v>
      </c>
      <c r="E11" s="8">
        <v>102515.15389</v>
      </c>
      <c r="F11" s="8">
        <v>718933.02690999943</v>
      </c>
      <c r="G11" s="8">
        <v>104897.46927999999</v>
      </c>
      <c r="H11" s="8">
        <v>126812.95966999997</v>
      </c>
      <c r="I11" s="8">
        <v>3111066.1851700079</v>
      </c>
      <c r="J11" s="8">
        <v>2250367.2871200009</v>
      </c>
      <c r="K11" s="8">
        <v>0</v>
      </c>
      <c r="L11" s="8">
        <v>241636.93268000011</v>
      </c>
      <c r="M11" s="8">
        <v>570390.31825000013</v>
      </c>
      <c r="N11" s="8">
        <v>1092794.6374400011</v>
      </c>
      <c r="O11" s="8">
        <v>8002570.5634576259</v>
      </c>
      <c r="P11" s="8">
        <v>289698.97322999989</v>
      </c>
      <c r="Q11" s="269">
        <f t="shared" si="0"/>
        <v>16930054.518857636</v>
      </c>
    </row>
    <row r="12" spans="2:17" ht="15" customHeight="1" x14ac:dyDescent="0.35">
      <c r="B12" s="29" t="s">
        <v>8</v>
      </c>
      <c r="C12" s="8" cm="1">
        <f t="array" ref="C12:P12">'[1]APPENDIX 23'!$C12:$P12</f>
        <v>0</v>
      </c>
      <c r="D12" s="8">
        <v>12031.185430780659</v>
      </c>
      <c r="E12" s="8">
        <v>4541.0767020989952</v>
      </c>
      <c r="F12" s="8">
        <v>26301.538833944276</v>
      </c>
      <c r="G12" s="8">
        <v>7714.3689584695385</v>
      </c>
      <c r="H12" s="8">
        <v>2568.9489760244387</v>
      </c>
      <c r="I12" s="8">
        <v>53084.18134165075</v>
      </c>
      <c r="J12" s="8">
        <v>23195.185297581793</v>
      </c>
      <c r="K12" s="8">
        <v>0</v>
      </c>
      <c r="L12" s="8">
        <v>9809.1033298297261</v>
      </c>
      <c r="M12" s="8">
        <v>6956.58769218011</v>
      </c>
      <c r="N12" s="8">
        <v>14110.105570375154</v>
      </c>
      <c r="O12" s="8">
        <v>0</v>
      </c>
      <c r="P12" s="8">
        <v>8883.366803949546</v>
      </c>
      <c r="Q12" s="269">
        <f t="shared" si="0"/>
        <v>169195.64893688503</v>
      </c>
    </row>
    <row r="13" spans="2:17" ht="15" customHeight="1" x14ac:dyDescent="0.35">
      <c r="B13" s="29" t="s">
        <v>9</v>
      </c>
      <c r="C13" s="8" cm="1">
        <f t="array" ref="C13:P13">'[1]APPENDIX 23'!$C13:$P13</f>
        <v>0</v>
      </c>
      <c r="D13" s="8">
        <v>0</v>
      </c>
      <c r="E13" s="8">
        <v>77.138999999999996</v>
      </c>
      <c r="F13" s="8">
        <v>5255.7129999999997</v>
      </c>
      <c r="G13" s="8">
        <v>1906.606</v>
      </c>
      <c r="H13" s="8">
        <v>22.681999999999999</v>
      </c>
      <c r="I13" s="8">
        <v>659876.41636999766</v>
      </c>
      <c r="J13" s="8">
        <v>184723.67658999999</v>
      </c>
      <c r="K13" s="8">
        <v>2592868.14145</v>
      </c>
      <c r="L13" s="8">
        <v>851.30799999999999</v>
      </c>
      <c r="M13" s="8">
        <v>664.45100000000002</v>
      </c>
      <c r="N13" s="8">
        <v>6441.4260000000004</v>
      </c>
      <c r="O13" s="8">
        <v>0</v>
      </c>
      <c r="P13" s="8">
        <v>23086.095000000001</v>
      </c>
      <c r="Q13" s="269">
        <f t="shared" si="0"/>
        <v>3475773.6544099981</v>
      </c>
    </row>
    <row r="14" spans="2:17" ht="15" customHeight="1" x14ac:dyDescent="0.35">
      <c r="B14" s="29" t="s">
        <v>259</v>
      </c>
      <c r="C14" s="8" cm="1">
        <f t="array" ref="C14:P14">'[1]APPENDIX 23'!$C14:$P14</f>
        <v>0</v>
      </c>
      <c r="D14" s="8">
        <v>0</v>
      </c>
      <c r="E14" s="8">
        <v>0</v>
      </c>
      <c r="F14" s="8">
        <v>0</v>
      </c>
      <c r="G14" s="8">
        <v>0</v>
      </c>
      <c r="H14" s="8">
        <v>0</v>
      </c>
      <c r="I14" s="8">
        <v>0</v>
      </c>
      <c r="J14" s="8">
        <v>0</v>
      </c>
      <c r="K14" s="8">
        <v>0</v>
      </c>
      <c r="L14" s="8">
        <v>0</v>
      </c>
      <c r="M14" s="8">
        <v>0</v>
      </c>
      <c r="N14" s="8">
        <v>0</v>
      </c>
      <c r="O14" s="8">
        <v>0</v>
      </c>
      <c r="P14" s="8">
        <v>0</v>
      </c>
      <c r="Q14" s="269">
        <f t="shared" si="0"/>
        <v>0</v>
      </c>
    </row>
    <row r="15" spans="2:17" ht="15" customHeight="1" x14ac:dyDescent="0.35">
      <c r="B15" s="29" t="s">
        <v>10</v>
      </c>
      <c r="C15" s="8" cm="1">
        <f t="array" ref="C15:P15">'[1]APPENDIX 23'!$C15:$P15</f>
        <v>722499.69499999995</v>
      </c>
      <c r="D15" s="8">
        <v>66273.196000000011</v>
      </c>
      <c r="E15" s="8">
        <v>31567.7</v>
      </c>
      <c r="F15" s="8">
        <v>346344.429</v>
      </c>
      <c r="G15" s="8">
        <v>102430.75</v>
      </c>
      <c r="H15" s="8">
        <v>129193.63099999999</v>
      </c>
      <c r="I15" s="8">
        <v>1320681.966</v>
      </c>
      <c r="J15" s="8">
        <v>713377.08799999999</v>
      </c>
      <c r="K15" s="8">
        <v>31990.331999999999</v>
      </c>
      <c r="L15" s="8">
        <v>9050.0540000000001</v>
      </c>
      <c r="M15" s="8">
        <v>88920.201000000001</v>
      </c>
      <c r="N15" s="8">
        <v>316419.087</v>
      </c>
      <c r="O15" s="8">
        <v>74731.418000000005</v>
      </c>
      <c r="P15" s="8">
        <v>131629.25399999999</v>
      </c>
      <c r="Q15" s="269">
        <f t="shared" si="0"/>
        <v>4085108.801</v>
      </c>
    </row>
    <row r="16" spans="2:17" ht="15" customHeight="1" x14ac:dyDescent="0.35">
      <c r="B16" s="29" t="s">
        <v>11</v>
      </c>
      <c r="C16" s="8" cm="1">
        <f t="array" ref="C16:P16">'[1]APPENDIX 23'!$C16:$P16</f>
        <v>0</v>
      </c>
      <c r="D16" s="8">
        <v>151879.97</v>
      </c>
      <c r="E16" s="8">
        <v>71948.005000000005</v>
      </c>
      <c r="F16" s="8">
        <v>635210.38199999998</v>
      </c>
      <c r="G16" s="8">
        <v>154213.704</v>
      </c>
      <c r="H16" s="8">
        <v>168029.897</v>
      </c>
      <c r="I16" s="8">
        <v>668702.93400000001</v>
      </c>
      <c r="J16" s="8">
        <v>591696.28599999996</v>
      </c>
      <c r="K16" s="8">
        <v>0</v>
      </c>
      <c r="L16" s="8">
        <v>219890.75599999999</v>
      </c>
      <c r="M16" s="8">
        <v>341177.08199999999</v>
      </c>
      <c r="N16" s="8">
        <v>129655.318</v>
      </c>
      <c r="O16" s="8">
        <v>2846627.3909999998</v>
      </c>
      <c r="P16" s="8">
        <v>166238.367</v>
      </c>
      <c r="Q16" s="269">
        <f t="shared" si="0"/>
        <v>6145270.0919999992</v>
      </c>
    </row>
    <row r="17" spans="2:17" ht="15" customHeight="1" x14ac:dyDescent="0.35">
      <c r="B17" s="29" t="s">
        <v>12</v>
      </c>
      <c r="C17" s="8" cm="1">
        <f t="array" ref="C17:P17">'[1]APPENDIX 23'!$C17:$P17</f>
        <v>1387625.88</v>
      </c>
      <c r="D17" s="8">
        <v>810916.39600000007</v>
      </c>
      <c r="E17" s="8">
        <v>178014.49400000001</v>
      </c>
      <c r="F17" s="8">
        <v>3274235.7379999999</v>
      </c>
      <c r="G17" s="8">
        <v>294451.86200000002</v>
      </c>
      <c r="H17" s="8">
        <v>681533.98900000006</v>
      </c>
      <c r="I17" s="8">
        <v>1832428.0190000001</v>
      </c>
      <c r="J17" s="8">
        <v>1342784.987</v>
      </c>
      <c r="K17" s="8">
        <v>138817.19500000001</v>
      </c>
      <c r="L17" s="8">
        <v>127354.179</v>
      </c>
      <c r="M17" s="8">
        <v>562819.92000000004</v>
      </c>
      <c r="N17" s="8">
        <v>1006778.002</v>
      </c>
      <c r="O17" s="8">
        <v>4772501.4079999998</v>
      </c>
      <c r="P17" s="8">
        <v>598325.24800000002</v>
      </c>
      <c r="Q17" s="269">
        <f t="shared" si="0"/>
        <v>17008587.316999998</v>
      </c>
    </row>
    <row r="18" spans="2:17" ht="15" customHeight="1" x14ac:dyDescent="0.35">
      <c r="B18" s="29" t="s">
        <v>13</v>
      </c>
      <c r="C18" s="8" cm="1">
        <f t="array" ref="C18:P18">'[1]APPENDIX 23'!$C18:$P18</f>
        <v>45477.659</v>
      </c>
      <c r="D18" s="8">
        <v>105678.266</v>
      </c>
      <c r="E18" s="8">
        <v>77671.695000000007</v>
      </c>
      <c r="F18" s="8">
        <v>974934.22499999998</v>
      </c>
      <c r="G18" s="8">
        <v>292965.32699999999</v>
      </c>
      <c r="H18" s="8">
        <v>575451.56299999997</v>
      </c>
      <c r="I18" s="8">
        <v>1472168.6780000001</v>
      </c>
      <c r="J18" s="8">
        <v>1202282.5</v>
      </c>
      <c r="K18" s="8">
        <v>0</v>
      </c>
      <c r="L18" s="8">
        <v>217882.40900000001</v>
      </c>
      <c r="M18" s="8">
        <v>211843.837</v>
      </c>
      <c r="N18" s="8">
        <v>743541.53299999994</v>
      </c>
      <c r="O18" s="8">
        <v>0</v>
      </c>
      <c r="P18" s="8">
        <v>211530.16099999999</v>
      </c>
      <c r="Q18" s="269">
        <f t="shared" si="0"/>
        <v>6131427.8530000001</v>
      </c>
    </row>
    <row r="19" spans="2:17" ht="15" customHeight="1" x14ac:dyDescent="0.35">
      <c r="B19" s="29" t="s">
        <v>14</v>
      </c>
      <c r="C19" s="8" cm="1">
        <f t="array" ref="C19:P19">'[1]APPENDIX 23'!$C19:$P19</f>
        <v>1404220.3970000001</v>
      </c>
      <c r="D19" s="8">
        <v>270861.68900000001</v>
      </c>
      <c r="E19" s="8">
        <v>161828.486</v>
      </c>
      <c r="F19" s="8">
        <v>1755930.0480000002</v>
      </c>
      <c r="G19" s="8">
        <v>252978.16099999999</v>
      </c>
      <c r="H19" s="8">
        <v>246310.247</v>
      </c>
      <c r="I19" s="8">
        <v>2244674.665</v>
      </c>
      <c r="J19" s="8">
        <v>611915.00300000003</v>
      </c>
      <c r="K19" s="8">
        <v>0</v>
      </c>
      <c r="L19" s="8">
        <v>387395.201</v>
      </c>
      <c r="M19" s="8">
        <v>211931.03900000002</v>
      </c>
      <c r="N19" s="8">
        <v>928858.01</v>
      </c>
      <c r="O19" s="8">
        <v>455164.06</v>
      </c>
      <c r="P19" s="8">
        <v>211132.038</v>
      </c>
      <c r="Q19" s="269">
        <f t="shared" si="0"/>
        <v>9143199.0440000016</v>
      </c>
    </row>
    <row r="20" spans="2:17" ht="15" customHeight="1" x14ac:dyDescent="0.35">
      <c r="B20" s="29" t="s">
        <v>260</v>
      </c>
      <c r="C20" s="8" cm="1">
        <f t="array" ref="C20:P20">'[1]APPENDIX 23'!$C20:$P20</f>
        <v>0</v>
      </c>
      <c r="D20" s="8">
        <v>226528.49299999999</v>
      </c>
      <c r="E20" s="8">
        <v>73673.368000000002</v>
      </c>
      <c r="F20" s="8">
        <v>392921.66600000003</v>
      </c>
      <c r="G20" s="8">
        <v>38829.597000000002</v>
      </c>
      <c r="H20" s="8">
        <v>176352.01799999998</v>
      </c>
      <c r="I20" s="8">
        <v>826314.071</v>
      </c>
      <c r="J20" s="8">
        <v>329695.34000000003</v>
      </c>
      <c r="K20" s="8">
        <v>43944.616000000002</v>
      </c>
      <c r="L20" s="8">
        <v>20798.922999999999</v>
      </c>
      <c r="M20" s="8">
        <v>93525.784</v>
      </c>
      <c r="N20" s="8">
        <v>290696.50399999996</v>
      </c>
      <c r="O20" s="8">
        <v>0</v>
      </c>
      <c r="P20" s="8">
        <v>239018.54800000001</v>
      </c>
      <c r="Q20" s="269">
        <f t="shared" si="0"/>
        <v>2752298.9279999998</v>
      </c>
    </row>
    <row r="21" spans="2:17" ht="15" customHeight="1" x14ac:dyDescent="0.35">
      <c r="B21" s="29" t="s">
        <v>15</v>
      </c>
      <c r="C21" s="8" cm="1">
        <f t="array" ref="C21:P21">'[1]APPENDIX 23'!$C21:$P21</f>
        <v>0</v>
      </c>
      <c r="D21" s="8">
        <v>0</v>
      </c>
      <c r="E21" s="8">
        <v>0</v>
      </c>
      <c r="F21" s="8">
        <v>0</v>
      </c>
      <c r="G21" s="8">
        <v>0</v>
      </c>
      <c r="H21" s="8">
        <v>0</v>
      </c>
      <c r="I21" s="8">
        <v>0</v>
      </c>
      <c r="J21" s="8">
        <v>0</v>
      </c>
      <c r="K21" s="8">
        <v>0</v>
      </c>
      <c r="L21" s="8">
        <v>0</v>
      </c>
      <c r="M21" s="8">
        <v>0</v>
      </c>
      <c r="N21" s="8">
        <v>0</v>
      </c>
      <c r="O21" s="8">
        <v>0</v>
      </c>
      <c r="P21" s="8">
        <v>0</v>
      </c>
      <c r="Q21" s="269">
        <f t="shared" si="0"/>
        <v>0</v>
      </c>
    </row>
    <row r="22" spans="2:17" ht="15" customHeight="1" x14ac:dyDescent="0.35">
      <c r="B22" s="29" t="s">
        <v>261</v>
      </c>
      <c r="C22" s="8" cm="1">
        <f t="array" ref="C22:P22">'[1]APPENDIX 23'!$C22:$P22</f>
        <v>4705.4809999999998</v>
      </c>
      <c r="D22" s="8">
        <v>81558.256999999998</v>
      </c>
      <c r="E22" s="8">
        <v>71966.815000000002</v>
      </c>
      <c r="F22" s="8">
        <v>1200552.577</v>
      </c>
      <c r="G22" s="8">
        <v>407197.47200000001</v>
      </c>
      <c r="H22" s="8">
        <v>122765.417</v>
      </c>
      <c r="I22" s="8">
        <v>1172004.085</v>
      </c>
      <c r="J22" s="8">
        <v>541036.54399999999</v>
      </c>
      <c r="K22" s="8">
        <v>0</v>
      </c>
      <c r="L22" s="8">
        <v>3342.14</v>
      </c>
      <c r="M22" s="8">
        <v>27375.741999999998</v>
      </c>
      <c r="N22" s="8">
        <v>868700.91299999994</v>
      </c>
      <c r="O22" s="8">
        <v>0</v>
      </c>
      <c r="P22" s="8">
        <v>88248.127999999997</v>
      </c>
      <c r="Q22" s="269">
        <f t="shared" si="0"/>
        <v>4589453.5709999995</v>
      </c>
    </row>
    <row r="23" spans="2:17" ht="15" customHeight="1" x14ac:dyDescent="0.35">
      <c r="B23" s="29" t="s">
        <v>262</v>
      </c>
      <c r="C23" s="8" cm="1">
        <f t="array" ref="C23:P23">'[1]APPENDIX 23'!$C23:$P23</f>
        <v>0</v>
      </c>
      <c r="D23" s="8">
        <v>0</v>
      </c>
      <c r="E23" s="8">
        <v>0</v>
      </c>
      <c r="F23" s="8">
        <v>0</v>
      </c>
      <c r="G23" s="8">
        <v>0</v>
      </c>
      <c r="H23" s="8">
        <v>0</v>
      </c>
      <c r="I23" s="8">
        <v>0</v>
      </c>
      <c r="J23" s="8">
        <v>0</v>
      </c>
      <c r="K23" s="8">
        <v>0</v>
      </c>
      <c r="L23" s="8">
        <v>0</v>
      </c>
      <c r="M23" s="8">
        <v>0</v>
      </c>
      <c r="N23" s="8">
        <v>0</v>
      </c>
      <c r="O23" s="8">
        <v>13937945.054590009</v>
      </c>
      <c r="P23" s="8">
        <v>0</v>
      </c>
      <c r="Q23" s="269">
        <f t="shared" si="0"/>
        <v>13937945.054590009</v>
      </c>
    </row>
    <row r="24" spans="2:17" ht="15" customHeight="1" x14ac:dyDescent="0.35">
      <c r="B24" s="29" t="s">
        <v>16</v>
      </c>
      <c r="C24" s="8" cm="1">
        <f t="array" ref="C24:P24">'[1]APPENDIX 23'!$C24:$P24</f>
        <v>0</v>
      </c>
      <c r="D24" s="8">
        <v>144573.23099999997</v>
      </c>
      <c r="E24" s="8">
        <v>29691.861000000001</v>
      </c>
      <c r="F24" s="8">
        <v>605418.53999999992</v>
      </c>
      <c r="G24" s="8">
        <v>61358.843999999997</v>
      </c>
      <c r="H24" s="8">
        <v>114977.17</v>
      </c>
      <c r="I24" s="8">
        <v>552201.20199999993</v>
      </c>
      <c r="J24" s="8">
        <v>388976.64299999998</v>
      </c>
      <c r="K24" s="8">
        <v>0</v>
      </c>
      <c r="L24" s="8">
        <v>10217.208999999999</v>
      </c>
      <c r="M24" s="8">
        <v>115363.223</v>
      </c>
      <c r="N24" s="8">
        <v>212346.495</v>
      </c>
      <c r="O24" s="8">
        <v>138846.80499999999</v>
      </c>
      <c r="P24" s="8">
        <v>23397.945</v>
      </c>
      <c r="Q24" s="269">
        <f t="shared" si="0"/>
        <v>2397369.1679999996</v>
      </c>
    </row>
    <row r="25" spans="2:17" ht="15" customHeight="1" x14ac:dyDescent="0.35">
      <c r="B25" s="29" t="s">
        <v>17</v>
      </c>
      <c r="C25" s="8" cm="1">
        <f t="array" ref="C25:P25">'[1]APPENDIX 23'!$C25:$P25</f>
        <v>0</v>
      </c>
      <c r="D25" s="8">
        <v>77724.513999999996</v>
      </c>
      <c r="E25" s="8">
        <v>26981.098999999998</v>
      </c>
      <c r="F25" s="8">
        <v>120000.69899999999</v>
      </c>
      <c r="G25" s="8">
        <v>28699.75</v>
      </c>
      <c r="H25" s="8">
        <v>7159.7690000000002</v>
      </c>
      <c r="I25" s="8">
        <v>517879.46589000023</v>
      </c>
      <c r="J25" s="8">
        <v>275389.95851000003</v>
      </c>
      <c r="K25" s="8">
        <v>37078.533000000003</v>
      </c>
      <c r="L25" s="8">
        <v>8899.3490000000002</v>
      </c>
      <c r="M25" s="8">
        <v>58347.720999999998</v>
      </c>
      <c r="N25" s="8">
        <v>81584.576000000001</v>
      </c>
      <c r="O25" s="8">
        <v>0</v>
      </c>
      <c r="P25" s="8">
        <v>228787.48199999999</v>
      </c>
      <c r="Q25" s="269">
        <f t="shared" si="0"/>
        <v>1468532.9164000002</v>
      </c>
    </row>
    <row r="26" spans="2:17" ht="15" customHeight="1" x14ac:dyDescent="0.35">
      <c r="B26" s="29" t="s">
        <v>18</v>
      </c>
      <c r="C26" s="8" cm="1">
        <f t="array" ref="C26:P26">'[1]APPENDIX 23'!$C26:$P26</f>
        <v>0</v>
      </c>
      <c r="D26" s="8">
        <v>142376.766</v>
      </c>
      <c r="E26" s="8">
        <v>29109.168000000001</v>
      </c>
      <c r="F26" s="8">
        <v>814932.09699999995</v>
      </c>
      <c r="G26" s="8">
        <v>290637.20500000002</v>
      </c>
      <c r="H26" s="8">
        <v>42317.832999999999</v>
      </c>
      <c r="I26" s="8">
        <v>548949.57700000005</v>
      </c>
      <c r="J26" s="8">
        <v>3478696.5349499998</v>
      </c>
      <c r="K26" s="8">
        <v>0</v>
      </c>
      <c r="L26" s="8">
        <v>56124.464999999997</v>
      </c>
      <c r="M26" s="8">
        <v>167768.43</v>
      </c>
      <c r="N26" s="8">
        <v>276820.53200000001</v>
      </c>
      <c r="O26" s="8">
        <v>2325535.9977399991</v>
      </c>
      <c r="P26" s="8">
        <v>357808.74605000002</v>
      </c>
      <c r="Q26" s="269">
        <f t="shared" si="0"/>
        <v>8531077.3517399989</v>
      </c>
    </row>
    <row r="27" spans="2:17" ht="15" customHeight="1" x14ac:dyDescent="0.35">
      <c r="B27" s="29" t="s">
        <v>19</v>
      </c>
      <c r="C27" s="8" cm="1">
        <f t="array" ref="C27:P27">'[1]APPENDIX 23'!$C27:$P27</f>
        <v>750944.49100000004</v>
      </c>
      <c r="D27" s="8">
        <v>867464.272</v>
      </c>
      <c r="E27" s="8">
        <v>141042.39499999999</v>
      </c>
      <c r="F27" s="8">
        <v>2624744.182</v>
      </c>
      <c r="G27" s="8">
        <v>288912.05200000003</v>
      </c>
      <c r="H27" s="8">
        <v>557832.72900000005</v>
      </c>
      <c r="I27" s="8">
        <v>724437.90899999999</v>
      </c>
      <c r="J27" s="8">
        <v>650478.31500000006</v>
      </c>
      <c r="K27" s="8">
        <v>0</v>
      </c>
      <c r="L27" s="8">
        <v>68262.164000000004</v>
      </c>
      <c r="M27" s="8">
        <v>260789.60200000001</v>
      </c>
      <c r="N27" s="8">
        <v>833320.804</v>
      </c>
      <c r="O27" s="8">
        <v>0</v>
      </c>
      <c r="P27" s="8">
        <v>734086.77599999995</v>
      </c>
      <c r="Q27" s="269">
        <f t="shared" si="0"/>
        <v>8502315.6910000015</v>
      </c>
    </row>
    <row r="28" spans="2:17" ht="15" customHeight="1" x14ac:dyDescent="0.35">
      <c r="B28" s="29" t="s">
        <v>263</v>
      </c>
      <c r="C28" s="8" cm="1">
        <f t="array" ref="C28:P28">'[1]APPENDIX 23'!$C28:$P28</f>
        <v>93465.67</v>
      </c>
      <c r="D28" s="8">
        <v>32267.189000000002</v>
      </c>
      <c r="E28" s="8">
        <v>10926.983</v>
      </c>
      <c r="F28" s="8">
        <v>322517.33127999998</v>
      </c>
      <c r="G28" s="8">
        <v>82909.78912999999</v>
      </c>
      <c r="H28" s="8">
        <v>82825.629780000032</v>
      </c>
      <c r="I28" s="8">
        <v>266085.85564999998</v>
      </c>
      <c r="J28" s="8">
        <v>125408.02340000001</v>
      </c>
      <c r="K28" s="8">
        <v>0</v>
      </c>
      <c r="L28" s="8">
        <v>21422.010999999999</v>
      </c>
      <c r="M28" s="8">
        <v>58302.946400000001</v>
      </c>
      <c r="N28" s="8">
        <v>83102.837509999998</v>
      </c>
      <c r="O28" s="8">
        <v>847051.61651999992</v>
      </c>
      <c r="P28" s="8">
        <v>96235.308719999986</v>
      </c>
      <c r="Q28" s="269">
        <f t="shared" si="0"/>
        <v>2122521.1913899998</v>
      </c>
    </row>
    <row r="29" spans="2:17" ht="15" customHeight="1" x14ac:dyDescent="0.35">
      <c r="B29" s="29" t="s">
        <v>264</v>
      </c>
      <c r="C29" s="8" cm="1">
        <f t="array" ref="C29:P29">'[1]APPENDIX 23'!$C29:$P29</f>
        <v>0</v>
      </c>
      <c r="D29" s="8">
        <v>47057.963369999998</v>
      </c>
      <c r="E29" s="8">
        <v>101833.24273</v>
      </c>
      <c r="F29" s="8">
        <v>701984.18773999962</v>
      </c>
      <c r="G29" s="8">
        <v>684963.36110000021</v>
      </c>
      <c r="H29" s="8">
        <v>28677.363430000001</v>
      </c>
      <c r="I29" s="8">
        <v>1042422.14903</v>
      </c>
      <c r="J29" s="8">
        <v>128818.81365</v>
      </c>
      <c r="K29" s="8">
        <v>0</v>
      </c>
      <c r="L29" s="8">
        <v>269646.62703000032</v>
      </c>
      <c r="M29" s="8">
        <v>113993.22817</v>
      </c>
      <c r="N29" s="8">
        <v>431577.28892999998</v>
      </c>
      <c r="O29" s="8">
        <v>0</v>
      </c>
      <c r="P29" s="8">
        <v>35.838730000000012</v>
      </c>
      <c r="Q29" s="269">
        <f t="shared" si="0"/>
        <v>3551010.06391</v>
      </c>
    </row>
    <row r="30" spans="2:17" ht="15" customHeight="1" x14ac:dyDescent="0.35">
      <c r="B30" s="29" t="s">
        <v>20</v>
      </c>
      <c r="C30" s="8" cm="1">
        <f t="array" ref="C30:P30">'[1]APPENDIX 23'!$C30:$P30</f>
        <v>27522.538</v>
      </c>
      <c r="D30" s="8">
        <v>130178.906</v>
      </c>
      <c r="E30" s="8">
        <v>43312.171999999999</v>
      </c>
      <c r="F30" s="8">
        <v>284085.36800000002</v>
      </c>
      <c r="G30" s="8">
        <v>26026.531999999999</v>
      </c>
      <c r="H30" s="8">
        <v>136981.49</v>
      </c>
      <c r="I30" s="8">
        <v>558130.38399999996</v>
      </c>
      <c r="J30" s="8">
        <v>500577.57199999999</v>
      </c>
      <c r="K30" s="8">
        <v>0</v>
      </c>
      <c r="L30" s="8">
        <v>30651.489000000001</v>
      </c>
      <c r="M30" s="8">
        <v>66667.975000000006</v>
      </c>
      <c r="N30" s="8">
        <v>209807.03700000001</v>
      </c>
      <c r="O30" s="8">
        <v>0</v>
      </c>
      <c r="P30" s="8">
        <v>62307.425000000003</v>
      </c>
      <c r="Q30" s="269">
        <f t="shared" si="0"/>
        <v>2076248.8880000003</v>
      </c>
    </row>
    <row r="31" spans="2:17" ht="15" customHeight="1" x14ac:dyDescent="0.35">
      <c r="B31" s="29" t="s">
        <v>265</v>
      </c>
      <c r="C31" s="8" cm="1">
        <f t="array" ref="C31:P31">'[1]APPENDIX 23'!$C31:$P31</f>
        <v>109470.78576</v>
      </c>
      <c r="D31" s="8">
        <v>216048.84112999999</v>
      </c>
      <c r="E31" s="8">
        <v>221692.82717000003</v>
      </c>
      <c r="F31" s="8">
        <v>1045890.49602</v>
      </c>
      <c r="G31" s="8">
        <v>297396.43116000009</v>
      </c>
      <c r="H31" s="8">
        <v>168934.99198999989</v>
      </c>
      <c r="I31" s="8">
        <v>1522254.8239899999</v>
      </c>
      <c r="J31" s="8">
        <v>1403924.5075600001</v>
      </c>
      <c r="K31" s="8">
        <v>0</v>
      </c>
      <c r="L31" s="8">
        <v>115234.16630999969</v>
      </c>
      <c r="M31" s="8">
        <v>480678.21233999991</v>
      </c>
      <c r="N31" s="8">
        <v>828769.88106000028</v>
      </c>
      <c r="O31" s="8">
        <v>11881712.776840011</v>
      </c>
      <c r="P31" s="8">
        <v>97012.302950000012</v>
      </c>
      <c r="Q31" s="269">
        <f t="shared" si="0"/>
        <v>18389021.044280011</v>
      </c>
    </row>
    <row r="32" spans="2:17" ht="15" customHeight="1" x14ac:dyDescent="0.35">
      <c r="B32" s="29" t="s">
        <v>266</v>
      </c>
      <c r="C32" s="8" cm="1">
        <f t="array" ref="C32:P32">'[1]APPENDIX 23'!$C32:$P32</f>
        <v>0</v>
      </c>
      <c r="D32" s="8">
        <v>29857.207000000002</v>
      </c>
      <c r="E32" s="8">
        <v>16661.756000000001</v>
      </c>
      <c r="F32" s="8">
        <v>162515.49799999999</v>
      </c>
      <c r="G32" s="8">
        <v>301036.424</v>
      </c>
      <c r="H32" s="8">
        <v>5767.5700000000006</v>
      </c>
      <c r="I32" s="8">
        <v>538282.21099999989</v>
      </c>
      <c r="J32" s="8">
        <v>576782.3875099998</v>
      </c>
      <c r="K32" s="8">
        <v>0</v>
      </c>
      <c r="L32" s="8">
        <v>37859.067490000001</v>
      </c>
      <c r="M32" s="8">
        <v>58069.804000000004</v>
      </c>
      <c r="N32" s="8">
        <v>146714.87100000001</v>
      </c>
      <c r="O32" s="8">
        <v>1142619.0430000001</v>
      </c>
      <c r="P32" s="8">
        <v>8878.869999999999</v>
      </c>
      <c r="Q32" s="269">
        <f t="shared" si="0"/>
        <v>3025044.7089999998</v>
      </c>
    </row>
    <row r="33" spans="2:17" ht="15" customHeight="1" x14ac:dyDescent="0.35">
      <c r="B33" s="29" t="s">
        <v>267</v>
      </c>
      <c r="C33" s="8" cm="1">
        <f t="array" ref="C33:P33">'[1]APPENDIX 23'!$C33:$P33</f>
        <v>0</v>
      </c>
      <c r="D33" s="8">
        <v>26650.821</v>
      </c>
      <c r="E33" s="8">
        <v>12688.496999999999</v>
      </c>
      <c r="F33" s="8">
        <v>88287.005999999994</v>
      </c>
      <c r="G33" s="8">
        <v>41785.002999999997</v>
      </c>
      <c r="H33" s="8">
        <v>48952.600000000006</v>
      </c>
      <c r="I33" s="8">
        <v>981584.34100000001</v>
      </c>
      <c r="J33" s="8">
        <v>522485.951</v>
      </c>
      <c r="K33" s="8">
        <v>0</v>
      </c>
      <c r="L33" s="8">
        <v>20188.327999999998</v>
      </c>
      <c r="M33" s="8">
        <v>30899.303</v>
      </c>
      <c r="N33" s="8">
        <v>106989.72900000001</v>
      </c>
      <c r="O33" s="8">
        <v>0</v>
      </c>
      <c r="P33" s="8">
        <v>36743.353000000003</v>
      </c>
      <c r="Q33" s="269">
        <f t="shared" si="0"/>
        <v>1917254.932</v>
      </c>
    </row>
    <row r="34" spans="2:17" ht="15" customHeight="1" x14ac:dyDescent="0.35">
      <c r="B34" s="29" t="s">
        <v>268</v>
      </c>
      <c r="C34" s="8" cm="1">
        <f t="array" ref="C34:P34">'[1]APPENDIX 23'!$C34:$P34</f>
        <v>0</v>
      </c>
      <c r="D34" s="8">
        <v>71890.629730000015</v>
      </c>
      <c r="E34" s="8">
        <v>131135.1008799983</v>
      </c>
      <c r="F34" s="8">
        <v>635508.54602000257</v>
      </c>
      <c r="G34" s="8">
        <v>223279.94669000001</v>
      </c>
      <c r="H34" s="8">
        <v>84637.900209999949</v>
      </c>
      <c r="I34" s="8">
        <v>719243.35837999964</v>
      </c>
      <c r="J34" s="8">
        <v>696371.99988000037</v>
      </c>
      <c r="K34" s="8">
        <v>0</v>
      </c>
      <c r="L34" s="8">
        <v>19877.285189999999</v>
      </c>
      <c r="M34" s="8">
        <v>195413.99447999999</v>
      </c>
      <c r="N34" s="8">
        <v>238799.57923999999</v>
      </c>
      <c r="O34" s="8">
        <v>0</v>
      </c>
      <c r="P34" s="8">
        <v>34749.684549999984</v>
      </c>
      <c r="Q34" s="269">
        <f t="shared" si="0"/>
        <v>3050908.0252500004</v>
      </c>
    </row>
    <row r="35" spans="2:17" ht="15" customHeight="1" x14ac:dyDescent="0.35">
      <c r="B35" s="29" t="s">
        <v>269</v>
      </c>
      <c r="C35" s="8" cm="1">
        <f t="array" ref="C35:P35">'[1]APPENDIX 23'!$C35:$P35</f>
        <v>56224.858</v>
      </c>
      <c r="D35" s="8">
        <v>3575.259</v>
      </c>
      <c r="E35" s="8">
        <v>371.00900000000001</v>
      </c>
      <c r="F35" s="8">
        <v>7993.8459999999995</v>
      </c>
      <c r="G35" s="8">
        <v>46453.531000000003</v>
      </c>
      <c r="H35" s="8">
        <v>3333.1280000000002</v>
      </c>
      <c r="I35" s="8">
        <v>51002.972000000002</v>
      </c>
      <c r="J35" s="8">
        <v>29605.308000000001</v>
      </c>
      <c r="K35" s="8">
        <v>0</v>
      </c>
      <c r="L35" s="8">
        <v>14680.281999999999</v>
      </c>
      <c r="M35" s="8">
        <v>45904.294000000002</v>
      </c>
      <c r="N35" s="8">
        <v>64272.983999999997</v>
      </c>
      <c r="O35" s="8">
        <v>1947836.055379072</v>
      </c>
      <c r="P35" s="8">
        <v>8455.2919999999995</v>
      </c>
      <c r="Q35" s="269">
        <f t="shared" si="0"/>
        <v>2279708.818379072</v>
      </c>
    </row>
    <row r="36" spans="2:17" ht="15" customHeight="1" x14ac:dyDescent="0.35">
      <c r="B36" s="29" t="s">
        <v>21</v>
      </c>
      <c r="C36" s="8" cm="1">
        <f t="array" ref="C36:P36">'[1]APPENDIX 23'!$C36:$P36</f>
        <v>0</v>
      </c>
      <c r="D36" s="8">
        <v>32224.293165388499</v>
      </c>
      <c r="E36" s="8">
        <v>4316.090378332352</v>
      </c>
      <c r="F36" s="8">
        <v>55502.066912659204</v>
      </c>
      <c r="G36" s="8">
        <v>35335.713203127278</v>
      </c>
      <c r="H36" s="8">
        <v>12271.231443186143</v>
      </c>
      <c r="I36" s="8">
        <v>243244.65153125065</v>
      </c>
      <c r="J36" s="8">
        <v>465128.21191481577</v>
      </c>
      <c r="K36" s="8">
        <v>0</v>
      </c>
      <c r="L36" s="8">
        <v>2193.9024931366998</v>
      </c>
      <c r="M36" s="8">
        <v>38848.629310493052</v>
      </c>
      <c r="N36" s="8">
        <v>45204.543231779287</v>
      </c>
      <c r="O36" s="8">
        <v>13680.423204134469</v>
      </c>
      <c r="P36" s="8">
        <v>10585.30207275481</v>
      </c>
      <c r="Q36" s="269">
        <f t="shared" si="0"/>
        <v>958535.05886105809</v>
      </c>
    </row>
    <row r="37" spans="2:17" ht="15" customHeight="1" x14ac:dyDescent="0.35">
      <c r="B37" s="29" t="s">
        <v>22</v>
      </c>
      <c r="C37" s="8" cm="1">
        <f t="array" ref="C37:P37">'[1]APPENDIX 23'!$C37:$P37</f>
        <v>0</v>
      </c>
      <c r="D37" s="8">
        <v>164287.41022817499</v>
      </c>
      <c r="E37" s="8">
        <v>89837.03</v>
      </c>
      <c r="F37" s="8">
        <v>713909.04137236509</v>
      </c>
      <c r="G37" s="8">
        <v>46953.548000000003</v>
      </c>
      <c r="H37" s="8">
        <v>219141.05600000001</v>
      </c>
      <c r="I37" s="8">
        <v>268301.26699999999</v>
      </c>
      <c r="J37" s="8">
        <v>195716.215</v>
      </c>
      <c r="K37" s="8">
        <v>0</v>
      </c>
      <c r="L37" s="8">
        <v>15784.648357267875</v>
      </c>
      <c r="M37" s="8">
        <v>137204.10800000001</v>
      </c>
      <c r="N37" s="8">
        <v>286338.36099999998</v>
      </c>
      <c r="O37" s="8">
        <v>35152.408000000003</v>
      </c>
      <c r="P37" s="8">
        <v>50751.781042192044</v>
      </c>
      <c r="Q37" s="269">
        <f t="shared" si="0"/>
        <v>2223376.8739999998</v>
      </c>
    </row>
    <row r="38" spans="2:17" ht="15" customHeight="1" x14ac:dyDescent="0.35">
      <c r="B38" s="29" t="s">
        <v>270</v>
      </c>
      <c r="C38" s="8" cm="1">
        <f t="array" ref="C38:P38">'[1]APPENDIX 23'!$C38:$P38</f>
        <v>92362.729000000007</v>
      </c>
      <c r="D38" s="8">
        <v>169337.30900000001</v>
      </c>
      <c r="E38" s="8">
        <v>167462.20000000001</v>
      </c>
      <c r="F38" s="8">
        <v>1084768.9579999999</v>
      </c>
      <c r="G38" s="8">
        <v>245819.57699999999</v>
      </c>
      <c r="H38" s="8">
        <v>80562.888000000006</v>
      </c>
      <c r="I38" s="8">
        <v>1357380.4310000001</v>
      </c>
      <c r="J38" s="8">
        <v>625697.45499999996</v>
      </c>
      <c r="K38" s="8">
        <v>0</v>
      </c>
      <c r="L38" s="8">
        <v>202068.68900000001</v>
      </c>
      <c r="M38" s="8">
        <v>117220.932</v>
      </c>
      <c r="N38" s="8">
        <v>389078.64600000001</v>
      </c>
      <c r="O38" s="8">
        <v>3375345.733</v>
      </c>
      <c r="P38" s="8">
        <v>421858.66899999999</v>
      </c>
      <c r="Q38" s="269">
        <f t="shared" si="0"/>
        <v>8328964.216</v>
      </c>
    </row>
    <row r="39" spans="2:17" ht="15" customHeight="1" x14ac:dyDescent="0.35">
      <c r="B39" s="29" t="s">
        <v>23</v>
      </c>
      <c r="C39" s="8" cm="1">
        <f t="array" ref="C39:P39">'[1]APPENDIX 23'!$C39:$P39</f>
        <v>0</v>
      </c>
      <c r="D39" s="8">
        <v>25288.628000000001</v>
      </c>
      <c r="E39" s="8">
        <v>3429.0910600000002</v>
      </c>
      <c r="F39" s="8">
        <v>123948.07716</v>
      </c>
      <c r="G39" s="8">
        <v>22116.599979999999</v>
      </c>
      <c r="H39" s="8">
        <v>4407.7875100000001</v>
      </c>
      <c r="I39" s="8">
        <v>684334.68483000004</v>
      </c>
      <c r="J39" s="8">
        <v>272246.60181999998</v>
      </c>
      <c r="K39" s="8">
        <v>0</v>
      </c>
      <c r="L39" s="8">
        <v>13189.159</v>
      </c>
      <c r="M39" s="8">
        <v>17270.150160000001</v>
      </c>
      <c r="N39" s="8">
        <v>315393.91496999998</v>
      </c>
      <c r="O39" s="8">
        <v>657811.60199999996</v>
      </c>
      <c r="P39" s="8">
        <v>35416.508000000002</v>
      </c>
      <c r="Q39" s="269">
        <f t="shared" si="0"/>
        <v>2174852.80449</v>
      </c>
    </row>
    <row r="40" spans="2:17" ht="15" customHeight="1" x14ac:dyDescent="0.35">
      <c r="B40" s="29" t="s">
        <v>24</v>
      </c>
      <c r="C40" s="8" cm="1">
        <f t="array" ref="C40:P40">'[1]APPENDIX 23'!$C40:$P40</f>
        <v>0</v>
      </c>
      <c r="D40" s="8">
        <v>1834.96318</v>
      </c>
      <c r="E40" s="8">
        <v>745.53700000000003</v>
      </c>
      <c r="F40" s="8">
        <v>11492.428</v>
      </c>
      <c r="G40" s="8">
        <v>11848.710429999999</v>
      </c>
      <c r="H40" s="8">
        <v>312.858</v>
      </c>
      <c r="I40" s="8">
        <v>665970.47399999993</v>
      </c>
      <c r="J40" s="8">
        <v>392134.2205</v>
      </c>
      <c r="K40" s="8">
        <v>0</v>
      </c>
      <c r="L40" s="8">
        <v>-4193.9209999999994</v>
      </c>
      <c r="M40" s="8">
        <v>2606.16264</v>
      </c>
      <c r="N40" s="8">
        <v>9090.5329999999994</v>
      </c>
      <c r="O40" s="8">
        <v>0</v>
      </c>
      <c r="P40" s="8">
        <v>8198.5920000000006</v>
      </c>
      <c r="Q40" s="269">
        <f t="shared" si="0"/>
        <v>1100040.5577499999</v>
      </c>
    </row>
    <row r="41" spans="2:17" ht="15" customHeight="1" x14ac:dyDescent="0.35">
      <c r="B41" s="29" t="s">
        <v>25</v>
      </c>
      <c r="C41" s="8" cm="1">
        <f t="array" ref="C41:P41">'[1]APPENDIX 23'!$C41:$P41</f>
        <v>0</v>
      </c>
      <c r="D41" s="8">
        <v>0</v>
      </c>
      <c r="E41" s="8">
        <v>0</v>
      </c>
      <c r="F41" s="8">
        <v>0</v>
      </c>
      <c r="G41" s="8">
        <v>0</v>
      </c>
      <c r="H41" s="8">
        <v>0</v>
      </c>
      <c r="I41" s="8">
        <v>0</v>
      </c>
      <c r="J41" s="8">
        <v>0</v>
      </c>
      <c r="K41" s="8">
        <v>0</v>
      </c>
      <c r="L41" s="8">
        <v>0</v>
      </c>
      <c r="M41" s="8">
        <v>0</v>
      </c>
      <c r="N41" s="8">
        <v>0</v>
      </c>
      <c r="O41" s="8">
        <v>0</v>
      </c>
      <c r="P41" s="8">
        <v>0</v>
      </c>
      <c r="Q41" s="269">
        <f t="shared" si="0"/>
        <v>0</v>
      </c>
    </row>
    <row r="42" spans="2:17" ht="15" customHeight="1" x14ac:dyDescent="0.35">
      <c r="B42" s="260" t="s">
        <v>26</v>
      </c>
      <c r="C42" s="268">
        <f t="shared" ref="C42:Q42" si="1">SUM(C6:C41)</f>
        <v>4967970.2705199998</v>
      </c>
      <c r="D42" s="268">
        <f t="shared" si="1"/>
        <v>5204971.5452004597</v>
      </c>
      <c r="E42" s="268">
        <f t="shared" si="1"/>
        <v>2083257.259235871</v>
      </c>
      <c r="F42" s="268">
        <f t="shared" si="1"/>
        <v>22663647.296728965</v>
      </c>
      <c r="G42" s="268">
        <f t="shared" si="1"/>
        <v>5343776.4645103887</v>
      </c>
      <c r="H42" s="268">
        <f t="shared" si="1"/>
        <v>4851852.6662269048</v>
      </c>
      <c r="I42" s="268">
        <f t="shared" si="1"/>
        <v>30684065.22498735</v>
      </c>
      <c r="J42" s="268">
        <f t="shared" si="1"/>
        <v>22299933.792352214</v>
      </c>
      <c r="K42" s="268">
        <f t="shared" si="1"/>
        <v>4829658.1885326747</v>
      </c>
      <c r="L42" s="268">
        <f t="shared" si="1"/>
        <v>3345745.0253456514</v>
      </c>
      <c r="M42" s="268">
        <f t="shared" si="1"/>
        <v>5523841.6235690378</v>
      </c>
      <c r="N42" s="268">
        <f t="shared" si="1"/>
        <v>14194570.782607116</v>
      </c>
      <c r="O42" s="268">
        <f t="shared" si="1"/>
        <v>76203422.452374667</v>
      </c>
      <c r="P42" s="268">
        <f t="shared" si="1"/>
        <v>6364927.4302176442</v>
      </c>
      <c r="Q42" s="268">
        <f t="shared" si="1"/>
        <v>208561640.02240896</v>
      </c>
    </row>
    <row r="43" spans="2:17" ht="15" customHeight="1" x14ac:dyDescent="0.35">
      <c r="B43" s="534" t="s">
        <v>27</v>
      </c>
      <c r="C43" s="535"/>
      <c r="D43" s="535"/>
      <c r="E43" s="535"/>
      <c r="F43" s="535"/>
      <c r="G43" s="535"/>
      <c r="H43" s="535"/>
      <c r="I43" s="535"/>
      <c r="J43" s="535"/>
      <c r="K43" s="535"/>
      <c r="L43" s="535"/>
      <c r="M43" s="535"/>
      <c r="N43" s="535"/>
      <c r="O43" s="535"/>
      <c r="P43" s="535"/>
      <c r="Q43" s="536"/>
    </row>
    <row r="44" spans="2:17" ht="15" customHeight="1" x14ac:dyDescent="0.35">
      <c r="B44" s="29" t="s">
        <v>28</v>
      </c>
      <c r="C44" s="8" cm="1">
        <f t="array" ref="C44:P44">'[1]APPENDIX 23'!$C44:$P44</f>
        <v>23845.344000000001</v>
      </c>
      <c r="D44" s="8">
        <v>747176.33600000001</v>
      </c>
      <c r="E44" s="8">
        <v>648392.98100000003</v>
      </c>
      <c r="F44" s="8">
        <v>1845426.1780000001</v>
      </c>
      <c r="G44" s="8">
        <v>91340.402000000002</v>
      </c>
      <c r="H44" s="8">
        <v>274221.462</v>
      </c>
      <c r="I44" s="8">
        <v>23922.486000000001</v>
      </c>
      <c r="J44" s="8">
        <v>102214.26</v>
      </c>
      <c r="K44" s="8">
        <v>0</v>
      </c>
      <c r="L44" s="8">
        <v>193055.40599999999</v>
      </c>
      <c r="M44" s="8">
        <v>10160.811</v>
      </c>
      <c r="N44" s="8">
        <v>20321.621999999999</v>
      </c>
      <c r="O44" s="8">
        <v>913439.32700000005</v>
      </c>
      <c r="P44" s="8">
        <v>792543.24600000004</v>
      </c>
      <c r="Q44" s="269">
        <f>SUM(C44:P44)</f>
        <v>5686059.8610000005</v>
      </c>
    </row>
    <row r="45" spans="2:17" ht="15" customHeight="1" x14ac:dyDescent="0.35">
      <c r="B45" s="29" t="s">
        <v>29</v>
      </c>
      <c r="C45" s="8" cm="1">
        <f t="array" ref="C45:P45">'[1]APPENDIX 23'!$C45:$P45</f>
        <v>2203.236904960389</v>
      </c>
      <c r="D45" s="8">
        <v>392732.77917626558</v>
      </c>
      <c r="E45" s="8">
        <v>0</v>
      </c>
      <c r="F45" s="8">
        <v>1972984.5096341581</v>
      </c>
      <c r="G45" s="8">
        <v>44405.556335813562</v>
      </c>
      <c r="H45" s="8">
        <v>190046.88938197351</v>
      </c>
      <c r="I45" s="8">
        <v>0</v>
      </c>
      <c r="J45" s="8">
        <v>240982.4015809058</v>
      </c>
      <c r="K45" s="8">
        <v>0</v>
      </c>
      <c r="L45" s="8">
        <v>118940.65068423819</v>
      </c>
      <c r="M45" s="8">
        <v>0</v>
      </c>
      <c r="N45" s="8">
        <v>0</v>
      </c>
      <c r="O45" s="8">
        <v>837106.61730794806</v>
      </c>
      <c r="P45" s="8">
        <v>561083.10861878656</v>
      </c>
      <c r="Q45" s="269">
        <f>SUM(C45:P45)</f>
        <v>4360485.7496250495</v>
      </c>
    </row>
    <row r="46" spans="2:17" ht="15" customHeight="1" x14ac:dyDescent="0.35">
      <c r="B46" s="29" t="s">
        <v>271</v>
      </c>
      <c r="C46" s="8" cm="1">
        <f t="array" ref="C46:P46">'[1]APPENDIX 23'!$C46:$P46</f>
        <v>4230.9470000000001</v>
      </c>
      <c r="D46" s="8">
        <v>157140.32800000001</v>
      </c>
      <c r="E46" s="8">
        <v>251937.519</v>
      </c>
      <c r="F46" s="8">
        <v>1851071.963</v>
      </c>
      <c r="G46" s="8">
        <v>35655.889000000003</v>
      </c>
      <c r="H46" s="8">
        <v>90961.819000000003</v>
      </c>
      <c r="I46" s="8">
        <v>90506.517999999996</v>
      </c>
      <c r="J46" s="8">
        <v>98048.728000000003</v>
      </c>
      <c r="K46" s="8">
        <v>0</v>
      </c>
      <c r="L46" s="8">
        <v>-2509.3690000000001</v>
      </c>
      <c r="M46" s="8">
        <v>90211.402000000002</v>
      </c>
      <c r="N46" s="8">
        <v>14695.087</v>
      </c>
      <c r="O46" s="8">
        <v>777600.03899999999</v>
      </c>
      <c r="P46" s="8">
        <v>126921.276</v>
      </c>
      <c r="Q46" s="269">
        <f>SUM(C46:P46)</f>
        <v>3586472.1460000006</v>
      </c>
    </row>
    <row r="47" spans="2:17" ht="15" customHeight="1" x14ac:dyDescent="0.35">
      <c r="B47" s="29" t="s">
        <v>30</v>
      </c>
      <c r="C47" s="8" cm="1">
        <f t="array" ref="C47:P47">'[1]APPENDIX 23'!$C47:$P47</f>
        <v>91690.695420000018</v>
      </c>
      <c r="D47" s="8">
        <v>1736902.868259999</v>
      </c>
      <c r="E47" s="8">
        <v>117039.77903999999</v>
      </c>
      <c r="F47" s="8">
        <v>4967713.4607299976</v>
      </c>
      <c r="G47" s="8">
        <v>189261.38725999999</v>
      </c>
      <c r="H47" s="8">
        <v>837009.49155999941</v>
      </c>
      <c r="I47" s="8">
        <v>28833.050439999999</v>
      </c>
      <c r="J47" s="8">
        <v>622175.31288999983</v>
      </c>
      <c r="K47" s="8">
        <v>0</v>
      </c>
      <c r="L47" s="8">
        <v>816305.98181000003</v>
      </c>
      <c r="M47" s="8">
        <v>177768.12182999999</v>
      </c>
      <c r="N47" s="8">
        <v>64546.228870000014</v>
      </c>
      <c r="O47" s="8">
        <v>3431983.727</v>
      </c>
      <c r="P47" s="8">
        <v>1901377.7122400019</v>
      </c>
      <c r="Q47" s="269">
        <f>SUM(C47:P47)</f>
        <v>14982607.817349998</v>
      </c>
    </row>
    <row r="48" spans="2:17" ht="15" customHeight="1" x14ac:dyDescent="0.35">
      <c r="B48" s="29" t="s">
        <v>272</v>
      </c>
      <c r="C48" s="8" cm="1">
        <f t="array" ref="C48:P48">'[1]APPENDIX 23'!$C48:$P48</f>
        <v>57414.13139646421</v>
      </c>
      <c r="D48" s="8">
        <v>641468.6866760049</v>
      </c>
      <c r="E48" s="8">
        <v>0</v>
      </c>
      <c r="F48" s="8">
        <v>2855094.010950828</v>
      </c>
      <c r="G48" s="8">
        <v>198314.50761046191</v>
      </c>
      <c r="H48" s="8">
        <v>196194.35311871191</v>
      </c>
      <c r="I48" s="8">
        <v>0</v>
      </c>
      <c r="J48" s="8">
        <v>197619.49275560159</v>
      </c>
      <c r="K48" s="8">
        <v>0</v>
      </c>
      <c r="L48" s="8">
        <v>1374941.6703520699</v>
      </c>
      <c r="M48" s="8">
        <v>45983.512566057107</v>
      </c>
      <c r="N48" s="8">
        <v>154897.62003720811</v>
      </c>
      <c r="O48" s="8">
        <v>43314.986168085758</v>
      </c>
      <c r="P48" s="8">
        <v>148319.4102404819</v>
      </c>
      <c r="Q48" s="269">
        <f>SUM(C48:P48)</f>
        <v>5913562.381871975</v>
      </c>
    </row>
    <row r="49" spans="2:17" ht="15" customHeight="1" x14ac:dyDescent="0.35">
      <c r="B49" s="365" t="s">
        <v>26</v>
      </c>
      <c r="C49" s="366">
        <f>SUM(C44:C48)</f>
        <v>179384.35472142461</v>
      </c>
      <c r="D49" s="366">
        <f t="shared" ref="D49:Q49" si="2">SUM(D44:D48)</f>
        <v>3675420.9981122697</v>
      </c>
      <c r="E49" s="366">
        <f t="shared" si="2"/>
        <v>1017370.2790399999</v>
      </c>
      <c r="F49" s="366">
        <f t="shared" si="2"/>
        <v>13492290.122314984</v>
      </c>
      <c r="G49" s="366">
        <f t="shared" si="2"/>
        <v>558977.74220627546</v>
      </c>
      <c r="H49" s="366">
        <f t="shared" si="2"/>
        <v>1588434.0150606849</v>
      </c>
      <c r="I49" s="366">
        <f t="shared" si="2"/>
        <v>143262.05444000001</v>
      </c>
      <c r="J49" s="366">
        <f t="shared" si="2"/>
        <v>1261040.1952265073</v>
      </c>
      <c r="K49" s="366">
        <f t="shared" si="2"/>
        <v>0</v>
      </c>
      <c r="L49" s="366">
        <f t="shared" si="2"/>
        <v>2500734.3398463083</v>
      </c>
      <c r="M49" s="366">
        <f t="shared" si="2"/>
        <v>324123.8473960571</v>
      </c>
      <c r="N49" s="366">
        <f t="shared" si="2"/>
        <v>254460.55790720813</v>
      </c>
      <c r="O49" s="366">
        <f t="shared" si="2"/>
        <v>6003444.6964760339</v>
      </c>
      <c r="P49" s="366">
        <f t="shared" si="2"/>
        <v>3530244.7530992706</v>
      </c>
      <c r="Q49" s="366">
        <f t="shared" si="2"/>
        <v>34529187.955847025</v>
      </c>
    </row>
    <row r="50" spans="2:17" ht="14.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qItVDfnaZSvvhBSdn+Z5xhpAua+5YPVYwr9gsXf92eicTAbHF9WvOgHCxpbvH8h9KSBxXOnBZEr2uNE5XGyz3A==" saltValue="RdlpTg18c6051b/tWCm9+Q==" spinCount="100000" sheet="1" objects="1" scenarios="1"/>
  <mergeCells count="4">
    <mergeCell ref="B50:Q50"/>
    <mergeCell ref="B43:Q43"/>
    <mergeCell ref="B3:Q3"/>
    <mergeCell ref="B5:Q5"/>
  </mergeCells>
  <pageMargins left="0.7" right="0.7" top="0.75" bottom="0.75" header="0.3" footer="0.3"/>
  <pageSetup scale="38" orientation="landscape" r:id="rId1"/>
  <headerFooter>
    <oddFooter>Page &amp;P</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9">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8.7265625" style="1"/>
    <col min="2" max="2" width="50.08984375" style="1" customWidth="1"/>
    <col min="3" max="9" width="15.453125" style="1" customWidth="1"/>
    <col min="10" max="10" width="17.1796875" style="1" customWidth="1"/>
    <col min="11" max="11" width="15.453125" style="1" customWidth="1"/>
    <col min="12" max="12" width="14.1796875" style="1" bestFit="1" customWidth="1"/>
    <col min="13" max="13" width="15.453125" style="1" customWidth="1"/>
    <col min="14" max="14" width="18.54296875" style="1" customWidth="1"/>
    <col min="15" max="15" width="15.453125" style="1" customWidth="1"/>
    <col min="16" max="16" width="18.453125" style="1" customWidth="1"/>
    <col min="17" max="17" width="15.90625" style="1" bestFit="1" customWidth="1"/>
    <col min="18" max="18" width="11.1796875" style="1" bestFit="1" customWidth="1"/>
    <col min="19" max="16384" width="8.7265625" style="1"/>
  </cols>
  <sheetData>
    <row r="1" spans="2:17" ht="29" customHeight="1" x14ac:dyDescent="0.35">
      <c r="B1" s="449"/>
    </row>
    <row r="3" spans="2:17" ht="21.75" customHeight="1" x14ac:dyDescent="0.35">
      <c r="B3" s="538" t="str">
        <f>_xlfn.CONCAT(Contents!E41,": ",UPPER(Contents!F41))</f>
        <v>APPENDIX 24: SUMMARY OF OUTWARD REINSURANCE PREMIUMS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x14ac:dyDescent="0.35">
      <c r="B5" s="560" t="s">
        <v>4</v>
      </c>
      <c r="C5" s="535"/>
      <c r="D5" s="535"/>
      <c r="E5" s="535"/>
      <c r="F5" s="535"/>
      <c r="G5" s="535"/>
      <c r="H5" s="535"/>
      <c r="I5" s="535"/>
      <c r="J5" s="535"/>
      <c r="K5" s="535"/>
      <c r="L5" s="535"/>
      <c r="M5" s="535"/>
      <c r="N5" s="535"/>
      <c r="O5" s="535"/>
      <c r="P5" s="535"/>
      <c r="Q5" s="536"/>
    </row>
    <row r="6" spans="2:17" ht="15" customHeight="1" x14ac:dyDescent="0.35">
      <c r="B6" s="29" t="s">
        <v>5</v>
      </c>
      <c r="C6" s="8" cm="1">
        <f t="array" ref="C6:P6">'[1]APPENDIX 24'!$C6:$P6</f>
        <v>0</v>
      </c>
      <c r="D6" s="8">
        <v>1249.528</v>
      </c>
      <c r="E6" s="8">
        <v>1084.761</v>
      </c>
      <c r="F6" s="8">
        <v>14781.456</v>
      </c>
      <c r="G6" s="8">
        <v>97.2</v>
      </c>
      <c r="H6" s="8">
        <v>539.03399999999999</v>
      </c>
      <c r="I6" s="8">
        <v>0</v>
      </c>
      <c r="J6" s="8">
        <v>0</v>
      </c>
      <c r="K6" s="265">
        <v>0</v>
      </c>
      <c r="L6" s="265">
        <v>0</v>
      </c>
      <c r="M6" s="265">
        <v>0</v>
      </c>
      <c r="N6" s="265">
        <v>0</v>
      </c>
      <c r="O6" s="265">
        <v>3013384.0078799999</v>
      </c>
      <c r="P6" s="265">
        <v>7590.8869999999997</v>
      </c>
      <c r="Q6" s="266">
        <f>SUM(C6:P6)</f>
        <v>3038726.8738799999</v>
      </c>
    </row>
    <row r="7" spans="2:17" ht="15" customHeight="1" x14ac:dyDescent="0.35">
      <c r="B7" s="29" t="s">
        <v>6</v>
      </c>
      <c r="C7" s="8" cm="1">
        <f t="array" ref="C7:P7">'[1]APPENDIX 24'!$C7:$P7</f>
        <v>0</v>
      </c>
      <c r="D7" s="8">
        <v>31075.599999999999</v>
      </c>
      <c r="E7" s="8">
        <v>276.87400000000002</v>
      </c>
      <c r="F7" s="8">
        <v>-16497.941999999999</v>
      </c>
      <c r="G7" s="8">
        <v>231.166</v>
      </c>
      <c r="H7" s="8">
        <v>1714.472</v>
      </c>
      <c r="I7" s="8">
        <v>24133.407999999999</v>
      </c>
      <c r="J7" s="8">
        <v>16841.825000000001</v>
      </c>
      <c r="K7" s="265">
        <v>75131.914999999994</v>
      </c>
      <c r="L7" s="265">
        <v>77.644000000000005</v>
      </c>
      <c r="M7" s="265">
        <v>38.506</v>
      </c>
      <c r="N7" s="265">
        <v>2005.9449999999999</v>
      </c>
      <c r="O7" s="265">
        <v>0</v>
      </c>
      <c r="P7" s="265">
        <v>9871.6939999999995</v>
      </c>
      <c r="Q7" s="266">
        <f t="shared" ref="Q7:Q41" si="0">SUM(C7:P7)</f>
        <v>144901.10699999996</v>
      </c>
    </row>
    <row r="8" spans="2:17" ht="15" customHeight="1" x14ac:dyDescent="0.35">
      <c r="B8" s="29" t="s">
        <v>256</v>
      </c>
      <c r="C8" s="8" cm="1">
        <f t="array" ref="C8:P8">'[1]APPENDIX 24'!$C8:$P8</f>
        <v>220662.75180999999</v>
      </c>
      <c r="D8" s="8">
        <v>148397.55086902899</v>
      </c>
      <c r="E8" s="8">
        <v>39508.43223989362</v>
      </c>
      <c r="F8" s="8">
        <v>1664310.1145011799</v>
      </c>
      <c r="G8" s="8">
        <v>220099.355938917</v>
      </c>
      <c r="H8" s="8">
        <v>108036.700455336</v>
      </c>
      <c r="I8" s="8">
        <v>48301.383899904999</v>
      </c>
      <c r="J8" s="8">
        <v>23602.462027261001</v>
      </c>
      <c r="K8" s="265">
        <v>0</v>
      </c>
      <c r="L8" s="265">
        <v>114950.929763907</v>
      </c>
      <c r="M8" s="265">
        <v>24498.161600817999</v>
      </c>
      <c r="N8" s="265">
        <v>92343.876672049999</v>
      </c>
      <c r="O8" s="265">
        <v>3626984.06348</v>
      </c>
      <c r="P8" s="265">
        <v>185377.89223170199</v>
      </c>
      <c r="Q8" s="266">
        <f t="shared" si="0"/>
        <v>6517073.6754899984</v>
      </c>
    </row>
    <row r="9" spans="2:17" ht="15" customHeight="1" x14ac:dyDescent="0.35">
      <c r="B9" s="29" t="s">
        <v>257</v>
      </c>
      <c r="C9" s="8" cm="1">
        <f t="array" ref="C9:P9">'[1]APPENDIX 24'!$C9:$P9</f>
        <v>52458.989179999997</v>
      </c>
      <c r="D9" s="8">
        <v>507880.63101472781</v>
      </c>
      <c r="E9" s="8">
        <v>29562.65684</v>
      </c>
      <c r="F9" s="8">
        <v>1317010.7315562731</v>
      </c>
      <c r="G9" s="8">
        <v>398590.62813159672</v>
      </c>
      <c r="H9" s="8">
        <v>607385.1495599997</v>
      </c>
      <c r="I9" s="8">
        <v>49992.25124839507</v>
      </c>
      <c r="J9" s="8">
        <v>19196.833462626269</v>
      </c>
      <c r="K9" s="265">
        <v>0</v>
      </c>
      <c r="L9" s="265">
        <v>675485.30841335317</v>
      </c>
      <c r="M9" s="265">
        <v>998606.30052396422</v>
      </c>
      <c r="N9" s="265">
        <v>2714409.0889618262</v>
      </c>
      <c r="O9" s="265">
        <v>75825.320789999998</v>
      </c>
      <c r="P9" s="265">
        <v>97013.449304238588</v>
      </c>
      <c r="Q9" s="266">
        <f t="shared" si="0"/>
        <v>7543417.3389870012</v>
      </c>
    </row>
    <row r="10" spans="2:17" ht="15" customHeight="1" x14ac:dyDescent="0.35">
      <c r="B10" s="29" t="s">
        <v>258</v>
      </c>
      <c r="C10" s="8" cm="1">
        <f t="array" ref="C10:P10">'[1]APPENDIX 24'!$C10:$P10</f>
        <v>0</v>
      </c>
      <c r="D10" s="8">
        <v>70950.971999999994</v>
      </c>
      <c r="E10" s="8">
        <v>3994.1959999999999</v>
      </c>
      <c r="F10" s="8">
        <v>33533.294000000002</v>
      </c>
      <c r="G10" s="8">
        <v>11178.406000000001</v>
      </c>
      <c r="H10" s="8">
        <v>17258.792000000001</v>
      </c>
      <c r="I10" s="8">
        <v>48842.087</v>
      </c>
      <c r="J10" s="8">
        <v>17663.751</v>
      </c>
      <c r="K10" s="265">
        <v>0</v>
      </c>
      <c r="L10" s="265">
        <v>26320.49</v>
      </c>
      <c r="M10" s="265">
        <v>2800.9079999999999</v>
      </c>
      <c r="N10" s="265">
        <v>12752.361999999999</v>
      </c>
      <c r="O10" s="265">
        <v>0</v>
      </c>
      <c r="P10" s="265">
        <v>72212.727960000033</v>
      </c>
      <c r="Q10" s="266">
        <f t="shared" si="0"/>
        <v>317507.98596000002</v>
      </c>
    </row>
    <row r="11" spans="2:17" ht="15" customHeight="1" x14ac:dyDescent="0.35">
      <c r="B11" s="29" t="s">
        <v>7</v>
      </c>
      <c r="C11" s="8" cm="1">
        <f t="array" ref="C11:P11">'[1]APPENDIX 24'!$C11:$P11</f>
        <v>0</v>
      </c>
      <c r="D11" s="8">
        <v>244264.05562999999</v>
      </c>
      <c r="E11" s="8">
        <v>13319.29326</v>
      </c>
      <c r="F11" s="8">
        <v>475859.96205999999</v>
      </c>
      <c r="G11" s="8">
        <v>27410.167870000001</v>
      </c>
      <c r="H11" s="8">
        <v>69260.183479999992</v>
      </c>
      <c r="I11" s="8">
        <v>-962.78602000000001</v>
      </c>
      <c r="J11" s="8">
        <v>14969.28404</v>
      </c>
      <c r="K11" s="265">
        <v>0</v>
      </c>
      <c r="L11" s="265">
        <v>117538.26315</v>
      </c>
      <c r="M11" s="265">
        <v>115731.18098999999</v>
      </c>
      <c r="N11" s="265">
        <v>596676.96547000005</v>
      </c>
      <c r="O11" s="265">
        <v>-56530.267679999997</v>
      </c>
      <c r="P11" s="265">
        <v>243423.85988</v>
      </c>
      <c r="Q11" s="266">
        <f t="shared" si="0"/>
        <v>1860960.1621300001</v>
      </c>
    </row>
    <row r="12" spans="2:17" ht="15" customHeight="1" x14ac:dyDescent="0.35">
      <c r="B12" s="29" t="s">
        <v>8</v>
      </c>
      <c r="C12" s="8" cm="1">
        <f t="array" ref="C12:P12">'[1]APPENDIX 24'!$C12:$P12</f>
        <v>0</v>
      </c>
      <c r="D12" s="8">
        <v>18870.756985874999</v>
      </c>
      <c r="E12" s="8">
        <v>1055.1578301</v>
      </c>
      <c r="F12" s="8">
        <v>32647.714314044999</v>
      </c>
      <c r="G12" s="8">
        <v>0</v>
      </c>
      <c r="H12" s="8">
        <v>1465.8059699999999</v>
      </c>
      <c r="I12" s="8">
        <v>2502.375</v>
      </c>
      <c r="J12" s="8">
        <v>2502.375</v>
      </c>
      <c r="K12" s="265">
        <v>0</v>
      </c>
      <c r="L12" s="265">
        <v>4453.125</v>
      </c>
      <c r="M12" s="265">
        <v>0</v>
      </c>
      <c r="N12" s="265">
        <v>0</v>
      </c>
      <c r="O12" s="265">
        <v>0</v>
      </c>
      <c r="P12" s="265">
        <v>0</v>
      </c>
      <c r="Q12" s="266">
        <f t="shared" si="0"/>
        <v>63497.310100019997</v>
      </c>
    </row>
    <row r="13" spans="2:17" ht="15" customHeight="1" x14ac:dyDescent="0.35">
      <c r="B13" s="29" t="s">
        <v>9</v>
      </c>
      <c r="C13" s="8" cm="1">
        <f t="array" ref="C13:P13">'[1]APPENDIX 24'!$C13:$P13</f>
        <v>0</v>
      </c>
      <c r="D13" s="8">
        <v>0</v>
      </c>
      <c r="E13" s="8">
        <v>0</v>
      </c>
      <c r="F13" s="8">
        <v>0</v>
      </c>
      <c r="G13" s="8">
        <v>0</v>
      </c>
      <c r="H13" s="8">
        <v>0</v>
      </c>
      <c r="I13" s="8">
        <v>0</v>
      </c>
      <c r="J13" s="8">
        <v>0</v>
      </c>
      <c r="K13" s="265">
        <v>64869.75045</v>
      </c>
      <c r="L13" s="265">
        <v>0</v>
      </c>
      <c r="M13" s="265">
        <v>0</v>
      </c>
      <c r="N13" s="265">
        <v>0</v>
      </c>
      <c r="O13" s="265">
        <v>0</v>
      </c>
      <c r="P13" s="265">
        <v>0</v>
      </c>
      <c r="Q13" s="266">
        <f t="shared" si="0"/>
        <v>64869.75045</v>
      </c>
    </row>
    <row r="14" spans="2:17" ht="15" customHeight="1" x14ac:dyDescent="0.35">
      <c r="B14" s="29" t="s">
        <v>259</v>
      </c>
      <c r="C14" s="8" cm="1">
        <f t="array" ref="C14:P14">'[1]APPENDIX 24'!$C14:$P14</f>
        <v>0</v>
      </c>
      <c r="D14" s="8">
        <v>0</v>
      </c>
      <c r="E14" s="8">
        <v>0</v>
      </c>
      <c r="F14" s="8">
        <v>0</v>
      </c>
      <c r="G14" s="8">
        <v>0</v>
      </c>
      <c r="H14" s="8">
        <v>0</v>
      </c>
      <c r="I14" s="8">
        <v>0</v>
      </c>
      <c r="J14" s="8">
        <v>0</v>
      </c>
      <c r="K14" s="265">
        <v>0</v>
      </c>
      <c r="L14" s="265">
        <v>0</v>
      </c>
      <c r="M14" s="265">
        <v>0</v>
      </c>
      <c r="N14" s="265">
        <v>0</v>
      </c>
      <c r="O14" s="265">
        <v>0</v>
      </c>
      <c r="P14" s="265">
        <v>0</v>
      </c>
      <c r="Q14" s="266">
        <f t="shared" si="0"/>
        <v>0</v>
      </c>
    </row>
    <row r="15" spans="2:17" ht="15" customHeight="1" x14ac:dyDescent="0.35">
      <c r="B15" s="29" t="s">
        <v>10</v>
      </c>
      <c r="C15" s="8" cm="1">
        <f t="array" ref="C15:P15">'[1]APPENDIX 24'!$C15:$P15</f>
        <v>723006.79700000002</v>
      </c>
      <c r="D15" s="8">
        <v>48475.722999999998</v>
      </c>
      <c r="E15" s="8">
        <v>17040.927</v>
      </c>
      <c r="F15" s="8">
        <v>313979.80699999997</v>
      </c>
      <c r="G15" s="8">
        <v>51281.635999999999</v>
      </c>
      <c r="H15" s="8">
        <v>99736.33</v>
      </c>
      <c r="I15" s="8">
        <v>68214.910999999993</v>
      </c>
      <c r="J15" s="8">
        <v>36176.745000000003</v>
      </c>
      <c r="K15" s="265">
        <v>293.06299999999999</v>
      </c>
      <c r="L15" s="265">
        <v>2020.527</v>
      </c>
      <c r="M15" s="265">
        <v>49615.33</v>
      </c>
      <c r="N15" s="265">
        <v>30568.058000000001</v>
      </c>
      <c r="O15" s="265">
        <v>37365.71</v>
      </c>
      <c r="P15" s="265">
        <v>113631.954</v>
      </c>
      <c r="Q15" s="266">
        <f t="shared" si="0"/>
        <v>1591407.5180000002</v>
      </c>
    </row>
    <row r="16" spans="2:17" ht="15" customHeight="1" x14ac:dyDescent="0.35">
      <c r="B16" s="29" t="s">
        <v>11</v>
      </c>
      <c r="C16" s="8" cm="1">
        <f t="array" ref="C16:P16">'[1]APPENDIX 24'!$C16:$P16</f>
        <v>0</v>
      </c>
      <c r="D16" s="8">
        <v>126098.87613600001</v>
      </c>
      <c r="E16" s="8">
        <v>25658.10708999998</v>
      </c>
      <c r="F16" s="8">
        <v>519359.17974599992</v>
      </c>
      <c r="G16" s="8">
        <v>119656.212011</v>
      </c>
      <c r="H16" s="8">
        <v>107483.154801</v>
      </c>
      <c r="I16" s="8">
        <v>30597.310460000012</v>
      </c>
      <c r="J16" s="8">
        <v>25078.928820000001</v>
      </c>
      <c r="K16" s="265">
        <v>0</v>
      </c>
      <c r="L16" s="265">
        <v>44967.651250000003</v>
      </c>
      <c r="M16" s="265">
        <v>264289.31374900002</v>
      </c>
      <c r="N16" s="265">
        <v>9317.6712499999994</v>
      </c>
      <c r="O16" s="265">
        <v>1390808.56284</v>
      </c>
      <c r="P16" s="265">
        <v>160079.65304999999</v>
      </c>
      <c r="Q16" s="266">
        <f t="shared" si="0"/>
        <v>2823394.6212029997</v>
      </c>
    </row>
    <row r="17" spans="2:17" ht="15" customHeight="1" x14ac:dyDescent="0.35">
      <c r="B17" s="29" t="s">
        <v>12</v>
      </c>
      <c r="C17" s="8" cm="1">
        <f t="array" ref="C17:P17">'[1]APPENDIX 24'!$C17:$P17</f>
        <v>1380647.64</v>
      </c>
      <c r="D17" s="8">
        <v>701688.69200000004</v>
      </c>
      <c r="E17" s="8">
        <v>54505.133000000002</v>
      </c>
      <c r="F17" s="8">
        <v>2811458.0159999998</v>
      </c>
      <c r="G17" s="8">
        <v>181862.44</v>
      </c>
      <c r="H17" s="8">
        <v>448576.685</v>
      </c>
      <c r="I17" s="8">
        <v>48301.430999999997</v>
      </c>
      <c r="J17" s="8">
        <v>32189.183000000001</v>
      </c>
      <c r="K17" s="265">
        <v>0</v>
      </c>
      <c r="L17" s="265">
        <v>55781.61</v>
      </c>
      <c r="M17" s="265">
        <v>129190.802</v>
      </c>
      <c r="N17" s="265">
        <v>300777.76400000002</v>
      </c>
      <c r="O17" s="265">
        <v>3102127.6359999999</v>
      </c>
      <c r="P17" s="265">
        <v>493588.27899999998</v>
      </c>
      <c r="Q17" s="266">
        <f t="shared" si="0"/>
        <v>9740695.3110000007</v>
      </c>
    </row>
    <row r="18" spans="2:17" ht="15" customHeight="1" x14ac:dyDescent="0.35">
      <c r="B18" s="29" t="s">
        <v>13</v>
      </c>
      <c r="C18" s="8" cm="1">
        <f t="array" ref="C18:P18">'[1]APPENDIX 24'!$C18:$P18</f>
        <v>38476.205000000002</v>
      </c>
      <c r="D18" s="8">
        <v>46809.464</v>
      </c>
      <c r="E18" s="8">
        <v>13447.608</v>
      </c>
      <c r="F18" s="8">
        <v>740959.81400000001</v>
      </c>
      <c r="G18" s="8">
        <v>181255.87599999999</v>
      </c>
      <c r="H18" s="8">
        <v>379387.37400000001</v>
      </c>
      <c r="I18" s="8">
        <v>19194.544000000002</v>
      </c>
      <c r="J18" s="8">
        <v>26973.713</v>
      </c>
      <c r="K18" s="265">
        <v>0</v>
      </c>
      <c r="L18" s="265">
        <v>163554.05300000001</v>
      </c>
      <c r="M18" s="265">
        <v>91215.411999999997</v>
      </c>
      <c r="N18" s="265">
        <v>178543.93</v>
      </c>
      <c r="O18" s="265">
        <v>0</v>
      </c>
      <c r="P18" s="265">
        <v>172923.821</v>
      </c>
      <c r="Q18" s="266">
        <f t="shared" si="0"/>
        <v>2052741.814</v>
      </c>
    </row>
    <row r="19" spans="2:17" ht="15" customHeight="1" x14ac:dyDescent="0.35">
      <c r="B19" s="29" t="s">
        <v>14</v>
      </c>
      <c r="C19" s="8" cm="1">
        <f t="array" ref="C19:P19">'[1]APPENDIX 24'!$C19:$P19</f>
        <v>1397289.827</v>
      </c>
      <c r="D19" s="8">
        <v>204687.56400000001</v>
      </c>
      <c r="E19" s="8">
        <v>51698.305999999997</v>
      </c>
      <c r="F19" s="8">
        <v>1539330.145</v>
      </c>
      <c r="G19" s="8">
        <v>201175.19500000001</v>
      </c>
      <c r="H19" s="8">
        <v>102144.49099999999</v>
      </c>
      <c r="I19" s="8">
        <v>112202.318</v>
      </c>
      <c r="J19" s="8">
        <v>14477.912</v>
      </c>
      <c r="K19" s="265">
        <v>0</v>
      </c>
      <c r="L19" s="265">
        <v>233197.70800000001</v>
      </c>
      <c r="M19" s="265">
        <v>55605.627</v>
      </c>
      <c r="N19" s="265">
        <v>48237.913</v>
      </c>
      <c r="O19" s="265">
        <v>273285.41700000002</v>
      </c>
      <c r="P19" s="265">
        <v>190659.73300000001</v>
      </c>
      <c r="Q19" s="266">
        <f t="shared" si="0"/>
        <v>4423992.1560000004</v>
      </c>
    </row>
    <row r="20" spans="2:17" ht="15" customHeight="1" x14ac:dyDescent="0.35">
      <c r="B20" s="29" t="s">
        <v>260</v>
      </c>
      <c r="C20" s="8" cm="1">
        <f t="array" ref="C20:P20">'[1]APPENDIX 24'!$C20:$P20</f>
        <v>0</v>
      </c>
      <c r="D20" s="8">
        <v>119519.14</v>
      </c>
      <c r="E20" s="8">
        <v>30404.65</v>
      </c>
      <c r="F20" s="8">
        <v>301919.42599999998</v>
      </c>
      <c r="G20" s="8">
        <v>8990.8140000000003</v>
      </c>
      <c r="H20" s="8">
        <v>48169.027999999998</v>
      </c>
      <c r="I20" s="8">
        <v>8281.7790000000005</v>
      </c>
      <c r="J20" s="8">
        <v>4073.1210000000001</v>
      </c>
      <c r="K20" s="265">
        <v>0</v>
      </c>
      <c r="L20" s="265">
        <v>8514.482</v>
      </c>
      <c r="M20" s="265">
        <v>23988.409</v>
      </c>
      <c r="N20" s="265">
        <v>11797.284</v>
      </c>
      <c r="O20" s="265">
        <v>0</v>
      </c>
      <c r="P20" s="265">
        <v>107493.602</v>
      </c>
      <c r="Q20" s="266">
        <f t="shared" si="0"/>
        <v>673151.73499999987</v>
      </c>
    </row>
    <row r="21" spans="2:17" ht="15" customHeight="1" x14ac:dyDescent="0.35">
      <c r="B21" s="367" t="s">
        <v>15</v>
      </c>
      <c r="C21" s="8" cm="1">
        <f t="array" ref="C21:P21">'[1]APPENDIX 24'!$C21:$P21</f>
        <v>0</v>
      </c>
      <c r="D21" s="8">
        <v>0</v>
      </c>
      <c r="E21" s="8">
        <v>0</v>
      </c>
      <c r="F21" s="8">
        <v>0</v>
      </c>
      <c r="G21" s="8">
        <v>0</v>
      </c>
      <c r="H21" s="8">
        <v>0</v>
      </c>
      <c r="I21" s="8">
        <v>0</v>
      </c>
      <c r="J21" s="8">
        <v>0</v>
      </c>
      <c r="K21" s="265">
        <v>0</v>
      </c>
      <c r="L21" s="265">
        <v>0</v>
      </c>
      <c r="M21" s="265">
        <v>0</v>
      </c>
      <c r="N21" s="265">
        <v>0</v>
      </c>
      <c r="O21" s="265">
        <v>0</v>
      </c>
      <c r="P21" s="265">
        <v>0</v>
      </c>
      <c r="Q21" s="266">
        <f t="shared" si="0"/>
        <v>0</v>
      </c>
    </row>
    <row r="22" spans="2:17" ht="15" customHeight="1" x14ac:dyDescent="0.35">
      <c r="B22" s="367" t="s">
        <v>261</v>
      </c>
      <c r="C22" s="8" cm="1">
        <f t="array" ref="C22:P22">'[1]APPENDIX 24'!$C22:$P22</f>
        <v>4705.4799999999996</v>
      </c>
      <c r="D22" s="8">
        <v>61873.275000000001</v>
      </c>
      <c r="E22" s="8">
        <v>10098.484</v>
      </c>
      <c r="F22" s="8">
        <v>868526.701</v>
      </c>
      <c r="G22" s="8">
        <v>277227.18</v>
      </c>
      <c r="H22" s="8">
        <v>43229.817999999999</v>
      </c>
      <c r="I22" s="8">
        <v>16004.528</v>
      </c>
      <c r="J22" s="8">
        <v>35470.260999999999</v>
      </c>
      <c r="K22" s="265">
        <v>0</v>
      </c>
      <c r="L22" s="265">
        <v>0</v>
      </c>
      <c r="M22" s="265">
        <v>256.36200000000002</v>
      </c>
      <c r="N22" s="265">
        <v>580924.46200000006</v>
      </c>
      <c r="O22" s="265">
        <v>0</v>
      </c>
      <c r="P22" s="265">
        <v>53097.646000000001</v>
      </c>
      <c r="Q22" s="266">
        <f t="shared" si="0"/>
        <v>1951414.1969999997</v>
      </c>
    </row>
    <row r="23" spans="2:17" ht="15" customHeight="1" x14ac:dyDescent="0.35">
      <c r="B23" s="29" t="s">
        <v>262</v>
      </c>
      <c r="C23" s="8" cm="1">
        <f t="array" ref="C23:P23">'[1]APPENDIX 24'!$C23:$P23</f>
        <v>0</v>
      </c>
      <c r="D23" s="8">
        <v>0</v>
      </c>
      <c r="E23" s="8">
        <v>0</v>
      </c>
      <c r="F23" s="8">
        <v>0</v>
      </c>
      <c r="G23" s="8">
        <v>0</v>
      </c>
      <c r="H23" s="8">
        <v>0</v>
      </c>
      <c r="I23" s="8">
        <v>0</v>
      </c>
      <c r="J23" s="8">
        <v>0</v>
      </c>
      <c r="K23" s="265">
        <v>0</v>
      </c>
      <c r="L23" s="265">
        <v>0</v>
      </c>
      <c r="M23" s="265">
        <v>0</v>
      </c>
      <c r="N23" s="265">
        <v>0</v>
      </c>
      <c r="O23" s="265">
        <v>195585.77114659519</v>
      </c>
      <c r="P23" s="265">
        <v>0</v>
      </c>
      <c r="Q23" s="266">
        <f t="shared" si="0"/>
        <v>195585.77114659519</v>
      </c>
    </row>
    <row r="24" spans="2:17" ht="15" customHeight="1" x14ac:dyDescent="0.35">
      <c r="B24" s="29" t="s">
        <v>16</v>
      </c>
      <c r="C24" s="8" cm="1">
        <f t="array" ref="C24:P24">'[1]APPENDIX 24'!$C24:$P24</f>
        <v>0</v>
      </c>
      <c r="D24" s="8">
        <v>118478.76300000001</v>
      </c>
      <c r="E24" s="8">
        <v>11614.65</v>
      </c>
      <c r="F24" s="8">
        <v>544262.96100000001</v>
      </c>
      <c r="G24" s="8">
        <v>30728.263999999999</v>
      </c>
      <c r="H24" s="8">
        <v>12686.28</v>
      </c>
      <c r="I24" s="8">
        <v>1688.271</v>
      </c>
      <c r="J24" s="8">
        <v>9367.2510000000002</v>
      </c>
      <c r="K24" s="265">
        <v>0</v>
      </c>
      <c r="L24" s="265">
        <v>5682.25</v>
      </c>
      <c r="M24" s="265">
        <v>76947.831000000006</v>
      </c>
      <c r="N24" s="265">
        <v>5308.5469999999996</v>
      </c>
      <c r="O24" s="265">
        <v>97200.135999999999</v>
      </c>
      <c r="P24" s="265">
        <v>17735.636999999999</v>
      </c>
      <c r="Q24" s="266">
        <f t="shared" si="0"/>
        <v>931700.84100000013</v>
      </c>
    </row>
    <row r="25" spans="2:17" ht="15" customHeight="1" x14ac:dyDescent="0.35">
      <c r="B25" s="29" t="s">
        <v>17</v>
      </c>
      <c r="C25" s="8" cm="1">
        <f t="array" ref="C25:P25">'[1]APPENDIX 24'!$C25:$P25</f>
        <v>0</v>
      </c>
      <c r="D25" s="8">
        <v>59178.095999999998</v>
      </c>
      <c r="E25" s="8">
        <v>1539.6780000000001</v>
      </c>
      <c r="F25" s="8">
        <v>51935.317000000003</v>
      </c>
      <c r="G25" s="8">
        <v>1344.1320000000001</v>
      </c>
      <c r="H25" s="8">
        <v>2516.7620000000002</v>
      </c>
      <c r="I25" s="8">
        <v>2198.2399999999998</v>
      </c>
      <c r="J25" s="8">
        <v>2747.8</v>
      </c>
      <c r="K25" s="265">
        <v>1099.1199999999999</v>
      </c>
      <c r="L25" s="265">
        <v>2606.0639999999999</v>
      </c>
      <c r="M25" s="265">
        <v>21632.55</v>
      </c>
      <c r="N25" s="265">
        <v>9445.7520000000004</v>
      </c>
      <c r="O25" s="265">
        <v>0</v>
      </c>
      <c r="P25" s="265">
        <v>177712.50099999999</v>
      </c>
      <c r="Q25" s="266">
        <f t="shared" si="0"/>
        <v>333956.01199999999</v>
      </c>
    </row>
    <row r="26" spans="2:17" ht="15" customHeight="1" x14ac:dyDescent="0.35">
      <c r="B26" s="29" t="s">
        <v>18</v>
      </c>
      <c r="C26" s="8" cm="1">
        <f t="array" ref="C26:P26">'[1]APPENDIX 24'!$C26:$P26</f>
        <v>0</v>
      </c>
      <c r="D26" s="8">
        <v>80445.122523040787</v>
      </c>
      <c r="E26" s="8">
        <v>1946.9468942658791</v>
      </c>
      <c r="F26" s="8">
        <v>609991.56158269336</v>
      </c>
      <c r="G26" s="8">
        <v>46843.423076348292</v>
      </c>
      <c r="H26" s="8">
        <v>22864.093437472558</v>
      </c>
      <c r="I26" s="8">
        <v>3771.2452843348678</v>
      </c>
      <c r="J26" s="8">
        <v>19238.326136181011</v>
      </c>
      <c r="K26" s="265">
        <v>0</v>
      </c>
      <c r="L26" s="265">
        <v>29160.359655621709</v>
      </c>
      <c r="M26" s="265">
        <v>137990.45875568659</v>
      </c>
      <c r="N26" s="265">
        <v>116765.83460544579</v>
      </c>
      <c r="O26" s="265">
        <v>930100.39570799994</v>
      </c>
      <c r="P26" s="265">
        <v>180113.1845531638</v>
      </c>
      <c r="Q26" s="266">
        <f t="shared" si="0"/>
        <v>2179230.9522122545</v>
      </c>
    </row>
    <row r="27" spans="2:17" ht="15" customHeight="1" x14ac:dyDescent="0.35">
      <c r="B27" s="29" t="s">
        <v>19</v>
      </c>
      <c r="C27" s="8" cm="1">
        <f t="array" ref="C27:P27">'[1]APPENDIX 24'!$C27:$P27</f>
        <v>757034.87031000003</v>
      </c>
      <c r="D27" s="8">
        <v>606992.24282599974</v>
      </c>
      <c r="E27" s="8">
        <v>47844.037371999999</v>
      </c>
      <c r="F27" s="8">
        <v>2380256.7348205168</v>
      </c>
      <c r="G27" s="8">
        <v>166258.19712</v>
      </c>
      <c r="H27" s="8">
        <v>190908.90044999999</v>
      </c>
      <c r="I27" s="8">
        <v>9356.4529999999995</v>
      </c>
      <c r="J27" s="8">
        <v>18724.742999999999</v>
      </c>
      <c r="K27" s="265">
        <v>0</v>
      </c>
      <c r="L27" s="265">
        <v>29326.483990000001</v>
      </c>
      <c r="M27" s="265">
        <v>211954.68952000001</v>
      </c>
      <c r="N27" s="265">
        <v>36348.14056</v>
      </c>
      <c r="O27" s="265">
        <v>0</v>
      </c>
      <c r="P27" s="265">
        <v>486757.61420075869</v>
      </c>
      <c r="Q27" s="266">
        <f t="shared" si="0"/>
        <v>4941763.1071692761</v>
      </c>
    </row>
    <row r="28" spans="2:17" ht="15" customHeight="1" x14ac:dyDescent="0.35">
      <c r="B28" s="367" t="s">
        <v>263</v>
      </c>
      <c r="C28" s="8" cm="1">
        <f t="array" ref="C28:P28">'[1]APPENDIX 24'!$C28:$P28</f>
        <v>84846.89503</v>
      </c>
      <c r="D28" s="8">
        <v>23433.074240000002</v>
      </c>
      <c r="E28" s="8">
        <v>1004.915537870256</v>
      </c>
      <c r="F28" s="8">
        <v>292214.64140212978</v>
      </c>
      <c r="G28" s="8">
        <v>71714.281620000009</v>
      </c>
      <c r="H28" s="8">
        <v>71715.812439999994</v>
      </c>
      <c r="I28" s="8">
        <v>23478.969000000001</v>
      </c>
      <c r="J28" s="8">
        <v>22181.668000000001</v>
      </c>
      <c r="K28" s="265">
        <v>0</v>
      </c>
      <c r="L28" s="265">
        <v>10433.512000000001</v>
      </c>
      <c r="M28" s="265">
        <v>27955.76211</v>
      </c>
      <c r="N28" s="265">
        <v>6984.6790000000001</v>
      </c>
      <c r="O28" s="265">
        <v>280961.74200000003</v>
      </c>
      <c r="P28" s="265">
        <v>86027.039799999999</v>
      </c>
      <c r="Q28" s="266">
        <f t="shared" si="0"/>
        <v>1002952.9921800002</v>
      </c>
    </row>
    <row r="29" spans="2:17" ht="15" customHeight="1" x14ac:dyDescent="0.35">
      <c r="B29" s="29" t="s">
        <v>264</v>
      </c>
      <c r="C29" s="8" cm="1">
        <f t="array" ref="C29:P29">'[1]APPENDIX 24'!$C29:$P29</f>
        <v>0</v>
      </c>
      <c r="D29" s="8">
        <v>36167.740969999999</v>
      </c>
      <c r="E29" s="8">
        <v>40787.222999999998</v>
      </c>
      <c r="F29" s="8">
        <v>526511.14835999999</v>
      </c>
      <c r="G29" s="8">
        <v>548918.77868083469</v>
      </c>
      <c r="H29" s="8">
        <v>36622.352403999997</v>
      </c>
      <c r="I29" s="8">
        <v>522637.08289253828</v>
      </c>
      <c r="J29" s="8">
        <v>58047.533000000003</v>
      </c>
      <c r="K29" s="265">
        <v>0</v>
      </c>
      <c r="L29" s="265">
        <v>178056.11916269979</v>
      </c>
      <c r="M29" s="265">
        <v>99985.872650000005</v>
      </c>
      <c r="N29" s="265">
        <v>235700.48199999999</v>
      </c>
      <c r="O29" s="265">
        <v>0</v>
      </c>
      <c r="P29" s="265">
        <v>26.879049999999999</v>
      </c>
      <c r="Q29" s="266">
        <f t="shared" si="0"/>
        <v>2283461.2121700733</v>
      </c>
    </row>
    <row r="30" spans="2:17" ht="15" customHeight="1" x14ac:dyDescent="0.35">
      <c r="B30" s="29" t="s">
        <v>20</v>
      </c>
      <c r="C30" s="8" cm="1">
        <f t="array" ref="C30:P30">'[1]APPENDIX 24'!$C30:$P30</f>
        <v>27552.476999999999</v>
      </c>
      <c r="D30" s="8">
        <v>113382.76196</v>
      </c>
      <c r="E30" s="8">
        <v>157972.592</v>
      </c>
      <c r="F30" s="8">
        <v>71645.124710000004</v>
      </c>
      <c r="G30" s="8">
        <v>12271.942999999999</v>
      </c>
      <c r="H30" s="8">
        <v>55164.072</v>
      </c>
      <c r="I30" s="8">
        <v>304047.00199999998</v>
      </c>
      <c r="J30" s="8">
        <v>258937.783</v>
      </c>
      <c r="K30" s="265">
        <v>0</v>
      </c>
      <c r="L30" s="265">
        <v>19696.257000000001</v>
      </c>
      <c r="M30" s="265">
        <v>50992.618000000002</v>
      </c>
      <c r="N30" s="265">
        <v>133070.54399999999</v>
      </c>
      <c r="O30" s="265">
        <v>0</v>
      </c>
      <c r="P30" s="265">
        <v>33747.178634999997</v>
      </c>
      <c r="Q30" s="266">
        <f t="shared" si="0"/>
        <v>1238480.3533050001</v>
      </c>
    </row>
    <row r="31" spans="2:17" ht="15" customHeight="1" x14ac:dyDescent="0.35">
      <c r="B31" s="29" t="s">
        <v>265</v>
      </c>
      <c r="C31" s="8" cm="1">
        <f t="array" ref="C31:P31">'[1]APPENDIX 24'!$C31:$P31</f>
        <v>109103.70299999999</v>
      </c>
      <c r="D31" s="8">
        <v>141572.69852999999</v>
      </c>
      <c r="E31" s="8">
        <v>42407.908639999972</v>
      </c>
      <c r="F31" s="8">
        <v>667429.04309999954</v>
      </c>
      <c r="G31" s="8">
        <v>212584.01647</v>
      </c>
      <c r="H31" s="8">
        <v>90600.952969999955</v>
      </c>
      <c r="I31" s="8">
        <v>48589.050719995983</v>
      </c>
      <c r="J31" s="8">
        <v>42785.597609999822</v>
      </c>
      <c r="K31" s="265">
        <v>0</v>
      </c>
      <c r="L31" s="265">
        <v>47444.819110000019</v>
      </c>
      <c r="M31" s="265">
        <v>332263.31332000007</v>
      </c>
      <c r="N31" s="265">
        <v>386922.64480000001</v>
      </c>
      <c r="O31" s="265">
        <v>267326.61272878572</v>
      </c>
      <c r="P31" s="265">
        <v>88470.819990000004</v>
      </c>
      <c r="Q31" s="266">
        <f t="shared" si="0"/>
        <v>2477501.1809887812</v>
      </c>
    </row>
    <row r="32" spans="2:17" ht="15" customHeight="1" x14ac:dyDescent="0.35">
      <c r="B32" s="29" t="s">
        <v>266</v>
      </c>
      <c r="C32" s="8" cm="1">
        <f t="array" ref="C32:P32">'[1]APPENDIX 24'!$C32:$P32</f>
        <v>0</v>
      </c>
      <c r="D32" s="8">
        <v>7653.098</v>
      </c>
      <c r="E32" s="8">
        <v>2749.6170000000002</v>
      </c>
      <c r="F32" s="8">
        <v>80046.067999999999</v>
      </c>
      <c r="G32" s="8">
        <v>147074.17499999999</v>
      </c>
      <c r="H32" s="8">
        <v>1797.93</v>
      </c>
      <c r="I32" s="8">
        <v>7738.5240000000003</v>
      </c>
      <c r="J32" s="8">
        <v>5150.1450000000004</v>
      </c>
      <c r="K32" s="265">
        <v>0</v>
      </c>
      <c r="L32" s="265">
        <v>4068.9290000000001</v>
      </c>
      <c r="M32" s="265">
        <v>19440.674999999999</v>
      </c>
      <c r="N32" s="265">
        <v>22673.816999999999</v>
      </c>
      <c r="O32" s="265">
        <v>180972.92300000001</v>
      </c>
      <c r="P32" s="265">
        <v>3287.692</v>
      </c>
      <c r="Q32" s="266">
        <f t="shared" si="0"/>
        <v>482653.59299999994</v>
      </c>
    </row>
    <row r="33" spans="2:17" ht="15" customHeight="1" x14ac:dyDescent="0.35">
      <c r="B33" s="29" t="s">
        <v>267</v>
      </c>
      <c r="C33" s="8" cm="1">
        <f t="array" ref="C33:P33">'[1]APPENDIX 24'!$C33:$P33</f>
        <v>0</v>
      </c>
      <c r="D33" s="8">
        <v>13734.833000000001</v>
      </c>
      <c r="E33" s="8">
        <v>2623.4470000000001</v>
      </c>
      <c r="F33" s="8">
        <v>64355.133999999998</v>
      </c>
      <c r="G33" s="8">
        <v>11673.911</v>
      </c>
      <c r="H33" s="8">
        <v>41021.665999999997</v>
      </c>
      <c r="I33" s="8">
        <v>10069.51999999997</v>
      </c>
      <c r="J33" s="8">
        <v>6941.3940000000002</v>
      </c>
      <c r="K33" s="265">
        <v>0</v>
      </c>
      <c r="L33" s="265">
        <v>7589.4489999999996</v>
      </c>
      <c r="M33" s="265">
        <v>8468.2780000000002</v>
      </c>
      <c r="N33" s="265">
        <v>45776.68</v>
      </c>
      <c r="O33" s="265">
        <v>0</v>
      </c>
      <c r="P33" s="265">
        <v>15828.484</v>
      </c>
      <c r="Q33" s="266">
        <f t="shared" si="0"/>
        <v>228082.79599999994</v>
      </c>
    </row>
    <row r="34" spans="2:17" ht="15" customHeight="1" x14ac:dyDescent="0.35">
      <c r="B34" s="29" t="s">
        <v>268</v>
      </c>
      <c r="C34" s="8" cm="1">
        <f t="array" ref="C34:P34">'[1]APPENDIX 24'!$C34:$P34</f>
        <v>0</v>
      </c>
      <c r="D34" s="8">
        <v>54303.324116622643</v>
      </c>
      <c r="E34" s="8">
        <v>16387.346138396089</v>
      </c>
      <c r="F34" s="8">
        <v>454406.69126222888</v>
      </c>
      <c r="G34" s="8">
        <v>162035.44478325901</v>
      </c>
      <c r="H34" s="8">
        <v>58646.209771004083</v>
      </c>
      <c r="I34" s="8">
        <v>53514.784603279157</v>
      </c>
      <c r="J34" s="8">
        <v>36419.263297685051</v>
      </c>
      <c r="K34" s="265">
        <v>0</v>
      </c>
      <c r="L34" s="265">
        <v>14799.707969430579</v>
      </c>
      <c r="M34" s="265">
        <v>200659.8196522975</v>
      </c>
      <c r="N34" s="265">
        <v>124197.1242507967</v>
      </c>
      <c r="O34" s="265">
        <v>0</v>
      </c>
      <c r="P34" s="265">
        <v>28860.87729999988</v>
      </c>
      <c r="Q34" s="266">
        <f t="shared" si="0"/>
        <v>1204230.5931449996</v>
      </c>
    </row>
    <row r="35" spans="2:17" ht="15" customHeight="1" x14ac:dyDescent="0.35">
      <c r="B35" s="29" t="s">
        <v>269</v>
      </c>
      <c r="C35" s="8" cm="1">
        <f t="array" ref="C35:P35">'[1]APPENDIX 24'!$C35:$P35</f>
        <v>46779.081700000002</v>
      </c>
      <c r="D35" s="8">
        <v>3584.12995</v>
      </c>
      <c r="E35" s="8">
        <v>172.04508000000001</v>
      </c>
      <c r="F35" s="8">
        <v>6360.6413499999999</v>
      </c>
      <c r="G35" s="8">
        <v>44645.975400000003</v>
      </c>
      <c r="H35" s="8">
        <v>2240.9041200000001</v>
      </c>
      <c r="I35" s="8">
        <v>448.81772000000001</v>
      </c>
      <c r="J35" s="8">
        <v>0</v>
      </c>
      <c r="K35" s="265">
        <v>0</v>
      </c>
      <c r="L35" s="265">
        <v>9354.5339899999999</v>
      </c>
      <c r="M35" s="265">
        <v>45491.923659999993</v>
      </c>
      <c r="N35" s="265">
        <v>0</v>
      </c>
      <c r="O35" s="265">
        <v>0</v>
      </c>
      <c r="P35" s="265">
        <v>5634.0346700000009</v>
      </c>
      <c r="Q35" s="266">
        <f t="shared" si="0"/>
        <v>164712.08764000001</v>
      </c>
    </row>
    <row r="36" spans="2:17" ht="15" customHeight="1" x14ac:dyDescent="0.35">
      <c r="B36" s="29" t="s">
        <v>21</v>
      </c>
      <c r="C36" s="8" cm="1">
        <f t="array" ref="C36:P36">'[1]APPENDIX 24'!$C36:$P36</f>
        <v>0</v>
      </c>
      <c r="D36" s="8">
        <v>15696.607961537669</v>
      </c>
      <c r="E36" s="8">
        <v>0</v>
      </c>
      <c r="F36" s="8">
        <v>51019.732277887437</v>
      </c>
      <c r="G36" s="8">
        <v>0</v>
      </c>
      <c r="H36" s="8">
        <v>9604.0986882746292</v>
      </c>
      <c r="I36" s="8">
        <v>14590.575000000001</v>
      </c>
      <c r="J36" s="8">
        <v>21885.863000000001</v>
      </c>
      <c r="K36" s="265">
        <v>0</v>
      </c>
      <c r="L36" s="265">
        <v>3469.86</v>
      </c>
      <c r="M36" s="265">
        <v>5480.6149999999998</v>
      </c>
      <c r="N36" s="265">
        <v>0</v>
      </c>
      <c r="O36" s="265">
        <v>0</v>
      </c>
      <c r="P36" s="265">
        <v>3431.912868161005</v>
      </c>
      <c r="Q36" s="266">
        <f t="shared" si="0"/>
        <v>125179.26479586073</v>
      </c>
    </row>
    <row r="37" spans="2:17" ht="15" customHeight="1" x14ac:dyDescent="0.35">
      <c r="B37" s="29" t="s">
        <v>22</v>
      </c>
      <c r="C37" s="8" cm="1">
        <f t="array" ref="C37:P37">'[1]APPENDIX 24'!$C37:$P37</f>
        <v>0</v>
      </c>
      <c r="D37" s="8">
        <v>129211.9450147816</v>
      </c>
      <c r="E37" s="8">
        <v>31216.169863712261</v>
      </c>
      <c r="F37" s="8">
        <v>602846.7011384957</v>
      </c>
      <c r="G37" s="8">
        <v>16598.68103851458</v>
      </c>
      <c r="H37" s="8">
        <v>61504.616177247233</v>
      </c>
      <c r="I37" s="8">
        <v>4652.8829524644862</v>
      </c>
      <c r="J37" s="8">
        <v>3669.3449699444031</v>
      </c>
      <c r="K37" s="265">
        <v>0</v>
      </c>
      <c r="L37" s="265">
        <v>3037.4724236219731</v>
      </c>
      <c r="M37" s="265">
        <v>11716.171253906159</v>
      </c>
      <c r="N37" s="265">
        <v>10516.44704353628</v>
      </c>
      <c r="O37" s="265">
        <v>0</v>
      </c>
      <c r="P37" s="265">
        <v>23242.475123775199</v>
      </c>
      <c r="Q37" s="266">
        <f t="shared" si="0"/>
        <v>898212.90699999989</v>
      </c>
    </row>
    <row r="38" spans="2:17" ht="15" customHeight="1" x14ac:dyDescent="0.35">
      <c r="B38" s="29" t="s">
        <v>270</v>
      </c>
      <c r="C38" s="8" cm="1">
        <f t="array" ref="C38:P38">'[1]APPENDIX 24'!$C38:$P38</f>
        <v>88839.077000000005</v>
      </c>
      <c r="D38" s="8">
        <v>108963.458</v>
      </c>
      <c r="E38" s="8">
        <v>26400.164000000001</v>
      </c>
      <c r="F38" s="8">
        <v>930237.97600000002</v>
      </c>
      <c r="G38" s="8">
        <v>76332.558999999994</v>
      </c>
      <c r="H38" s="8">
        <v>28281.674999999999</v>
      </c>
      <c r="I38" s="8">
        <v>57001.135000000002</v>
      </c>
      <c r="J38" s="8">
        <v>40651.752</v>
      </c>
      <c r="K38" s="265">
        <v>0</v>
      </c>
      <c r="L38" s="265">
        <v>65288.468000000001</v>
      </c>
      <c r="M38" s="265">
        <v>11012.281000000001</v>
      </c>
      <c r="N38" s="265">
        <v>74856.498999999996</v>
      </c>
      <c r="O38" s="265">
        <v>1656412.3740000001</v>
      </c>
      <c r="P38" s="265">
        <v>242293.29</v>
      </c>
      <c r="Q38" s="266">
        <f t="shared" si="0"/>
        <v>3406570.7080000006</v>
      </c>
    </row>
    <row r="39" spans="2:17" ht="15" customHeight="1" x14ac:dyDescent="0.35">
      <c r="B39" s="29" t="s">
        <v>23</v>
      </c>
      <c r="C39" s="8" cm="1">
        <f t="array" ref="C39:P39">'[1]APPENDIX 24'!$C39:$P39</f>
        <v>0</v>
      </c>
      <c r="D39" s="8">
        <v>16918.139749999998</v>
      </c>
      <c r="E39" s="8">
        <v>15.071</v>
      </c>
      <c r="F39" s="8">
        <v>44333.862999999998</v>
      </c>
      <c r="G39" s="8">
        <v>0</v>
      </c>
      <c r="H39" s="8">
        <v>1630.886</v>
      </c>
      <c r="I39" s="8">
        <v>16505.278215962</v>
      </c>
      <c r="J39" s="8">
        <v>0</v>
      </c>
      <c r="K39" s="265">
        <v>0</v>
      </c>
      <c r="L39" s="265">
        <v>6045.058</v>
      </c>
      <c r="M39" s="265">
        <v>6193.9139999999998</v>
      </c>
      <c r="N39" s="265">
        <v>58849.397119999987</v>
      </c>
      <c r="O39" s="265">
        <v>4218.75</v>
      </c>
      <c r="P39" s="265">
        <v>20675.473999999998</v>
      </c>
      <c r="Q39" s="266">
        <f t="shared" si="0"/>
        <v>175385.83108596198</v>
      </c>
    </row>
    <row r="40" spans="2:17" ht="15" customHeight="1" x14ac:dyDescent="0.35">
      <c r="B40" s="367" t="s">
        <v>24</v>
      </c>
      <c r="C40" s="8" cm="1">
        <f t="array" ref="C40:P40">'[1]APPENDIX 24'!$C40:$P40</f>
        <v>0</v>
      </c>
      <c r="D40" s="8">
        <v>299.6651</v>
      </c>
      <c r="E40" s="8">
        <v>120.60299999999999</v>
      </c>
      <c r="F40" s="8">
        <v>10058.246691969</v>
      </c>
      <c r="G40" s="8">
        <v>4608.26</v>
      </c>
      <c r="H40" s="8">
        <v>165.72430250944831</v>
      </c>
      <c r="I40" s="8">
        <v>0</v>
      </c>
      <c r="J40" s="8">
        <v>3.85</v>
      </c>
      <c r="K40" s="265">
        <v>0</v>
      </c>
      <c r="L40" s="265">
        <v>-3784.4319999999998</v>
      </c>
      <c r="M40" s="265">
        <v>1408.5346731731661</v>
      </c>
      <c r="N40" s="265">
        <v>3281.8096299982221</v>
      </c>
      <c r="O40" s="265">
        <v>0</v>
      </c>
      <c r="P40" s="265">
        <v>5024.0144</v>
      </c>
      <c r="Q40" s="266">
        <f t="shared" si="0"/>
        <v>21186.27579764984</v>
      </c>
    </row>
    <row r="41" spans="2:17" ht="15" customHeight="1" x14ac:dyDescent="0.35">
      <c r="B41" s="29" t="s">
        <v>25</v>
      </c>
      <c r="C41" s="8" cm="1">
        <f t="array" ref="C41:P41">'[1]APPENDIX 24'!$C41:$P41</f>
        <v>0</v>
      </c>
      <c r="D41" s="8">
        <v>0</v>
      </c>
      <c r="E41" s="8">
        <v>0</v>
      </c>
      <c r="F41" s="8">
        <v>0</v>
      </c>
      <c r="G41" s="8">
        <v>0</v>
      </c>
      <c r="H41" s="8">
        <v>0</v>
      </c>
      <c r="I41" s="8">
        <v>0</v>
      </c>
      <c r="J41" s="8">
        <v>0</v>
      </c>
      <c r="K41" s="265">
        <v>0</v>
      </c>
      <c r="L41" s="265">
        <v>0</v>
      </c>
      <c r="M41" s="265">
        <v>0</v>
      </c>
      <c r="N41" s="265">
        <v>0</v>
      </c>
      <c r="O41" s="265">
        <v>0</v>
      </c>
      <c r="P41" s="265">
        <v>0</v>
      </c>
      <c r="Q41" s="266">
        <f t="shared" si="0"/>
        <v>0</v>
      </c>
    </row>
    <row r="42" spans="2:17" ht="15" customHeight="1" x14ac:dyDescent="0.35">
      <c r="B42" s="260" t="s">
        <v>26</v>
      </c>
      <c r="C42" s="268">
        <f t="shared" ref="C42:Q42" si="1">SUM(C6:C41)</f>
        <v>4931403.7940299995</v>
      </c>
      <c r="D42" s="268">
        <f t="shared" si="1"/>
        <v>3861857.5295776147</v>
      </c>
      <c r="E42" s="268">
        <f t="shared" si="1"/>
        <v>676457.000786238</v>
      </c>
      <c r="F42" s="268">
        <f t="shared" si="1"/>
        <v>18005090.004873414</v>
      </c>
      <c r="G42" s="268">
        <f t="shared" si="1"/>
        <v>3232688.3191404697</v>
      </c>
      <c r="H42" s="268">
        <f t="shared" si="1"/>
        <v>2722359.9540268439</v>
      </c>
      <c r="I42" s="268">
        <f t="shared" si="1"/>
        <v>1555893.3719768745</v>
      </c>
      <c r="J42" s="268">
        <f t="shared" si="1"/>
        <v>815968.70836369763</v>
      </c>
      <c r="K42" s="268">
        <f t="shared" si="1"/>
        <v>141393.84844999999</v>
      </c>
      <c r="L42" s="268">
        <f t="shared" si="1"/>
        <v>1879136.7028786347</v>
      </c>
      <c r="M42" s="268">
        <f t="shared" si="1"/>
        <v>3025431.620458845</v>
      </c>
      <c r="N42" s="268">
        <f t="shared" si="1"/>
        <v>5849053.7183636529</v>
      </c>
      <c r="O42" s="268">
        <f t="shared" si="1"/>
        <v>15076029.154893382</v>
      </c>
      <c r="P42" s="268">
        <f t="shared" si="1"/>
        <v>3325834.3070167992</v>
      </c>
      <c r="Q42" s="268">
        <f t="shared" si="1"/>
        <v>65098598.034836471</v>
      </c>
    </row>
    <row r="43" spans="2:17" ht="15" customHeight="1" x14ac:dyDescent="0.35">
      <c r="B43" s="560" t="s">
        <v>27</v>
      </c>
      <c r="C43" s="535"/>
      <c r="D43" s="535"/>
      <c r="E43" s="535"/>
      <c r="F43" s="535"/>
      <c r="G43" s="535"/>
      <c r="H43" s="535"/>
      <c r="I43" s="535"/>
      <c r="J43" s="535"/>
      <c r="K43" s="535"/>
      <c r="L43" s="535"/>
      <c r="M43" s="535"/>
      <c r="N43" s="535"/>
      <c r="O43" s="535"/>
      <c r="P43" s="535"/>
      <c r="Q43" s="536"/>
    </row>
    <row r="44" spans="2:17" ht="15" customHeight="1" x14ac:dyDescent="0.35">
      <c r="B44" s="29" t="s">
        <v>28</v>
      </c>
      <c r="C44" s="8" cm="1">
        <f t="array" ref="C44:P44">'[1]APPENDIX 24'!$C44:$P44</f>
        <v>1693.318</v>
      </c>
      <c r="D44" s="8">
        <v>309872.92200000002</v>
      </c>
      <c r="E44" s="8">
        <v>236521.245</v>
      </c>
      <c r="F44" s="8">
        <v>673175.85100000002</v>
      </c>
      <c r="G44" s="8">
        <v>-6825.9269999999997</v>
      </c>
      <c r="H44" s="8">
        <v>19473.153999999999</v>
      </c>
      <c r="I44" s="8">
        <v>-1787.7429999999999</v>
      </c>
      <c r="J44" s="8">
        <v>-7638.5379999999996</v>
      </c>
      <c r="K44" s="8">
        <v>0</v>
      </c>
      <c r="L44" s="8">
        <v>62977.116000000002</v>
      </c>
      <c r="M44" s="8">
        <v>3314.585</v>
      </c>
      <c r="N44" s="8">
        <v>6629.17</v>
      </c>
      <c r="O44" s="8">
        <v>-34593.199999999997</v>
      </c>
      <c r="P44" s="8">
        <v>258537.633</v>
      </c>
      <c r="Q44" s="269">
        <f>SUM(C44:P44)</f>
        <v>1521349.5860000001</v>
      </c>
    </row>
    <row r="45" spans="2:17" ht="15" customHeight="1" x14ac:dyDescent="0.35">
      <c r="B45" s="29" t="s">
        <v>29</v>
      </c>
      <c r="C45" s="8" cm="1">
        <f t="array" ref="C45:P45">'[1]APPENDIX 24'!$C45:$P45</f>
        <v>0</v>
      </c>
      <c r="D45" s="8">
        <v>231293.989</v>
      </c>
      <c r="E45" s="8">
        <v>0</v>
      </c>
      <c r="F45" s="8">
        <v>429608.61800000002</v>
      </c>
      <c r="G45" s="8">
        <v>0</v>
      </c>
      <c r="H45" s="8">
        <v>9436.5319999999992</v>
      </c>
      <c r="I45" s="8">
        <v>0</v>
      </c>
      <c r="J45" s="8">
        <v>0</v>
      </c>
      <c r="K45" s="8">
        <v>0</v>
      </c>
      <c r="L45" s="8">
        <v>0</v>
      </c>
      <c r="M45" s="8">
        <v>0</v>
      </c>
      <c r="N45" s="8">
        <v>0</v>
      </c>
      <c r="O45" s="8">
        <v>0</v>
      </c>
      <c r="P45" s="8">
        <v>139708.70600000001</v>
      </c>
      <c r="Q45" s="269">
        <f t="shared" ref="Q45:Q48" si="2">SUM(C45:P45)</f>
        <v>810047.84500000009</v>
      </c>
    </row>
    <row r="46" spans="2:17" ht="15" customHeight="1" x14ac:dyDescent="0.35">
      <c r="B46" s="29" t="s">
        <v>271</v>
      </c>
      <c r="C46" s="8" cm="1">
        <f t="array" ref="C46:P46">'[1]APPENDIX 24'!$C46:$P46</f>
        <v>0</v>
      </c>
      <c r="D46" s="8">
        <v>-284.959</v>
      </c>
      <c r="E46" s="8">
        <v>40359.665000000001</v>
      </c>
      <c r="F46" s="8">
        <v>295970.88099999999</v>
      </c>
      <c r="G46" s="8">
        <v>0</v>
      </c>
      <c r="H46" s="8">
        <v>12.978</v>
      </c>
      <c r="I46" s="8">
        <v>0</v>
      </c>
      <c r="J46" s="8">
        <v>0</v>
      </c>
      <c r="K46" s="8">
        <v>0</v>
      </c>
      <c r="L46" s="8">
        <v>0</v>
      </c>
      <c r="M46" s="8">
        <v>0</v>
      </c>
      <c r="N46" s="8">
        <v>0</v>
      </c>
      <c r="O46" s="8">
        <v>0</v>
      </c>
      <c r="P46" s="8">
        <v>0</v>
      </c>
      <c r="Q46" s="269">
        <f t="shared" si="2"/>
        <v>336058.565</v>
      </c>
    </row>
    <row r="47" spans="2:17" ht="15" customHeight="1" x14ac:dyDescent="0.35">
      <c r="B47" s="29" t="s">
        <v>30</v>
      </c>
      <c r="C47" s="8" cm="1">
        <f t="array" ref="C47:P47">'[1]APPENDIX 24'!$C47:$P47</f>
        <v>9075</v>
      </c>
      <c r="D47" s="8">
        <v>933147.91980999825</v>
      </c>
      <c r="E47" s="8">
        <v>10989.90113</v>
      </c>
      <c r="F47" s="8">
        <v>212616.96575999999</v>
      </c>
      <c r="G47" s="8">
        <v>0</v>
      </c>
      <c r="H47" s="8">
        <v>109814.63836</v>
      </c>
      <c r="I47" s="8">
        <v>0</v>
      </c>
      <c r="J47" s="8">
        <v>0</v>
      </c>
      <c r="K47" s="8">
        <v>0</v>
      </c>
      <c r="L47" s="8">
        <v>0</v>
      </c>
      <c r="M47" s="8">
        <v>0</v>
      </c>
      <c r="N47" s="8">
        <v>0</v>
      </c>
      <c r="O47" s="8">
        <v>0</v>
      </c>
      <c r="P47" s="8">
        <v>126982.61678</v>
      </c>
      <c r="Q47" s="269">
        <f t="shared" si="2"/>
        <v>1402627.0418399982</v>
      </c>
    </row>
    <row r="48" spans="2:17" ht="15" customHeight="1" x14ac:dyDescent="0.35">
      <c r="B48" s="29" t="s">
        <v>272</v>
      </c>
      <c r="C48" s="8" cm="1">
        <f t="array" ref="C48:P48">'[1]APPENDIX 24'!$C48:$P48</f>
        <v>19130.604875178818</v>
      </c>
      <c r="D48" s="8">
        <v>58550.338413700061</v>
      </c>
      <c r="E48" s="8">
        <v>0</v>
      </c>
      <c r="F48" s="8">
        <v>524446.96933023911</v>
      </c>
      <c r="G48" s="8">
        <v>903.79245778170866</v>
      </c>
      <c r="H48" s="8">
        <v>3936.69900392608</v>
      </c>
      <c r="I48" s="8">
        <v>0</v>
      </c>
      <c r="J48" s="8">
        <v>918.37355139448232</v>
      </c>
      <c r="K48" s="8">
        <v>0</v>
      </c>
      <c r="L48" s="8">
        <v>51600.19869359045</v>
      </c>
      <c r="M48" s="8">
        <v>0</v>
      </c>
      <c r="N48" s="8">
        <v>0</v>
      </c>
      <c r="O48" s="8">
        <v>0</v>
      </c>
      <c r="P48" s="8">
        <v>83100.480988263065</v>
      </c>
      <c r="Q48" s="269">
        <f t="shared" si="2"/>
        <v>742587.45731407381</v>
      </c>
    </row>
    <row r="49" spans="2:17" ht="15" customHeight="1" x14ac:dyDescent="0.35">
      <c r="B49" s="260" t="s">
        <v>26</v>
      </c>
      <c r="C49" s="268">
        <f>SUM(C44:C48)</f>
        <v>29898.922875178818</v>
      </c>
      <c r="D49" s="268">
        <f t="shared" ref="D49:Q49" si="3">SUM(D44:D48)</f>
        <v>1532580.2102236983</v>
      </c>
      <c r="E49" s="268">
        <f t="shared" si="3"/>
        <v>287870.81112999999</v>
      </c>
      <c r="F49" s="268">
        <f t="shared" si="3"/>
        <v>2135819.2850902393</v>
      </c>
      <c r="G49" s="268">
        <f t="shared" si="3"/>
        <v>-5922.1345422182912</v>
      </c>
      <c r="H49" s="268">
        <f t="shared" si="3"/>
        <v>142674.00136392607</v>
      </c>
      <c r="I49" s="268">
        <f t="shared" si="3"/>
        <v>-1787.7429999999999</v>
      </c>
      <c r="J49" s="268">
        <f t="shared" si="3"/>
        <v>-6720.1644486055175</v>
      </c>
      <c r="K49" s="268">
        <f t="shared" si="3"/>
        <v>0</v>
      </c>
      <c r="L49" s="268">
        <f t="shared" si="3"/>
        <v>114577.31469359045</v>
      </c>
      <c r="M49" s="268">
        <f t="shared" si="3"/>
        <v>3314.585</v>
      </c>
      <c r="N49" s="268">
        <f t="shared" si="3"/>
        <v>6629.17</v>
      </c>
      <c r="O49" s="268">
        <f t="shared" si="3"/>
        <v>-34593.199999999997</v>
      </c>
      <c r="P49" s="268">
        <f t="shared" si="3"/>
        <v>608329.43676826311</v>
      </c>
      <c r="Q49" s="268">
        <f t="shared" si="3"/>
        <v>4812670.4951540725</v>
      </c>
    </row>
    <row r="50" spans="2:17" ht="14.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3LndvtIfPUBgAMHX0+ULvq5j66Eo0QpmlDVpwjcLLNEjK2F1y2+2PZRipic59Pfe84U/rngjx0dFL3ZKJcNI5g==" saltValue="HVaDX+EkWHgewIEbpGiNgw=="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30">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10.54296875" style="1" customWidth="1"/>
    <col min="2" max="2" width="50.1796875" style="1" customWidth="1"/>
    <col min="3" max="6" width="15.453125" style="1" customWidth="1"/>
    <col min="7" max="7" width="11.26953125" style="1" bestFit="1" customWidth="1"/>
    <col min="8" max="10" width="15.453125" style="1" customWidth="1"/>
    <col min="11" max="11" width="17.54296875" style="1" customWidth="1"/>
    <col min="12" max="16" width="15.453125" style="1" customWidth="1"/>
    <col min="17" max="17" width="16.453125" style="1" customWidth="1"/>
    <col min="18" max="18" width="9.453125" style="1" bestFit="1" customWidth="1"/>
    <col min="19" max="16384" width="8.7265625" style="1"/>
  </cols>
  <sheetData>
    <row r="1" spans="2:17" ht="33" customHeight="1" x14ac:dyDescent="0.35">
      <c r="B1" s="449"/>
    </row>
    <row r="3" spans="2:17" ht="18.75" customHeight="1" x14ac:dyDescent="0.35">
      <c r="B3" s="538" t="str">
        <f>_xlfn.CONCAT(Contents!E42,": ",UPPER(Contents!F42))</f>
        <v>APPENDIX 25: SUMMARY OF AVIATION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5" customHeight="1" x14ac:dyDescent="0.35">
      <c r="B5" s="534" t="s">
        <v>4</v>
      </c>
      <c r="C5" s="535"/>
      <c r="D5" s="535"/>
      <c r="E5" s="535"/>
      <c r="F5" s="535"/>
      <c r="G5" s="535"/>
      <c r="H5" s="535"/>
      <c r="I5" s="535"/>
      <c r="J5" s="535"/>
      <c r="K5" s="535"/>
      <c r="L5" s="535"/>
      <c r="M5" s="535"/>
      <c r="N5" s="535"/>
      <c r="O5" s="535"/>
      <c r="P5" s="535"/>
      <c r="Q5" s="536"/>
    </row>
    <row r="6" spans="2:17" ht="15" customHeight="1" x14ac:dyDescent="0.35">
      <c r="B6" s="29" t="s">
        <v>5</v>
      </c>
      <c r="C6" s="8" cm="1">
        <f t="array" ref="C6:Q6">'[1]APPENDIX 25'!$C6:$Q6</f>
        <v>0</v>
      </c>
      <c r="D6" s="8">
        <v>0</v>
      </c>
      <c r="E6" s="8">
        <v>0</v>
      </c>
      <c r="F6" s="8">
        <v>0</v>
      </c>
      <c r="G6" s="8">
        <v>0</v>
      </c>
      <c r="H6" s="8">
        <v>0</v>
      </c>
      <c r="I6" s="8">
        <v>0</v>
      </c>
      <c r="J6" s="8">
        <v>0</v>
      </c>
      <c r="K6" s="265">
        <v>0</v>
      </c>
      <c r="L6" s="265">
        <v>0</v>
      </c>
      <c r="M6" s="265">
        <v>0</v>
      </c>
      <c r="N6" s="265">
        <v>0</v>
      </c>
      <c r="O6" s="265">
        <v>0</v>
      </c>
      <c r="P6" s="265">
        <v>0</v>
      </c>
      <c r="Q6" s="266">
        <v>0</v>
      </c>
    </row>
    <row r="7" spans="2:17" ht="15" customHeight="1" x14ac:dyDescent="0.35">
      <c r="B7" s="29" t="s">
        <v>6</v>
      </c>
      <c r="C7" s="8" cm="1">
        <f t="array" ref="C7:Q7">'[1]APPENDIX 25'!$C7:$Q7</f>
        <v>0</v>
      </c>
      <c r="D7" s="8">
        <v>0</v>
      </c>
      <c r="E7" s="8">
        <v>0</v>
      </c>
      <c r="F7" s="8">
        <v>0</v>
      </c>
      <c r="G7" s="8">
        <v>0</v>
      </c>
      <c r="H7" s="8">
        <v>0</v>
      </c>
      <c r="I7" s="8">
        <v>0</v>
      </c>
      <c r="J7" s="8">
        <v>0</v>
      </c>
      <c r="K7" s="265">
        <v>0</v>
      </c>
      <c r="L7" s="265">
        <v>0</v>
      </c>
      <c r="M7" s="265">
        <v>0</v>
      </c>
      <c r="N7" s="265">
        <v>0</v>
      </c>
      <c r="O7" s="265">
        <v>0</v>
      </c>
      <c r="P7" s="265">
        <v>0</v>
      </c>
      <c r="Q7" s="266">
        <v>0</v>
      </c>
    </row>
    <row r="8" spans="2:17" ht="15" customHeight="1" x14ac:dyDescent="0.35">
      <c r="B8" s="29" t="s">
        <v>256</v>
      </c>
      <c r="C8" s="8" cm="1">
        <f t="array" ref="C8:Q8">'[1]APPENDIX 25'!$C8:$Q8</f>
        <v>220980.736</v>
      </c>
      <c r="D8" s="8">
        <v>0</v>
      </c>
      <c r="E8" s="8">
        <v>220662.75180999999</v>
      </c>
      <c r="F8" s="8">
        <v>317.98419000002741</v>
      </c>
      <c r="G8" s="8">
        <v>24.536000000000001</v>
      </c>
      <c r="H8" s="8">
        <v>0</v>
      </c>
      <c r="I8" s="8">
        <v>61.288350445818892</v>
      </c>
      <c r="J8" s="8">
        <v>0</v>
      </c>
      <c r="K8" s="265">
        <v>281.23183955420859</v>
      </c>
      <c r="L8" s="265">
        <v>-489.93566496262241</v>
      </c>
      <c r="M8" s="265">
        <v>-11549.46747</v>
      </c>
      <c r="N8" s="265">
        <v>11616.714175352679</v>
      </c>
      <c r="O8" s="265">
        <v>703.92079916415548</v>
      </c>
      <c r="P8" s="265">
        <v>24905.296071369179</v>
      </c>
      <c r="Q8" s="266">
        <v>25609.216870533332</v>
      </c>
    </row>
    <row r="9" spans="2:17" ht="15" customHeight="1" x14ac:dyDescent="0.35">
      <c r="B9" s="29" t="s">
        <v>257</v>
      </c>
      <c r="C9" s="8" cm="1">
        <f t="array" ref="C9:Q9">'[1]APPENDIX 25'!$C9:$Q9</f>
        <v>52469.350760000008</v>
      </c>
      <c r="D9" s="8">
        <v>0</v>
      </c>
      <c r="E9" s="8">
        <v>52458.989179999997</v>
      </c>
      <c r="F9" s="8">
        <v>10.361580000005659</v>
      </c>
      <c r="G9" s="8">
        <v>157.8516699999999</v>
      </c>
      <c r="H9" s="8">
        <v>0</v>
      </c>
      <c r="I9" s="8">
        <v>4473.3252100000054</v>
      </c>
      <c r="J9" s="8">
        <v>0</v>
      </c>
      <c r="K9" s="265">
        <v>-4305.1119599999993</v>
      </c>
      <c r="L9" s="265">
        <v>267.29199999999997</v>
      </c>
      <c r="M9" s="265">
        <v>-6036.2467200000001</v>
      </c>
      <c r="N9" s="265">
        <v>1.388220070026668</v>
      </c>
      <c r="O9" s="265">
        <v>1462.4545399299741</v>
      </c>
      <c r="P9" s="265">
        <v>1.0809677102012401</v>
      </c>
      <c r="Q9" s="266">
        <v>1463.535507640175</v>
      </c>
    </row>
    <row r="10" spans="2:17" ht="15" customHeight="1" x14ac:dyDescent="0.35">
      <c r="B10" s="29" t="s">
        <v>258</v>
      </c>
      <c r="C10" s="8" cm="1">
        <f t="array" ref="C10:Q10">'[1]APPENDIX 25'!$C10:$Q10</f>
        <v>0</v>
      </c>
      <c r="D10" s="8">
        <v>0</v>
      </c>
      <c r="E10" s="8">
        <v>0</v>
      </c>
      <c r="F10" s="8">
        <v>0</v>
      </c>
      <c r="G10" s="8">
        <v>0</v>
      </c>
      <c r="H10" s="8">
        <v>0</v>
      </c>
      <c r="I10" s="8">
        <v>0</v>
      </c>
      <c r="J10" s="8">
        <v>0</v>
      </c>
      <c r="K10" s="265">
        <v>0</v>
      </c>
      <c r="L10" s="265">
        <v>0</v>
      </c>
      <c r="M10" s="265">
        <v>0</v>
      </c>
      <c r="N10" s="265">
        <v>0</v>
      </c>
      <c r="O10" s="265">
        <v>0</v>
      </c>
      <c r="P10" s="265">
        <v>0</v>
      </c>
      <c r="Q10" s="266">
        <v>0</v>
      </c>
    </row>
    <row r="11" spans="2:17" ht="15" customHeight="1" x14ac:dyDescent="0.35">
      <c r="B11" s="29" t="s">
        <v>7</v>
      </c>
      <c r="C11" s="8" cm="1">
        <f t="array" ref="C11:Q11">'[1]APPENDIX 25'!$C11:$Q11</f>
        <v>0</v>
      </c>
      <c r="D11" s="8">
        <v>0</v>
      </c>
      <c r="E11" s="8">
        <v>0</v>
      </c>
      <c r="F11" s="8">
        <v>0</v>
      </c>
      <c r="G11" s="8">
        <v>0</v>
      </c>
      <c r="H11" s="8">
        <v>0</v>
      </c>
      <c r="I11" s="8">
        <v>0</v>
      </c>
      <c r="J11" s="8">
        <v>0</v>
      </c>
      <c r="K11" s="265">
        <v>0</v>
      </c>
      <c r="L11" s="265">
        <v>0</v>
      </c>
      <c r="M11" s="265">
        <v>0</v>
      </c>
      <c r="N11" s="265">
        <v>0</v>
      </c>
      <c r="O11" s="265">
        <v>0</v>
      </c>
      <c r="P11" s="265">
        <v>0</v>
      </c>
      <c r="Q11" s="266">
        <v>0</v>
      </c>
    </row>
    <row r="12" spans="2:17" ht="15" customHeight="1" x14ac:dyDescent="0.35">
      <c r="B12" s="29" t="s">
        <v>8</v>
      </c>
      <c r="C12" s="8" cm="1">
        <f t="array" ref="C12:Q12">'[1]APPENDIX 25'!$C12:$Q12</f>
        <v>0</v>
      </c>
      <c r="D12" s="8">
        <v>0</v>
      </c>
      <c r="E12" s="8">
        <v>0</v>
      </c>
      <c r="F12" s="8">
        <v>0</v>
      </c>
      <c r="G12" s="8">
        <v>0</v>
      </c>
      <c r="H12" s="8">
        <v>0</v>
      </c>
      <c r="I12" s="8">
        <v>0</v>
      </c>
      <c r="J12" s="8">
        <v>0</v>
      </c>
      <c r="K12" s="265">
        <v>0</v>
      </c>
      <c r="L12" s="265">
        <v>0</v>
      </c>
      <c r="M12" s="265">
        <v>0</v>
      </c>
      <c r="N12" s="265">
        <v>0</v>
      </c>
      <c r="O12" s="265">
        <v>0</v>
      </c>
      <c r="P12" s="265">
        <v>0</v>
      </c>
      <c r="Q12" s="266">
        <v>0</v>
      </c>
    </row>
    <row r="13" spans="2:17" ht="15" customHeight="1" x14ac:dyDescent="0.35">
      <c r="B13" s="29" t="s">
        <v>9</v>
      </c>
      <c r="C13" s="8" cm="1">
        <f t="array" ref="C13:Q13">'[1]APPENDIX 25'!$C13:$Q13</f>
        <v>0</v>
      </c>
      <c r="D13" s="8">
        <v>0</v>
      </c>
      <c r="E13" s="8">
        <v>0</v>
      </c>
      <c r="F13" s="8">
        <v>0</v>
      </c>
      <c r="G13" s="8">
        <v>0</v>
      </c>
      <c r="H13" s="8">
        <v>0</v>
      </c>
      <c r="I13" s="8">
        <v>0</v>
      </c>
      <c r="J13" s="8">
        <v>0</v>
      </c>
      <c r="K13" s="265">
        <v>0</v>
      </c>
      <c r="L13" s="265">
        <v>0</v>
      </c>
      <c r="M13" s="265">
        <v>0</v>
      </c>
      <c r="N13" s="265">
        <v>0</v>
      </c>
      <c r="O13" s="265">
        <v>0</v>
      </c>
      <c r="P13" s="265">
        <v>0</v>
      </c>
      <c r="Q13" s="266">
        <v>0</v>
      </c>
    </row>
    <row r="14" spans="2:17" ht="15" customHeight="1" x14ac:dyDescent="0.35">
      <c r="B14" s="29" t="s">
        <v>259</v>
      </c>
      <c r="C14" s="8" cm="1">
        <f t="array" ref="C14:Q14">'[1]APPENDIX 25'!$C14:$Q14</f>
        <v>0</v>
      </c>
      <c r="D14" s="8">
        <v>0</v>
      </c>
      <c r="E14" s="8">
        <v>0</v>
      </c>
      <c r="F14" s="8">
        <v>0</v>
      </c>
      <c r="G14" s="8">
        <v>0</v>
      </c>
      <c r="H14" s="8">
        <v>0</v>
      </c>
      <c r="I14" s="8">
        <v>0</v>
      </c>
      <c r="J14" s="8">
        <v>0</v>
      </c>
      <c r="K14" s="265">
        <v>0</v>
      </c>
      <c r="L14" s="265">
        <v>0</v>
      </c>
      <c r="M14" s="265">
        <v>0</v>
      </c>
      <c r="N14" s="265">
        <v>0</v>
      </c>
      <c r="O14" s="265">
        <v>0</v>
      </c>
      <c r="P14" s="265">
        <v>0</v>
      </c>
      <c r="Q14" s="266">
        <v>0</v>
      </c>
    </row>
    <row r="15" spans="2:17" ht="15" customHeight="1" x14ac:dyDescent="0.35">
      <c r="B15" s="29" t="s">
        <v>10</v>
      </c>
      <c r="C15" s="8" cm="1">
        <f t="array" ref="C15:Q15">'[1]APPENDIX 25'!$C15:$Q15</f>
        <v>722499.69499999995</v>
      </c>
      <c r="D15" s="8">
        <v>0</v>
      </c>
      <c r="E15" s="8">
        <v>723006.79700000002</v>
      </c>
      <c r="F15" s="8">
        <v>-507.10199999999998</v>
      </c>
      <c r="G15" s="8">
        <v>8.2710000000000008</v>
      </c>
      <c r="H15" s="8">
        <v>0</v>
      </c>
      <c r="I15" s="8">
        <v>-112.565</v>
      </c>
      <c r="J15" s="8">
        <v>0</v>
      </c>
      <c r="K15" s="265">
        <v>-386.26600000000002</v>
      </c>
      <c r="L15" s="265">
        <v>-24.998999999999999</v>
      </c>
      <c r="M15" s="265">
        <v>-9290.7919999999995</v>
      </c>
      <c r="N15" s="265">
        <v>9845.9380000000001</v>
      </c>
      <c r="O15" s="265">
        <v>-916.41300000000001</v>
      </c>
      <c r="P15" s="265">
        <v>571.73263642335201</v>
      </c>
      <c r="Q15" s="266">
        <v>-344.68036357664789</v>
      </c>
    </row>
    <row r="16" spans="2:17" s="9" customFormat="1" ht="15" customHeight="1" x14ac:dyDescent="0.35">
      <c r="B16" s="368" t="s">
        <v>11</v>
      </c>
      <c r="C16" s="8" cm="1">
        <f t="array" ref="C16:Q16">'[1]APPENDIX 25'!$C16:$Q16</f>
        <v>0</v>
      </c>
      <c r="D16" s="8">
        <v>0</v>
      </c>
      <c r="E16" s="8">
        <v>0</v>
      </c>
      <c r="F16" s="8">
        <v>0</v>
      </c>
      <c r="G16" s="8">
        <v>0</v>
      </c>
      <c r="H16" s="8">
        <v>0</v>
      </c>
      <c r="I16" s="8">
        <v>0</v>
      </c>
      <c r="J16" s="8">
        <v>0</v>
      </c>
      <c r="K16" s="265">
        <v>0</v>
      </c>
      <c r="L16" s="265">
        <v>0</v>
      </c>
      <c r="M16" s="265">
        <v>0</v>
      </c>
      <c r="N16" s="265">
        <v>0</v>
      </c>
      <c r="O16" s="265">
        <v>0</v>
      </c>
      <c r="P16" s="265">
        <v>0</v>
      </c>
      <c r="Q16" s="266">
        <v>0</v>
      </c>
    </row>
    <row r="17" spans="2:17" ht="15" customHeight="1" x14ac:dyDescent="0.35">
      <c r="B17" s="29" t="s">
        <v>12</v>
      </c>
      <c r="C17" s="8" cm="1">
        <f t="array" ref="C17:Q17">'[1]APPENDIX 25'!$C17:$Q17</f>
        <v>1387625.88</v>
      </c>
      <c r="D17" s="8">
        <v>0</v>
      </c>
      <c r="E17" s="8">
        <v>1380647.64</v>
      </c>
      <c r="F17" s="8">
        <v>6978.24</v>
      </c>
      <c r="G17" s="8">
        <v>-11926.556</v>
      </c>
      <c r="H17" s="8">
        <v>0</v>
      </c>
      <c r="I17" s="8">
        <v>-16121.672</v>
      </c>
      <c r="J17" s="8">
        <v>0</v>
      </c>
      <c r="K17" s="265">
        <v>11173.356</v>
      </c>
      <c r="L17" s="265">
        <v>-104.119</v>
      </c>
      <c r="M17" s="265">
        <v>-66506.077999999994</v>
      </c>
      <c r="N17" s="265">
        <v>127098.84699999999</v>
      </c>
      <c r="O17" s="265">
        <v>-49315.294000000002</v>
      </c>
      <c r="P17" s="265">
        <v>126610.31</v>
      </c>
      <c r="Q17" s="266">
        <v>77295.016000000003</v>
      </c>
    </row>
    <row r="18" spans="2:17" ht="15" customHeight="1" x14ac:dyDescent="0.35">
      <c r="B18" s="29" t="s">
        <v>13</v>
      </c>
      <c r="C18" s="8" cm="1">
        <f t="array" ref="C18:Q18">'[1]APPENDIX 25'!$C18:$Q18</f>
        <v>45477.659</v>
      </c>
      <c r="D18" s="8">
        <v>0</v>
      </c>
      <c r="E18" s="8">
        <v>38476.205000000002</v>
      </c>
      <c r="F18" s="8">
        <v>7001.4539999999997</v>
      </c>
      <c r="G18" s="8">
        <v>3549.07</v>
      </c>
      <c r="H18" s="8">
        <v>0</v>
      </c>
      <c r="I18" s="8">
        <v>3743.39</v>
      </c>
      <c r="J18" s="8">
        <v>0</v>
      </c>
      <c r="K18" s="265">
        <v>6807.134</v>
      </c>
      <c r="L18" s="265">
        <v>1562.0640000000001</v>
      </c>
      <c r="M18" s="265">
        <v>-5835.0429999999997</v>
      </c>
      <c r="N18" s="265">
        <v>10421.191706530461</v>
      </c>
      <c r="O18" s="265">
        <v>658.92129346953516</v>
      </c>
      <c r="P18" s="265">
        <v>2462.4032878921539</v>
      </c>
      <c r="Q18" s="266">
        <v>3121.32458136169</v>
      </c>
    </row>
    <row r="19" spans="2:17" ht="15" customHeight="1" x14ac:dyDescent="0.35">
      <c r="B19" s="29" t="s">
        <v>14</v>
      </c>
      <c r="C19" s="8" cm="1">
        <f t="array" ref="C19:Q19">'[1]APPENDIX 25'!$C19:$Q19</f>
        <v>1404220.3970000001</v>
      </c>
      <c r="D19" s="8">
        <v>0</v>
      </c>
      <c r="E19" s="8">
        <v>1397289.827</v>
      </c>
      <c r="F19" s="8">
        <v>6930.57</v>
      </c>
      <c r="G19" s="8">
        <v>4353.2560000000003</v>
      </c>
      <c r="H19" s="8">
        <v>0</v>
      </c>
      <c r="I19" s="8">
        <v>6007.3720000000003</v>
      </c>
      <c r="J19" s="8">
        <v>0</v>
      </c>
      <c r="K19" s="265">
        <v>5276.4539999999997</v>
      </c>
      <c r="L19" s="265">
        <v>3179.2719999999999</v>
      </c>
      <c r="M19" s="265">
        <v>-34036.845000000001</v>
      </c>
      <c r="N19" s="265">
        <v>21731.352999999999</v>
      </c>
      <c r="O19" s="265">
        <v>14402.674000000001</v>
      </c>
      <c r="P19" s="265">
        <v>185250.86</v>
      </c>
      <c r="Q19" s="266">
        <v>199653.53400000001</v>
      </c>
    </row>
    <row r="20" spans="2:17" ht="15" customHeight="1" x14ac:dyDescent="0.35">
      <c r="B20" s="29" t="s">
        <v>260</v>
      </c>
      <c r="C20" s="8" cm="1">
        <f t="array" ref="C20:Q20">'[1]APPENDIX 25'!$C20:$Q20</f>
        <v>0</v>
      </c>
      <c r="D20" s="8">
        <v>0</v>
      </c>
      <c r="E20" s="8">
        <v>0</v>
      </c>
      <c r="F20" s="8">
        <v>0</v>
      </c>
      <c r="G20" s="8">
        <v>0</v>
      </c>
      <c r="H20" s="8">
        <v>0</v>
      </c>
      <c r="I20" s="8">
        <v>0</v>
      </c>
      <c r="J20" s="8">
        <v>0</v>
      </c>
      <c r="K20" s="265">
        <v>0</v>
      </c>
      <c r="L20" s="265">
        <v>0</v>
      </c>
      <c r="M20" s="265">
        <v>0</v>
      </c>
      <c r="N20" s="265">
        <v>0</v>
      </c>
      <c r="O20" s="265">
        <v>0</v>
      </c>
      <c r="P20" s="265">
        <v>0</v>
      </c>
      <c r="Q20" s="266">
        <v>0</v>
      </c>
    </row>
    <row r="21" spans="2:17" ht="15" customHeight="1" x14ac:dyDescent="0.35">
      <c r="B21" s="29" t="s">
        <v>15</v>
      </c>
      <c r="C21" s="8" cm="1">
        <f t="array" ref="C21:Q21">'[1]APPENDIX 25'!$C21:$Q21</f>
        <v>0</v>
      </c>
      <c r="D21" s="8">
        <v>0</v>
      </c>
      <c r="E21" s="8">
        <v>0</v>
      </c>
      <c r="F21" s="8">
        <v>0</v>
      </c>
      <c r="G21" s="8">
        <v>0</v>
      </c>
      <c r="H21" s="8">
        <v>0</v>
      </c>
      <c r="I21" s="8">
        <v>0</v>
      </c>
      <c r="J21" s="8">
        <v>0</v>
      </c>
      <c r="K21" s="265">
        <v>0</v>
      </c>
      <c r="L21" s="265">
        <v>0</v>
      </c>
      <c r="M21" s="265">
        <v>0</v>
      </c>
      <c r="N21" s="265">
        <v>0</v>
      </c>
      <c r="O21" s="265">
        <v>0</v>
      </c>
      <c r="P21" s="265">
        <v>0</v>
      </c>
      <c r="Q21" s="266">
        <v>0</v>
      </c>
    </row>
    <row r="22" spans="2:17" ht="15" customHeight="1" x14ac:dyDescent="0.35">
      <c r="B22" s="29" t="s">
        <v>261</v>
      </c>
      <c r="C22" s="8" cm="1">
        <f t="array" ref="C22:Q22">'[1]APPENDIX 25'!$C22:$Q22</f>
        <v>4705.4809999999998</v>
      </c>
      <c r="D22" s="8">
        <v>0</v>
      </c>
      <c r="E22" s="8">
        <v>4705.4799999999996</v>
      </c>
      <c r="F22" s="8">
        <v>1E-3</v>
      </c>
      <c r="G22" s="8">
        <v>14.634</v>
      </c>
      <c r="H22" s="8">
        <v>394.45499999999998</v>
      </c>
      <c r="I22" s="8">
        <v>0</v>
      </c>
      <c r="J22" s="8">
        <v>0</v>
      </c>
      <c r="K22" s="265">
        <v>409.09</v>
      </c>
      <c r="L22" s="265">
        <v>0</v>
      </c>
      <c r="M22" s="265">
        <v>-980.61699999999996</v>
      </c>
      <c r="N22" s="265">
        <v>47.055</v>
      </c>
      <c r="O22" s="265">
        <v>1342.652</v>
      </c>
      <c r="P22" s="265">
        <v>0</v>
      </c>
      <c r="Q22" s="266">
        <v>1342.652</v>
      </c>
    </row>
    <row r="23" spans="2:17" ht="15" customHeight="1" x14ac:dyDescent="0.35">
      <c r="B23" s="29" t="s">
        <v>262</v>
      </c>
      <c r="C23" s="8" cm="1">
        <f t="array" ref="C23:Q23">'[1]APPENDIX 25'!$C23:$Q23</f>
        <v>0</v>
      </c>
      <c r="D23" s="8">
        <v>0</v>
      </c>
      <c r="E23" s="8">
        <v>0</v>
      </c>
      <c r="F23" s="8">
        <v>0</v>
      </c>
      <c r="G23" s="8">
        <v>0</v>
      </c>
      <c r="H23" s="8">
        <v>0</v>
      </c>
      <c r="I23" s="8">
        <v>0</v>
      </c>
      <c r="J23" s="8">
        <v>0</v>
      </c>
      <c r="K23" s="265">
        <v>0</v>
      </c>
      <c r="L23" s="265">
        <v>0</v>
      </c>
      <c r="M23" s="265">
        <v>0</v>
      </c>
      <c r="N23" s="265">
        <v>0</v>
      </c>
      <c r="O23" s="265">
        <v>0</v>
      </c>
      <c r="P23" s="265">
        <v>0</v>
      </c>
      <c r="Q23" s="266">
        <v>0</v>
      </c>
    </row>
    <row r="24" spans="2:17" ht="15" customHeight="1" x14ac:dyDescent="0.35">
      <c r="B24" s="29" t="s">
        <v>16</v>
      </c>
      <c r="C24" s="8" cm="1">
        <f t="array" ref="C24:Q24">'[1]APPENDIX 25'!$C24:$Q24</f>
        <v>0</v>
      </c>
      <c r="D24" s="8">
        <v>0</v>
      </c>
      <c r="E24" s="8">
        <v>0</v>
      </c>
      <c r="F24" s="8">
        <v>0</v>
      </c>
      <c r="G24" s="8">
        <v>0</v>
      </c>
      <c r="H24" s="8">
        <v>0</v>
      </c>
      <c r="I24" s="8">
        <v>0</v>
      </c>
      <c r="J24" s="8">
        <v>0</v>
      </c>
      <c r="K24" s="265">
        <v>0</v>
      </c>
      <c r="L24" s="265">
        <v>0</v>
      </c>
      <c r="M24" s="265">
        <v>0</v>
      </c>
      <c r="N24" s="265">
        <v>0</v>
      </c>
      <c r="O24" s="265">
        <v>0</v>
      </c>
      <c r="P24" s="265">
        <v>0</v>
      </c>
      <c r="Q24" s="266">
        <v>0</v>
      </c>
    </row>
    <row r="25" spans="2:17" ht="15" customHeight="1" x14ac:dyDescent="0.35">
      <c r="B25" s="29" t="s">
        <v>17</v>
      </c>
      <c r="C25" s="8" cm="1">
        <f t="array" ref="C25:Q25">'[1]APPENDIX 25'!$C25:$Q25</f>
        <v>0</v>
      </c>
      <c r="D25" s="8">
        <v>0</v>
      </c>
      <c r="E25" s="8">
        <v>0</v>
      </c>
      <c r="F25" s="8">
        <v>0</v>
      </c>
      <c r="G25" s="8">
        <v>0</v>
      </c>
      <c r="H25" s="8">
        <v>0</v>
      </c>
      <c r="I25" s="8">
        <v>0</v>
      </c>
      <c r="J25" s="8">
        <v>0</v>
      </c>
      <c r="K25" s="265">
        <v>0</v>
      </c>
      <c r="L25" s="265">
        <v>0</v>
      </c>
      <c r="M25" s="265">
        <v>0</v>
      </c>
      <c r="N25" s="265">
        <v>0</v>
      </c>
      <c r="O25" s="265">
        <v>0</v>
      </c>
      <c r="P25" s="265">
        <v>0</v>
      </c>
      <c r="Q25" s="266">
        <v>0</v>
      </c>
    </row>
    <row r="26" spans="2:17" ht="15" customHeight="1" x14ac:dyDescent="0.35">
      <c r="B26" s="29" t="s">
        <v>18</v>
      </c>
      <c r="C26" s="8" cm="1">
        <f t="array" ref="C26:Q26">'[1]APPENDIX 25'!$C26:$Q26</f>
        <v>0</v>
      </c>
      <c r="D26" s="8">
        <v>0</v>
      </c>
      <c r="E26" s="8">
        <v>0</v>
      </c>
      <c r="F26" s="8">
        <v>0</v>
      </c>
      <c r="G26" s="8">
        <v>0</v>
      </c>
      <c r="H26" s="8">
        <v>0</v>
      </c>
      <c r="I26" s="8">
        <v>0</v>
      </c>
      <c r="J26" s="8">
        <v>0</v>
      </c>
      <c r="K26" s="265">
        <v>0</v>
      </c>
      <c r="L26" s="265">
        <v>0</v>
      </c>
      <c r="M26" s="265">
        <v>0</v>
      </c>
      <c r="N26" s="265">
        <v>0</v>
      </c>
      <c r="O26" s="265">
        <v>0</v>
      </c>
      <c r="P26" s="265">
        <v>0</v>
      </c>
      <c r="Q26" s="266">
        <v>0</v>
      </c>
    </row>
    <row r="27" spans="2:17" ht="15" customHeight="1" x14ac:dyDescent="0.35">
      <c r="B27" s="29" t="s">
        <v>19</v>
      </c>
      <c r="C27" s="8" cm="1">
        <f t="array" ref="C27:Q27">'[1]APPENDIX 25'!$C27:$Q27</f>
        <v>750944.49100000004</v>
      </c>
      <c r="D27" s="8">
        <v>0</v>
      </c>
      <c r="E27" s="8">
        <v>757034.87031000003</v>
      </c>
      <c r="F27" s="8">
        <v>-6090.3793100000621</v>
      </c>
      <c r="G27" s="8">
        <v>1452.347867635488</v>
      </c>
      <c r="H27" s="8">
        <v>0</v>
      </c>
      <c r="I27" s="8">
        <v>323.43771921390288</v>
      </c>
      <c r="J27" s="8">
        <v>0</v>
      </c>
      <c r="K27" s="265">
        <v>-4961.4691615784768</v>
      </c>
      <c r="L27" s="265">
        <v>556.25569934059865</v>
      </c>
      <c r="M27" s="265">
        <v>-49848.833965868303</v>
      </c>
      <c r="N27" s="265">
        <v>23265.12552136273</v>
      </c>
      <c r="O27" s="265">
        <v>21065.983583586491</v>
      </c>
      <c r="P27" s="265">
        <v>80757.20588829949</v>
      </c>
      <c r="Q27" s="266">
        <v>101823.189471886</v>
      </c>
    </row>
    <row r="28" spans="2:17" ht="15" customHeight="1" x14ac:dyDescent="0.35">
      <c r="B28" s="29" t="s">
        <v>263</v>
      </c>
      <c r="C28" s="8" cm="1">
        <f t="array" ref="C28:Q28">'[1]APPENDIX 25'!$C28:$Q28</f>
        <v>93465.67</v>
      </c>
      <c r="D28" s="8">
        <v>0</v>
      </c>
      <c r="E28" s="8">
        <v>84846.89503</v>
      </c>
      <c r="F28" s="8">
        <v>8618.7749699999986</v>
      </c>
      <c r="G28" s="8">
        <v>2030.9090000000001</v>
      </c>
      <c r="H28" s="8">
        <v>0</v>
      </c>
      <c r="I28" s="8">
        <v>2293.260243783121</v>
      </c>
      <c r="J28" s="8">
        <v>0</v>
      </c>
      <c r="K28" s="265">
        <v>8356.4237262168772</v>
      </c>
      <c r="L28" s="265">
        <v>28205.386950000018</v>
      </c>
      <c r="M28" s="265">
        <v>-7525.5238116204746</v>
      </c>
      <c r="N28" s="265">
        <v>1913.3710000000001</v>
      </c>
      <c r="O28" s="265">
        <v>-14236.810412162669</v>
      </c>
      <c r="P28" s="265">
        <v>-248.745</v>
      </c>
      <c r="Q28" s="266">
        <v>-14485.55541216267</v>
      </c>
    </row>
    <row r="29" spans="2:17" ht="15" customHeight="1" x14ac:dyDescent="0.35">
      <c r="B29" s="29" t="s">
        <v>264</v>
      </c>
      <c r="C29" s="8" cm="1">
        <f t="array" ref="C29:Q29">'[1]APPENDIX 25'!$C29:$Q29</f>
        <v>0</v>
      </c>
      <c r="D29" s="8">
        <v>0</v>
      </c>
      <c r="E29" s="8">
        <v>0</v>
      </c>
      <c r="F29" s="8">
        <v>0</v>
      </c>
      <c r="G29" s="8">
        <v>0</v>
      </c>
      <c r="H29" s="8">
        <v>0</v>
      </c>
      <c r="I29" s="8">
        <v>0</v>
      </c>
      <c r="J29" s="8">
        <v>0</v>
      </c>
      <c r="K29" s="265">
        <v>0</v>
      </c>
      <c r="L29" s="265">
        <v>0</v>
      </c>
      <c r="M29" s="265">
        <v>0</v>
      </c>
      <c r="N29" s="265">
        <v>0</v>
      </c>
      <c r="O29" s="265">
        <v>0</v>
      </c>
      <c r="P29" s="265">
        <v>0</v>
      </c>
      <c r="Q29" s="266">
        <v>0</v>
      </c>
    </row>
    <row r="30" spans="2:17" ht="15" customHeight="1" x14ac:dyDescent="0.35">
      <c r="B30" s="29" t="s">
        <v>20</v>
      </c>
      <c r="C30" s="8" cm="1">
        <f t="array" ref="C30:Q30">'[1]APPENDIX 25'!$C30:$Q30</f>
        <v>27522.538</v>
      </c>
      <c r="D30" s="8">
        <v>0</v>
      </c>
      <c r="E30" s="8">
        <v>27552.476999999999</v>
      </c>
      <c r="F30" s="8">
        <v>-29.939</v>
      </c>
      <c r="G30" s="8">
        <v>0</v>
      </c>
      <c r="H30" s="8">
        <v>0</v>
      </c>
      <c r="I30" s="8">
        <v>-3.0584728911686692</v>
      </c>
      <c r="J30" s="8">
        <v>0</v>
      </c>
      <c r="K30" s="265">
        <v>-26.88052710883133</v>
      </c>
      <c r="L30" s="265">
        <v>0</v>
      </c>
      <c r="M30" s="265">
        <v>-1458.5157999999999</v>
      </c>
      <c r="N30" s="265">
        <v>0</v>
      </c>
      <c r="O30" s="265">
        <v>1431.6352728911691</v>
      </c>
      <c r="P30" s="265">
        <v>2059.8874542079639</v>
      </c>
      <c r="Q30" s="266">
        <v>3491.5227270991331</v>
      </c>
    </row>
    <row r="31" spans="2:17" ht="15" customHeight="1" x14ac:dyDescent="0.35">
      <c r="B31" s="29" t="s">
        <v>265</v>
      </c>
      <c r="C31" s="8" cm="1">
        <f t="array" ref="C31:Q31">'[1]APPENDIX 25'!$C31:$Q31</f>
        <v>21411.76598</v>
      </c>
      <c r="D31" s="8">
        <v>88059.019780000002</v>
      </c>
      <c r="E31" s="8">
        <v>109103.70299999999</v>
      </c>
      <c r="F31" s="8">
        <v>367.08276000000541</v>
      </c>
      <c r="G31" s="8">
        <v>10.68406999997795</v>
      </c>
      <c r="H31" s="8">
        <v>0</v>
      </c>
      <c r="I31" s="8">
        <v>136.98393541019041</v>
      </c>
      <c r="J31" s="8">
        <v>0</v>
      </c>
      <c r="K31" s="265">
        <v>240.7828945897929</v>
      </c>
      <c r="L31" s="265">
        <v>107.3560865999679</v>
      </c>
      <c r="M31" s="265">
        <v>-2888.5627214482652</v>
      </c>
      <c r="N31" s="265">
        <v>0</v>
      </c>
      <c r="O31" s="265">
        <v>3021.9895294380899</v>
      </c>
      <c r="P31" s="265">
        <v>0</v>
      </c>
      <c r="Q31" s="266">
        <v>3021.9895294380899</v>
      </c>
    </row>
    <row r="32" spans="2:17" ht="15" customHeight="1" x14ac:dyDescent="0.35">
      <c r="B32" s="29" t="s">
        <v>266</v>
      </c>
      <c r="C32" s="8" cm="1">
        <f t="array" ref="C32:Q32">'[1]APPENDIX 25'!$C32:$Q32</f>
        <v>0</v>
      </c>
      <c r="D32" s="8">
        <v>0</v>
      </c>
      <c r="E32" s="8">
        <v>0</v>
      </c>
      <c r="F32" s="8">
        <v>0</v>
      </c>
      <c r="G32" s="8">
        <v>0</v>
      </c>
      <c r="H32" s="8">
        <v>0</v>
      </c>
      <c r="I32" s="8">
        <v>0</v>
      </c>
      <c r="J32" s="8">
        <v>0</v>
      </c>
      <c r="K32" s="265">
        <v>0</v>
      </c>
      <c r="L32" s="265">
        <v>0</v>
      </c>
      <c r="M32" s="265">
        <v>0</v>
      </c>
      <c r="N32" s="265">
        <v>0</v>
      </c>
      <c r="O32" s="265">
        <v>0</v>
      </c>
      <c r="P32" s="265">
        <v>0</v>
      </c>
      <c r="Q32" s="266">
        <v>0</v>
      </c>
    </row>
    <row r="33" spans="2:17" ht="15" customHeight="1" x14ac:dyDescent="0.35">
      <c r="B33" s="29" t="s">
        <v>267</v>
      </c>
      <c r="C33" s="8" cm="1">
        <f t="array" ref="C33:Q33">'[1]APPENDIX 25'!$C33:$Q33</f>
        <v>0</v>
      </c>
      <c r="D33" s="8">
        <v>0</v>
      </c>
      <c r="E33" s="8">
        <v>0</v>
      </c>
      <c r="F33" s="8">
        <v>0</v>
      </c>
      <c r="G33" s="8">
        <v>0</v>
      </c>
      <c r="H33" s="8">
        <v>0</v>
      </c>
      <c r="I33" s="8">
        <v>0</v>
      </c>
      <c r="J33" s="8">
        <v>0</v>
      </c>
      <c r="K33" s="265">
        <v>0</v>
      </c>
      <c r="L33" s="265">
        <v>0</v>
      </c>
      <c r="M33" s="265">
        <v>0</v>
      </c>
      <c r="N33" s="265">
        <v>0</v>
      </c>
      <c r="O33" s="265">
        <v>0</v>
      </c>
      <c r="P33" s="265">
        <v>0</v>
      </c>
      <c r="Q33" s="266">
        <v>0</v>
      </c>
    </row>
    <row r="34" spans="2:17" ht="15" customHeight="1" x14ac:dyDescent="0.35">
      <c r="B34" s="29" t="s">
        <v>268</v>
      </c>
      <c r="C34" s="8" cm="1">
        <f t="array" ref="C34:Q34">'[1]APPENDIX 25'!$C34:$Q34</f>
        <v>0</v>
      </c>
      <c r="D34" s="8">
        <v>0</v>
      </c>
      <c r="E34" s="8">
        <v>0</v>
      </c>
      <c r="F34" s="8">
        <v>0</v>
      </c>
      <c r="G34" s="8">
        <v>0</v>
      </c>
      <c r="H34" s="8">
        <v>0</v>
      </c>
      <c r="I34" s="8">
        <v>0</v>
      </c>
      <c r="J34" s="8">
        <v>0</v>
      </c>
      <c r="K34" s="265">
        <v>0</v>
      </c>
      <c r="L34" s="265">
        <v>0</v>
      </c>
      <c r="M34" s="265">
        <v>0</v>
      </c>
      <c r="N34" s="265">
        <v>0</v>
      </c>
      <c r="O34" s="265">
        <v>0</v>
      </c>
      <c r="P34" s="265">
        <v>0</v>
      </c>
      <c r="Q34" s="266">
        <v>0</v>
      </c>
    </row>
    <row r="35" spans="2:17" ht="15" customHeight="1" x14ac:dyDescent="0.35">
      <c r="B35" s="29" t="s">
        <v>269</v>
      </c>
      <c r="C35" s="8" cm="1">
        <f t="array" ref="C35:Q35">'[1]APPENDIX 25'!$C35:$Q35</f>
        <v>56224.858</v>
      </c>
      <c r="D35" s="8">
        <v>0</v>
      </c>
      <c r="E35" s="8">
        <v>46779.081700000002</v>
      </c>
      <c r="F35" s="8">
        <v>9445.7762999999977</v>
      </c>
      <c r="G35" s="8">
        <v>0</v>
      </c>
      <c r="H35" s="8">
        <v>0</v>
      </c>
      <c r="I35" s="8">
        <v>32040.46702465753</v>
      </c>
      <c r="J35" s="8">
        <v>0</v>
      </c>
      <c r="K35" s="265">
        <v>-22594.690724657539</v>
      </c>
      <c r="L35" s="265">
        <v>200</v>
      </c>
      <c r="M35" s="265">
        <v>2811.2435</v>
      </c>
      <c r="N35" s="265">
        <v>7009.5284574938178</v>
      </c>
      <c r="O35" s="265">
        <v>-32615.462682151359</v>
      </c>
      <c r="P35" s="265">
        <v>2230.4965384335542</v>
      </c>
      <c r="Q35" s="266">
        <v>-30384.9661437178</v>
      </c>
    </row>
    <row r="36" spans="2:17" ht="15" customHeight="1" x14ac:dyDescent="0.35">
      <c r="B36" s="29" t="s">
        <v>21</v>
      </c>
      <c r="C36" s="8" cm="1">
        <f t="array" ref="C36:Q36">'[1]APPENDIX 25'!$C36:$Q36</f>
        <v>0</v>
      </c>
      <c r="D36" s="8">
        <v>0</v>
      </c>
      <c r="E36" s="8">
        <v>0</v>
      </c>
      <c r="F36" s="8">
        <v>0</v>
      </c>
      <c r="G36" s="8">
        <v>0</v>
      </c>
      <c r="H36" s="8">
        <v>0</v>
      </c>
      <c r="I36" s="8">
        <v>0</v>
      </c>
      <c r="J36" s="8">
        <v>0</v>
      </c>
      <c r="K36" s="265">
        <v>0</v>
      </c>
      <c r="L36" s="265">
        <v>0</v>
      </c>
      <c r="M36" s="265">
        <v>0</v>
      </c>
      <c r="N36" s="265">
        <v>0</v>
      </c>
      <c r="O36" s="265">
        <v>0</v>
      </c>
      <c r="P36" s="265">
        <v>0</v>
      </c>
      <c r="Q36" s="266">
        <v>0</v>
      </c>
    </row>
    <row r="37" spans="2:17" ht="15" customHeight="1" x14ac:dyDescent="0.35">
      <c r="B37" s="29" t="s">
        <v>22</v>
      </c>
      <c r="C37" s="8" cm="1">
        <f t="array" ref="C37:Q37">'[1]APPENDIX 25'!$C37:$Q37</f>
        <v>0</v>
      </c>
      <c r="D37" s="8">
        <v>0</v>
      </c>
      <c r="E37" s="8">
        <v>0</v>
      </c>
      <c r="F37" s="8">
        <v>0</v>
      </c>
      <c r="G37" s="8">
        <v>0</v>
      </c>
      <c r="H37" s="8">
        <v>0</v>
      </c>
      <c r="I37" s="8">
        <v>0</v>
      </c>
      <c r="J37" s="8">
        <v>0</v>
      </c>
      <c r="K37" s="265">
        <v>0</v>
      </c>
      <c r="L37" s="265">
        <v>0</v>
      </c>
      <c r="M37" s="265">
        <v>0</v>
      </c>
      <c r="N37" s="265">
        <v>0</v>
      </c>
      <c r="O37" s="265">
        <v>0</v>
      </c>
      <c r="P37" s="265">
        <v>0</v>
      </c>
      <c r="Q37" s="266">
        <v>0</v>
      </c>
    </row>
    <row r="38" spans="2:17" ht="15" customHeight="1" x14ac:dyDescent="0.35">
      <c r="B38" s="29" t="s">
        <v>270</v>
      </c>
      <c r="C38" s="8" cm="1">
        <f t="array" ref="C38:Q38">'[1]APPENDIX 25'!$C38:$Q38</f>
        <v>92362.729000000007</v>
      </c>
      <c r="D38" s="8">
        <v>0</v>
      </c>
      <c r="E38" s="8">
        <v>88839.077000000005</v>
      </c>
      <c r="F38" s="8">
        <v>3523.652</v>
      </c>
      <c r="G38" s="8">
        <v>722.42700000000002</v>
      </c>
      <c r="H38" s="8">
        <v>0</v>
      </c>
      <c r="I38" s="8">
        <v>1172.0029999999999</v>
      </c>
      <c r="J38" s="8">
        <v>0</v>
      </c>
      <c r="K38" s="265">
        <v>3074.076</v>
      </c>
      <c r="L38" s="265">
        <v>-557.42399999999998</v>
      </c>
      <c r="M38" s="265">
        <v>-5412.2979999999998</v>
      </c>
      <c r="N38" s="265">
        <v>24207.868999999999</v>
      </c>
      <c r="O38" s="265">
        <v>-15164.071</v>
      </c>
      <c r="P38" s="265">
        <v>22784.306</v>
      </c>
      <c r="Q38" s="266">
        <v>7620.2349999999997</v>
      </c>
    </row>
    <row r="39" spans="2:17" ht="15" customHeight="1" x14ac:dyDescent="0.35">
      <c r="B39" s="29" t="s">
        <v>23</v>
      </c>
      <c r="C39" s="8" cm="1">
        <f t="array" ref="C39:Q39">'[1]APPENDIX 25'!$C39:$Q39</f>
        <v>0</v>
      </c>
      <c r="D39" s="8">
        <v>0</v>
      </c>
      <c r="E39" s="8">
        <v>0</v>
      </c>
      <c r="F39" s="8">
        <v>0</v>
      </c>
      <c r="G39" s="8">
        <v>0</v>
      </c>
      <c r="H39" s="8">
        <v>0</v>
      </c>
      <c r="I39" s="8">
        <v>0</v>
      </c>
      <c r="J39" s="8">
        <v>0</v>
      </c>
      <c r="K39" s="265">
        <v>0</v>
      </c>
      <c r="L39" s="265">
        <v>0</v>
      </c>
      <c r="M39" s="265">
        <v>0</v>
      </c>
      <c r="N39" s="265">
        <v>0</v>
      </c>
      <c r="O39" s="265">
        <v>0</v>
      </c>
      <c r="P39" s="265">
        <v>0</v>
      </c>
      <c r="Q39" s="266">
        <v>0</v>
      </c>
    </row>
    <row r="40" spans="2:17" ht="15" customHeight="1" x14ac:dyDescent="0.35">
      <c r="B40" s="29" t="s">
        <v>24</v>
      </c>
      <c r="C40" s="8" cm="1">
        <f t="array" ref="C40:Q40">'[1]APPENDIX 25'!$C40:$Q40</f>
        <v>0</v>
      </c>
      <c r="D40" s="8">
        <v>0</v>
      </c>
      <c r="E40" s="8">
        <v>0</v>
      </c>
      <c r="F40" s="8">
        <v>0</v>
      </c>
      <c r="G40" s="8">
        <v>0</v>
      </c>
      <c r="H40" s="8">
        <v>0</v>
      </c>
      <c r="I40" s="8">
        <v>0</v>
      </c>
      <c r="J40" s="8">
        <v>0</v>
      </c>
      <c r="K40" s="265">
        <v>0</v>
      </c>
      <c r="L40" s="265">
        <v>0</v>
      </c>
      <c r="M40" s="265">
        <v>0</v>
      </c>
      <c r="N40" s="265">
        <v>0</v>
      </c>
      <c r="O40" s="265">
        <v>0</v>
      </c>
      <c r="P40" s="265">
        <v>0</v>
      </c>
      <c r="Q40" s="266">
        <v>0</v>
      </c>
    </row>
    <row r="41" spans="2:17" ht="15" customHeight="1" x14ac:dyDescent="0.35">
      <c r="B41" s="29" t="s">
        <v>25</v>
      </c>
      <c r="C41" s="8" cm="1">
        <f t="array" ref="C41:Q41">'[1]APPENDIX 25'!$C41:$Q41</f>
        <v>0</v>
      </c>
      <c r="D41" s="8">
        <v>0</v>
      </c>
      <c r="E41" s="8">
        <v>0</v>
      </c>
      <c r="F41" s="8">
        <v>0</v>
      </c>
      <c r="G41" s="8">
        <v>0</v>
      </c>
      <c r="H41" s="8">
        <v>0</v>
      </c>
      <c r="I41" s="8">
        <v>0</v>
      </c>
      <c r="J41" s="8">
        <v>0</v>
      </c>
      <c r="K41" s="265">
        <v>0</v>
      </c>
      <c r="L41" s="265">
        <v>0</v>
      </c>
      <c r="M41" s="265">
        <v>0</v>
      </c>
      <c r="N41" s="265">
        <v>0</v>
      </c>
      <c r="O41" s="265">
        <v>0</v>
      </c>
      <c r="P41" s="265">
        <v>0</v>
      </c>
      <c r="Q41" s="266">
        <v>0</v>
      </c>
    </row>
    <row r="42" spans="2:17" ht="15" customHeight="1" x14ac:dyDescent="0.35">
      <c r="B42" s="260" t="s">
        <v>26</v>
      </c>
      <c r="C42" s="268">
        <f t="shared" ref="C42:Q42" si="0">SUM(C6:C41)</f>
        <v>4879911.2507399991</v>
      </c>
      <c r="D42" s="268">
        <f t="shared" si="0"/>
        <v>88059.019780000002</v>
      </c>
      <c r="E42" s="268">
        <f t="shared" si="0"/>
        <v>4931403.7940299995</v>
      </c>
      <c r="F42" s="268">
        <f t="shared" si="0"/>
        <v>36566.476489999972</v>
      </c>
      <c r="G42" s="268">
        <f t="shared" si="0"/>
        <v>397.43060763546634</v>
      </c>
      <c r="H42" s="268">
        <f t="shared" si="0"/>
        <v>394.45499999999998</v>
      </c>
      <c r="I42" s="268">
        <f t="shared" si="0"/>
        <v>34014.232010619395</v>
      </c>
      <c r="J42" s="268">
        <f t="shared" si="0"/>
        <v>0</v>
      </c>
      <c r="K42" s="268">
        <f t="shared" si="0"/>
        <v>3344.130087016033</v>
      </c>
      <c r="L42" s="268">
        <f t="shared" si="0"/>
        <v>32901.149070977961</v>
      </c>
      <c r="M42" s="268">
        <f t="shared" si="0"/>
        <v>-198557.57998893704</v>
      </c>
      <c r="N42" s="268">
        <f t="shared" si="0"/>
        <v>237158.38108080972</v>
      </c>
      <c r="O42" s="268">
        <f t="shared" si="0"/>
        <v>-68157.820075834621</v>
      </c>
      <c r="P42" s="268">
        <f t="shared" si="0"/>
        <v>447384.83384433587</v>
      </c>
      <c r="Q42" s="268">
        <f t="shared" si="0"/>
        <v>379227.01376850129</v>
      </c>
    </row>
    <row r="43" spans="2:17" ht="15" customHeight="1" x14ac:dyDescent="0.35">
      <c r="B43" s="560" t="s">
        <v>27</v>
      </c>
      <c r="C43" s="535"/>
      <c r="D43" s="535"/>
      <c r="E43" s="535"/>
      <c r="F43" s="535"/>
      <c r="G43" s="535"/>
      <c r="H43" s="535"/>
      <c r="I43" s="535"/>
      <c r="J43" s="535"/>
      <c r="K43" s="535"/>
      <c r="L43" s="535"/>
      <c r="M43" s="535"/>
      <c r="N43" s="535"/>
      <c r="O43" s="535"/>
      <c r="P43" s="535"/>
      <c r="Q43" s="536"/>
    </row>
    <row r="44" spans="2:17" ht="15" customHeight="1" x14ac:dyDescent="0.35">
      <c r="B44" s="29" t="s">
        <v>28</v>
      </c>
      <c r="C44" s="265" cm="1">
        <f t="array" ref="C44:Q44">'[1]APPENDIX 25'!$C44:$Q44</f>
        <v>0</v>
      </c>
      <c r="D44" s="265">
        <v>23845.344000000001</v>
      </c>
      <c r="E44" s="265">
        <v>1693.318</v>
      </c>
      <c r="F44" s="265">
        <v>22152.026000000002</v>
      </c>
      <c r="G44" s="265">
        <v>33241.069808516593</v>
      </c>
      <c r="H44" s="265">
        <v>0</v>
      </c>
      <c r="I44" s="265">
        <v>9062.1331123053842</v>
      </c>
      <c r="J44" s="265">
        <v>0</v>
      </c>
      <c r="K44" s="265">
        <v>46330.962696211202</v>
      </c>
      <c r="L44" s="265">
        <v>-15908.579</v>
      </c>
      <c r="M44" s="265">
        <v>7453.8029999999999</v>
      </c>
      <c r="N44" s="265">
        <v>6633.1295994345419</v>
      </c>
      <c r="O44" s="265">
        <v>48152.609096776658</v>
      </c>
      <c r="P44" s="265">
        <v>3150.7975305709051</v>
      </c>
      <c r="Q44" s="266">
        <v>51303.406627347569</v>
      </c>
    </row>
    <row r="45" spans="2:17" ht="15" customHeight="1" x14ac:dyDescent="0.35">
      <c r="B45" s="29" t="s">
        <v>29</v>
      </c>
      <c r="C45" s="265" cm="1">
        <f t="array" ref="C45:Q45">'[1]APPENDIX 25'!$C45:$Q45</f>
        <v>0</v>
      </c>
      <c r="D45" s="265">
        <v>2203.236904960389</v>
      </c>
      <c r="E45" s="265">
        <v>0</v>
      </c>
      <c r="F45" s="265">
        <v>2203.236904960389</v>
      </c>
      <c r="G45" s="265">
        <v>2062.5783188680648</v>
      </c>
      <c r="H45" s="265">
        <v>0</v>
      </c>
      <c r="I45" s="265">
        <v>1168.7974454724081</v>
      </c>
      <c r="J45" s="265">
        <v>0</v>
      </c>
      <c r="K45" s="265">
        <v>3097.0177783560462</v>
      </c>
      <c r="L45" s="265">
        <v>1362.307</v>
      </c>
      <c r="M45" s="265">
        <v>405.46536763489729</v>
      </c>
      <c r="N45" s="265">
        <v>103.2876778090605</v>
      </c>
      <c r="O45" s="265">
        <v>1225.957732912088</v>
      </c>
      <c r="P45" s="265">
        <v>181.40517069268671</v>
      </c>
      <c r="Q45" s="266">
        <v>1407.3629036047751</v>
      </c>
    </row>
    <row r="46" spans="2:17" ht="15" customHeight="1" x14ac:dyDescent="0.35">
      <c r="B46" s="29" t="s">
        <v>271</v>
      </c>
      <c r="C46" s="265" cm="1">
        <f t="array" ref="C46:Q46">'[1]APPENDIX 25'!$C46:$Q46</f>
        <v>0</v>
      </c>
      <c r="D46" s="265">
        <v>4230.9470000000001</v>
      </c>
      <c r="E46" s="265">
        <v>0</v>
      </c>
      <c r="F46" s="265">
        <v>4230.9470000000001</v>
      </c>
      <c r="G46" s="265">
        <v>429.9969422661494</v>
      </c>
      <c r="H46" s="265">
        <v>0</v>
      </c>
      <c r="I46" s="265">
        <v>2302.8395941141148</v>
      </c>
      <c r="J46" s="265">
        <v>3171.2490100854029</v>
      </c>
      <c r="K46" s="265">
        <v>-813.14466193336852</v>
      </c>
      <c r="L46" s="265">
        <v>39883.548588807636</v>
      </c>
      <c r="M46" s="265">
        <v>706.11500000000001</v>
      </c>
      <c r="N46" s="265">
        <v>174.3065133988425</v>
      </c>
      <c r="O46" s="265">
        <v>-41577.114764139849</v>
      </c>
      <c r="P46" s="265">
        <v>204.71182809384811</v>
      </c>
      <c r="Q46" s="266">
        <v>-41372.402936045997</v>
      </c>
    </row>
    <row r="47" spans="2:17" ht="15" customHeight="1" x14ac:dyDescent="0.35">
      <c r="B47" s="29" t="s">
        <v>30</v>
      </c>
      <c r="C47" s="265" cm="1">
        <f t="array" ref="C47:Q47">'[1]APPENDIX 25'!$C47:$Q47</f>
        <v>0</v>
      </c>
      <c r="D47" s="265">
        <v>91690.695420000018</v>
      </c>
      <c r="E47" s="265">
        <v>9075</v>
      </c>
      <c r="F47" s="265">
        <v>82615.695420000018</v>
      </c>
      <c r="G47" s="265">
        <v>13107.114</v>
      </c>
      <c r="H47" s="265">
        <v>0</v>
      </c>
      <c r="I47" s="265">
        <v>14498.412214143849</v>
      </c>
      <c r="J47" s="265">
        <v>0</v>
      </c>
      <c r="K47" s="265">
        <v>81224.397205856163</v>
      </c>
      <c r="L47" s="265">
        <v>72849.125459999981</v>
      </c>
      <c r="M47" s="265">
        <v>18949.75277000001</v>
      </c>
      <c r="N47" s="265">
        <v>6366.910388262133</v>
      </c>
      <c r="O47" s="265">
        <v>-16941.391412405959</v>
      </c>
      <c r="P47" s="265">
        <v>26779.072082649589</v>
      </c>
      <c r="Q47" s="266">
        <v>9837.6806702436243</v>
      </c>
    </row>
    <row r="48" spans="2:17" ht="15" customHeight="1" x14ac:dyDescent="0.35">
      <c r="B48" s="29" t="s">
        <v>272</v>
      </c>
      <c r="C48" s="265" cm="1">
        <f t="array" ref="C48:Q48">'[1]APPENDIX 25'!$C48:$Q48</f>
        <v>0</v>
      </c>
      <c r="D48" s="265">
        <v>57414.13139646421</v>
      </c>
      <c r="E48" s="265">
        <v>19130.604875178818</v>
      </c>
      <c r="F48" s="265">
        <v>38283.526521285399</v>
      </c>
      <c r="G48" s="265">
        <v>8112.8497990865844</v>
      </c>
      <c r="H48" s="265">
        <v>0</v>
      </c>
      <c r="I48" s="265">
        <v>9107.8135232376681</v>
      </c>
      <c r="J48" s="265">
        <v>0</v>
      </c>
      <c r="K48" s="265">
        <v>37288.56279713432</v>
      </c>
      <c r="L48" s="265">
        <v>6725.0495294482316</v>
      </c>
      <c r="M48" s="265">
        <v>8768.8655311290295</v>
      </c>
      <c r="N48" s="265">
        <v>4663.2331044027778</v>
      </c>
      <c r="O48" s="265">
        <v>17131.414632154279</v>
      </c>
      <c r="P48" s="265">
        <v>1156.7844563545659</v>
      </c>
      <c r="Q48" s="266">
        <v>18288.199088508849</v>
      </c>
    </row>
    <row r="49" spans="2:17" ht="15" customHeight="1" x14ac:dyDescent="0.35">
      <c r="B49" s="365" t="s">
        <v>26</v>
      </c>
      <c r="C49" s="366">
        <f t="shared" ref="C49:Q49" si="1">SUM(C44:C48)</f>
        <v>0</v>
      </c>
      <c r="D49" s="366">
        <f>SUM(D44:D48)</f>
        <v>179384.35472142461</v>
      </c>
      <c r="E49" s="366">
        <f t="shared" si="1"/>
        <v>29898.922875178818</v>
      </c>
      <c r="F49" s="366">
        <f t="shared" si="1"/>
        <v>149485.4318462458</v>
      </c>
      <c r="G49" s="366">
        <f t="shared" si="1"/>
        <v>56953.608868737399</v>
      </c>
      <c r="H49" s="366">
        <f t="shared" si="1"/>
        <v>0</v>
      </c>
      <c r="I49" s="366">
        <f t="shared" si="1"/>
        <v>36139.995889273421</v>
      </c>
      <c r="J49" s="366">
        <f t="shared" si="1"/>
        <v>3171.2490100854029</v>
      </c>
      <c r="K49" s="366">
        <f t="shared" si="1"/>
        <v>167127.79581562435</v>
      </c>
      <c r="L49" s="366">
        <f t="shared" si="1"/>
        <v>104911.45157825586</v>
      </c>
      <c r="M49" s="366">
        <f t="shared" si="1"/>
        <v>36284.001668763936</v>
      </c>
      <c r="N49" s="366">
        <f t="shared" si="1"/>
        <v>17940.867283307354</v>
      </c>
      <c r="O49" s="366">
        <f t="shared" si="1"/>
        <v>7991.475285297216</v>
      </c>
      <c r="P49" s="366">
        <f t="shared" si="1"/>
        <v>31472.771068361595</v>
      </c>
      <c r="Q49" s="366">
        <f t="shared" si="1"/>
        <v>39464.246353658818</v>
      </c>
    </row>
    <row r="50" spans="2:17" ht="14.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hMlyHVGDbgoG26Djy90WVCUwQOI+jAZGdOR2tXFnrNJJuvQu1j62BUXouHShtZmz7aHDTmSVWBUY2r9qs3SdEQ==" saltValue="r+vvpJnLiQMH4tJSy7RWZg=="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1">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11.81640625" style="1" customWidth="1"/>
    <col min="2" max="2" width="50.6328125" style="1" bestFit="1" customWidth="1"/>
    <col min="3" max="10" width="15.453125" style="1" customWidth="1"/>
    <col min="11" max="11" width="17.54296875" style="1" customWidth="1"/>
    <col min="12" max="14" width="15.453125" style="1" customWidth="1"/>
    <col min="15" max="15" width="15.7265625" style="1" customWidth="1"/>
    <col min="16" max="16" width="15.453125" style="1" customWidth="1"/>
    <col min="17" max="17" width="16.453125" style="1" customWidth="1"/>
    <col min="18" max="16384" width="8.7265625" style="1"/>
  </cols>
  <sheetData>
    <row r="1" spans="2:17" ht="32" customHeight="1" x14ac:dyDescent="0.35">
      <c r="B1" s="449"/>
    </row>
    <row r="3" spans="2:17" ht="18" customHeight="1" x14ac:dyDescent="0.35">
      <c r="B3" s="538" t="str">
        <f>_xlfn.CONCAT(Contents!E43,": ",UPPER(Contents!F43))</f>
        <v>APPENDIX 26: SUMMARY OF ENGINEERING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5.75" customHeight="1" x14ac:dyDescent="0.35">
      <c r="B5" s="534" t="s">
        <v>4</v>
      </c>
      <c r="C5" s="535"/>
      <c r="D5" s="535"/>
      <c r="E5" s="535"/>
      <c r="F5" s="535"/>
      <c r="G5" s="535"/>
      <c r="H5" s="535"/>
      <c r="I5" s="535"/>
      <c r="J5" s="535"/>
      <c r="K5" s="535"/>
      <c r="L5" s="535"/>
      <c r="M5" s="535"/>
      <c r="N5" s="535"/>
      <c r="O5" s="535"/>
      <c r="P5" s="535"/>
      <c r="Q5" s="536"/>
    </row>
    <row r="6" spans="2:17" ht="15.75" customHeight="1" x14ac:dyDescent="0.35">
      <c r="B6" s="29" t="s">
        <v>5</v>
      </c>
      <c r="C6" s="8" cm="1">
        <f t="array" ref="C6:Q6">'[1]APPENDIX 26'!$C6:$Q6</f>
        <v>1584.383</v>
      </c>
      <c r="D6" s="8">
        <v>0</v>
      </c>
      <c r="E6" s="8">
        <v>1249.528</v>
      </c>
      <c r="F6" s="8">
        <v>334.85500000000002</v>
      </c>
      <c r="G6" s="8">
        <v>831.35900000000004</v>
      </c>
      <c r="H6" s="8">
        <v>0</v>
      </c>
      <c r="I6" s="8">
        <v>190.78742332652141</v>
      </c>
      <c r="J6" s="8">
        <v>0</v>
      </c>
      <c r="K6" s="265">
        <v>975.42657667347862</v>
      </c>
      <c r="L6" s="265">
        <v>576.71990548355166</v>
      </c>
      <c r="M6" s="265">
        <v>-57.98262799999997</v>
      </c>
      <c r="N6" s="265">
        <v>306.78770020320582</v>
      </c>
      <c r="O6" s="265">
        <v>149.9015989867211</v>
      </c>
      <c r="P6" s="265">
        <v>135.88308845942089</v>
      </c>
      <c r="Q6" s="266">
        <v>285.78468744614202</v>
      </c>
    </row>
    <row r="7" spans="2:17" ht="15.75" customHeight="1" x14ac:dyDescent="0.35">
      <c r="B7" s="29" t="s">
        <v>6</v>
      </c>
      <c r="C7" s="8" cm="1">
        <f t="array" ref="C7:Q7">'[1]APPENDIX 26'!$C7:$Q7</f>
        <v>69344.03707611491</v>
      </c>
      <c r="D7" s="8">
        <v>0</v>
      </c>
      <c r="E7" s="8">
        <v>31075.599999999999</v>
      </c>
      <c r="F7" s="8">
        <v>38268.437076114911</v>
      </c>
      <c r="G7" s="8">
        <v>8525.2800000000007</v>
      </c>
      <c r="H7" s="8">
        <v>0</v>
      </c>
      <c r="I7" s="8">
        <v>16606.23346288181</v>
      </c>
      <c r="J7" s="8">
        <v>0</v>
      </c>
      <c r="K7" s="265">
        <v>30187.483613233089</v>
      </c>
      <c r="L7" s="265">
        <v>-437.83506847405812</v>
      </c>
      <c r="M7" s="265">
        <v>4272.7820000000002</v>
      </c>
      <c r="N7" s="265">
        <v>21388.686166679388</v>
      </c>
      <c r="O7" s="265">
        <v>4963.8505150277624</v>
      </c>
      <c r="P7" s="265">
        <v>2642.594417318835</v>
      </c>
      <c r="Q7" s="266">
        <v>7606.4449323465969</v>
      </c>
    </row>
    <row r="8" spans="2:17" ht="15.75" customHeight="1" x14ac:dyDescent="0.35">
      <c r="B8" s="29" t="s">
        <v>256</v>
      </c>
      <c r="C8" s="8" cm="1">
        <f t="array" ref="C8:Q8">'[1]APPENDIX 26'!$C8:$Q8</f>
        <v>239671.37</v>
      </c>
      <c r="D8" s="8">
        <v>8441.3040000000001</v>
      </c>
      <c r="E8" s="8">
        <v>148397.55086902899</v>
      </c>
      <c r="F8" s="8">
        <v>99715.123130970984</v>
      </c>
      <c r="G8" s="8">
        <v>32366.931</v>
      </c>
      <c r="H8" s="8">
        <v>0</v>
      </c>
      <c r="I8" s="8">
        <v>44942.554105575036</v>
      </c>
      <c r="J8" s="8">
        <v>0</v>
      </c>
      <c r="K8" s="265">
        <v>87139.500025395944</v>
      </c>
      <c r="L8" s="265">
        <v>34171.253779947852</v>
      </c>
      <c r="M8" s="265">
        <v>9331.4855799999987</v>
      </c>
      <c r="N8" s="265">
        <v>38426.124360718117</v>
      </c>
      <c r="O8" s="265">
        <v>5210.6363047299756</v>
      </c>
      <c r="P8" s="265">
        <v>26044.6300913983</v>
      </c>
      <c r="Q8" s="266">
        <v>31255.266396128271</v>
      </c>
    </row>
    <row r="9" spans="2:17" ht="15.75" customHeight="1" x14ac:dyDescent="0.35">
      <c r="B9" s="29" t="s">
        <v>257</v>
      </c>
      <c r="C9" s="8" cm="1">
        <f t="array" ref="C9:Q9">'[1]APPENDIX 26'!$C9:$Q9</f>
        <v>565696.84509999957</v>
      </c>
      <c r="D9" s="8">
        <v>6663.75803</v>
      </c>
      <c r="E9" s="8">
        <v>507880.63101472781</v>
      </c>
      <c r="F9" s="8">
        <v>64479.972115271688</v>
      </c>
      <c r="G9" s="8">
        <v>18483.755359999999</v>
      </c>
      <c r="H9" s="8">
        <v>0</v>
      </c>
      <c r="I9" s="8">
        <v>26662.010080000011</v>
      </c>
      <c r="J9" s="8">
        <v>0</v>
      </c>
      <c r="K9" s="265">
        <v>56301.717395271677</v>
      </c>
      <c r="L9" s="265">
        <v>14984.94308866328</v>
      </c>
      <c r="M9" s="265">
        <v>-20424.463919999998</v>
      </c>
      <c r="N9" s="265">
        <v>29611.092747733492</v>
      </c>
      <c r="O9" s="265">
        <v>32130.1454788749</v>
      </c>
      <c r="P9" s="265">
        <v>23057.320532369991</v>
      </c>
      <c r="Q9" s="266">
        <v>55187.466011244891</v>
      </c>
    </row>
    <row r="10" spans="2:17" ht="15.75" customHeight="1" x14ac:dyDescent="0.35">
      <c r="B10" s="29" t="s">
        <v>258</v>
      </c>
      <c r="C10" s="8" cm="1">
        <f t="array" ref="C10:Q10">'[1]APPENDIX 26'!$C10:$Q10</f>
        <v>85515.104999999996</v>
      </c>
      <c r="D10" s="8">
        <v>1318.076</v>
      </c>
      <c r="E10" s="8">
        <v>70950.971999999994</v>
      </c>
      <c r="F10" s="8">
        <v>15882.209000000001</v>
      </c>
      <c r="G10" s="8">
        <v>8209.6732798761495</v>
      </c>
      <c r="H10" s="8">
        <v>0</v>
      </c>
      <c r="I10" s="8">
        <v>10006.020289999989</v>
      </c>
      <c r="J10" s="8">
        <v>1198.430091179029</v>
      </c>
      <c r="K10" s="265">
        <v>12887.43189869713</v>
      </c>
      <c r="L10" s="265">
        <v>9211.2226739393554</v>
      </c>
      <c r="M10" s="265">
        <v>-5375.7529999999997</v>
      </c>
      <c r="N10" s="265">
        <v>23255.98991278874</v>
      </c>
      <c r="O10" s="265">
        <v>-14204.027688030959</v>
      </c>
      <c r="P10" s="265">
        <v>6223.3096740694828</v>
      </c>
      <c r="Q10" s="266">
        <v>-7980.7180139614793</v>
      </c>
    </row>
    <row r="11" spans="2:17" ht="15.75" customHeight="1" x14ac:dyDescent="0.35">
      <c r="B11" s="29" t="s">
        <v>7</v>
      </c>
      <c r="C11" s="8" cm="1">
        <f t="array" ref="C11:Q11">'[1]APPENDIX 26'!$C11:$Q11</f>
        <v>299372.08265</v>
      </c>
      <c r="D11" s="8">
        <v>18998.929110000001</v>
      </c>
      <c r="E11" s="8">
        <v>244264.05562999999</v>
      </c>
      <c r="F11" s="8">
        <v>74106.956129999991</v>
      </c>
      <c r="G11" s="8">
        <v>33566.841999999997</v>
      </c>
      <c r="H11" s="8">
        <v>0</v>
      </c>
      <c r="I11" s="8">
        <v>31171.01</v>
      </c>
      <c r="J11" s="8">
        <v>0</v>
      </c>
      <c r="K11" s="265">
        <v>76502.788130000001</v>
      </c>
      <c r="L11" s="265">
        <v>55476.746659999997</v>
      </c>
      <c r="M11" s="265">
        <v>-33258.664549999987</v>
      </c>
      <c r="N11" s="265">
        <v>66252.024033465219</v>
      </c>
      <c r="O11" s="265">
        <v>-11967.318013465219</v>
      </c>
      <c r="P11" s="265">
        <v>12588.739346582041</v>
      </c>
      <c r="Q11" s="266">
        <v>621.42133311681448</v>
      </c>
    </row>
    <row r="12" spans="2:17" ht="15.75" customHeight="1" x14ac:dyDescent="0.35">
      <c r="B12" s="29" t="s">
        <v>8</v>
      </c>
      <c r="C12" s="8" cm="1">
        <f t="array" ref="C12:Q12">'[1]APPENDIX 26'!$C12:$Q12</f>
        <v>11769.31859482266</v>
      </c>
      <c r="D12" s="8">
        <v>261.86683595799877</v>
      </c>
      <c r="E12" s="8">
        <v>18870.756985874999</v>
      </c>
      <c r="F12" s="8">
        <v>-6839.5715550943387</v>
      </c>
      <c r="G12" s="8">
        <v>7699.5826538210458</v>
      </c>
      <c r="H12" s="8">
        <v>0</v>
      </c>
      <c r="I12" s="8">
        <v>6776.8863986267779</v>
      </c>
      <c r="J12" s="8">
        <v>0</v>
      </c>
      <c r="K12" s="265">
        <v>-5916.8752999000717</v>
      </c>
      <c r="L12" s="265">
        <v>-12450.31144707257</v>
      </c>
      <c r="M12" s="265">
        <v>-779.05695749428401</v>
      </c>
      <c r="N12" s="265">
        <v>13591.99951517013</v>
      </c>
      <c r="O12" s="265">
        <v>-6279.5064105033471</v>
      </c>
      <c r="P12" s="265">
        <v>212.32926484834499</v>
      </c>
      <c r="Q12" s="266">
        <v>-6067.1771456550023</v>
      </c>
    </row>
    <row r="13" spans="2:17" ht="15.75" customHeight="1" x14ac:dyDescent="0.35">
      <c r="B13" s="29" t="s">
        <v>9</v>
      </c>
      <c r="C13" s="8" cm="1">
        <f t="array" ref="C13:Q13">'[1]APPENDIX 26'!$C13:$Q13</f>
        <v>0</v>
      </c>
      <c r="D13" s="8">
        <v>0</v>
      </c>
      <c r="E13" s="8">
        <v>0</v>
      </c>
      <c r="F13" s="8">
        <v>0</v>
      </c>
      <c r="G13" s="8">
        <v>0</v>
      </c>
      <c r="H13" s="8">
        <v>0</v>
      </c>
      <c r="I13" s="8">
        <v>0</v>
      </c>
      <c r="J13" s="8">
        <v>0</v>
      </c>
      <c r="K13" s="265">
        <v>0</v>
      </c>
      <c r="L13" s="265">
        <v>0</v>
      </c>
      <c r="M13" s="265">
        <v>0</v>
      </c>
      <c r="N13" s="265">
        <v>0</v>
      </c>
      <c r="O13" s="265">
        <v>0</v>
      </c>
      <c r="P13" s="265">
        <v>0</v>
      </c>
      <c r="Q13" s="266">
        <v>0</v>
      </c>
    </row>
    <row r="14" spans="2:17" ht="15.75" customHeight="1" x14ac:dyDescent="0.35">
      <c r="B14" s="29" t="s">
        <v>259</v>
      </c>
      <c r="C14" s="8" cm="1">
        <f t="array" ref="C14:Q14">'[1]APPENDIX 26'!$C14:$Q14</f>
        <v>0</v>
      </c>
      <c r="D14" s="8">
        <v>0</v>
      </c>
      <c r="E14" s="8">
        <v>0</v>
      </c>
      <c r="F14" s="8">
        <v>0</v>
      </c>
      <c r="G14" s="8">
        <v>0</v>
      </c>
      <c r="H14" s="8">
        <v>0</v>
      </c>
      <c r="I14" s="8">
        <v>0</v>
      </c>
      <c r="J14" s="8">
        <v>0</v>
      </c>
      <c r="K14" s="265">
        <v>0</v>
      </c>
      <c r="L14" s="265">
        <v>0</v>
      </c>
      <c r="M14" s="265">
        <v>0</v>
      </c>
      <c r="N14" s="265">
        <v>0</v>
      </c>
      <c r="O14" s="265">
        <v>0</v>
      </c>
      <c r="P14" s="265">
        <v>0</v>
      </c>
      <c r="Q14" s="266">
        <v>0</v>
      </c>
    </row>
    <row r="15" spans="2:17" ht="15.75" customHeight="1" x14ac:dyDescent="0.35">
      <c r="B15" s="29" t="s">
        <v>10</v>
      </c>
      <c r="C15" s="8" cm="1">
        <f t="array" ref="C15:Q15">'[1]APPENDIX 26'!$C15:$Q15</f>
        <v>65898.501000000004</v>
      </c>
      <c r="D15" s="8">
        <v>374.69499999999999</v>
      </c>
      <c r="E15" s="8">
        <v>48475.722999999998</v>
      </c>
      <c r="F15" s="8">
        <v>17797.473000000002</v>
      </c>
      <c r="G15" s="8">
        <v>5773.4650000000001</v>
      </c>
      <c r="H15" s="8">
        <v>0</v>
      </c>
      <c r="I15" s="8">
        <v>8047.1670000000004</v>
      </c>
      <c r="J15" s="8">
        <v>0</v>
      </c>
      <c r="K15" s="265">
        <v>15523.771000000001</v>
      </c>
      <c r="L15" s="265">
        <v>14686.317999999999</v>
      </c>
      <c r="M15" s="265">
        <v>-4197.951</v>
      </c>
      <c r="N15" s="265">
        <v>5187.7920000000004</v>
      </c>
      <c r="O15" s="265">
        <v>-152.38800000000001</v>
      </c>
      <c r="P15" s="265">
        <v>2662.1673359114238</v>
      </c>
      <c r="Q15" s="266">
        <v>2509.7793359114239</v>
      </c>
    </row>
    <row r="16" spans="2:17" s="9" customFormat="1" ht="15.75" customHeight="1" x14ac:dyDescent="0.35">
      <c r="B16" s="368" t="s">
        <v>11</v>
      </c>
      <c r="C16" s="8" cm="1">
        <f t="array" ref="C16:Q16">'[1]APPENDIX 26'!$C16:$Q16</f>
        <v>129654.556</v>
      </c>
      <c r="D16" s="8">
        <v>22225.414000000001</v>
      </c>
      <c r="E16" s="8">
        <v>126098.87613600001</v>
      </c>
      <c r="F16" s="8">
        <v>25781.093864000009</v>
      </c>
      <c r="G16" s="8">
        <v>16045.832207646001</v>
      </c>
      <c r="H16" s="8">
        <v>0</v>
      </c>
      <c r="I16" s="8">
        <v>14909.860144153599</v>
      </c>
      <c r="J16" s="8">
        <v>0</v>
      </c>
      <c r="K16" s="265">
        <v>26917.0659274924</v>
      </c>
      <c r="L16" s="265">
        <v>12792.85664</v>
      </c>
      <c r="M16" s="265">
        <v>1588.134925999999</v>
      </c>
      <c r="N16" s="265">
        <v>13081.573285023011</v>
      </c>
      <c r="O16" s="265">
        <v>-545.49892353061216</v>
      </c>
      <c r="P16" s="265">
        <v>4779.1770749852521</v>
      </c>
      <c r="Q16" s="266">
        <v>4233.6781514546392</v>
      </c>
    </row>
    <row r="17" spans="2:17" ht="15.75" customHeight="1" x14ac:dyDescent="0.35">
      <c r="B17" s="29" t="s">
        <v>12</v>
      </c>
      <c r="C17" s="8" cm="1">
        <f t="array" ref="C17:Q17">'[1]APPENDIX 26'!$C17:$Q17</f>
        <v>795309.59900000005</v>
      </c>
      <c r="D17" s="8">
        <v>15606.797</v>
      </c>
      <c r="E17" s="8">
        <v>701688.69200000004</v>
      </c>
      <c r="F17" s="8">
        <v>109227.704</v>
      </c>
      <c r="G17" s="8">
        <v>50738.292999999998</v>
      </c>
      <c r="H17" s="8">
        <v>0</v>
      </c>
      <c r="I17" s="8">
        <v>29296.169000000002</v>
      </c>
      <c r="J17" s="8">
        <v>0</v>
      </c>
      <c r="K17" s="265">
        <v>130669.82799999999</v>
      </c>
      <c r="L17" s="265">
        <v>51825.422500000001</v>
      </c>
      <c r="M17" s="265">
        <v>-53353.678</v>
      </c>
      <c r="N17" s="265">
        <v>74275.451000000001</v>
      </c>
      <c r="O17" s="265">
        <v>57922.6325</v>
      </c>
      <c r="P17" s="265">
        <v>80957.774999999994</v>
      </c>
      <c r="Q17" s="266">
        <v>138880.4075</v>
      </c>
    </row>
    <row r="18" spans="2:17" ht="15.75" customHeight="1" x14ac:dyDescent="0.35">
      <c r="B18" s="29" t="s">
        <v>13</v>
      </c>
      <c r="C18" s="8" cm="1">
        <f t="array" ref="C18:Q18">'[1]APPENDIX 26'!$C18:$Q18</f>
        <v>100064.952</v>
      </c>
      <c r="D18" s="8">
        <v>5613.3140000000003</v>
      </c>
      <c r="E18" s="8">
        <v>46809.464</v>
      </c>
      <c r="F18" s="8">
        <v>58868.802000000003</v>
      </c>
      <c r="G18" s="8">
        <v>18805.913</v>
      </c>
      <c r="H18" s="8">
        <v>0</v>
      </c>
      <c r="I18" s="8">
        <v>20590.075000000001</v>
      </c>
      <c r="J18" s="8">
        <v>0</v>
      </c>
      <c r="K18" s="265">
        <v>57084.639999999999</v>
      </c>
      <c r="L18" s="265">
        <v>9564.8410000000003</v>
      </c>
      <c r="M18" s="265">
        <v>4778.0169999999998</v>
      </c>
      <c r="N18" s="265">
        <v>24216.14246238401</v>
      </c>
      <c r="O18" s="265">
        <v>18525.639537615989</v>
      </c>
      <c r="P18" s="265">
        <v>5721.9855942264248</v>
      </c>
      <c r="Q18" s="266">
        <v>24247.625131842411</v>
      </c>
    </row>
    <row r="19" spans="2:17" ht="15.75" customHeight="1" x14ac:dyDescent="0.35">
      <c r="B19" s="29" t="s">
        <v>14</v>
      </c>
      <c r="C19" s="8" cm="1">
        <f t="array" ref="C19:Q19">'[1]APPENDIX 26'!$C19:$Q19</f>
        <v>256914.34</v>
      </c>
      <c r="D19" s="8">
        <v>13947.349</v>
      </c>
      <c r="E19" s="8">
        <v>204687.56400000001</v>
      </c>
      <c r="F19" s="8">
        <v>66174.125</v>
      </c>
      <c r="G19" s="8">
        <v>27336.81</v>
      </c>
      <c r="H19" s="8">
        <v>0</v>
      </c>
      <c r="I19" s="8">
        <v>29920.978999999999</v>
      </c>
      <c r="J19" s="8">
        <v>0</v>
      </c>
      <c r="K19" s="265">
        <v>63589.955999999998</v>
      </c>
      <c r="L19" s="265">
        <v>65513.122000000003</v>
      </c>
      <c r="M19" s="265">
        <v>1578.2339999999999</v>
      </c>
      <c r="N19" s="265">
        <v>42954.767999999996</v>
      </c>
      <c r="O19" s="265">
        <v>-46456.167999999998</v>
      </c>
      <c r="P19" s="265">
        <v>31980.87</v>
      </c>
      <c r="Q19" s="266">
        <v>-14475.298000000001</v>
      </c>
    </row>
    <row r="20" spans="2:17" ht="15.75" customHeight="1" x14ac:dyDescent="0.35">
      <c r="B20" s="29" t="s">
        <v>260</v>
      </c>
      <c r="C20" s="8" cm="1">
        <f t="array" ref="C20:Q20">'[1]APPENDIX 26'!$C20:$Q20</f>
        <v>225897.06</v>
      </c>
      <c r="D20" s="8">
        <v>631.43299999999999</v>
      </c>
      <c r="E20" s="8">
        <v>119519.14</v>
      </c>
      <c r="F20" s="8">
        <v>107009.353</v>
      </c>
      <c r="G20" s="8">
        <v>52846.942999999999</v>
      </c>
      <c r="H20" s="8">
        <v>0</v>
      </c>
      <c r="I20" s="8">
        <v>69721.865999999995</v>
      </c>
      <c r="J20" s="8">
        <v>0</v>
      </c>
      <c r="K20" s="265">
        <v>90134.43</v>
      </c>
      <c r="L20" s="265">
        <v>12822.855</v>
      </c>
      <c r="M20" s="265">
        <v>7453.1139999999996</v>
      </c>
      <c r="N20" s="265">
        <v>26300.181</v>
      </c>
      <c r="O20" s="265">
        <v>43558.28</v>
      </c>
      <c r="P20" s="265">
        <v>9924.5069999999996</v>
      </c>
      <c r="Q20" s="266">
        <v>53482.786999999997</v>
      </c>
    </row>
    <row r="21" spans="2:17" ht="15.75" customHeight="1" x14ac:dyDescent="0.35">
      <c r="B21" s="29" t="s">
        <v>15</v>
      </c>
      <c r="C21" s="8" cm="1">
        <f t="array" ref="C21:Q21">'[1]APPENDIX 26'!$C21:$Q21</f>
        <v>0</v>
      </c>
      <c r="D21" s="8">
        <v>0</v>
      </c>
      <c r="E21" s="8">
        <v>0</v>
      </c>
      <c r="F21" s="8">
        <v>0</v>
      </c>
      <c r="G21" s="8">
        <v>0</v>
      </c>
      <c r="H21" s="8">
        <v>0</v>
      </c>
      <c r="I21" s="8">
        <v>0</v>
      </c>
      <c r="J21" s="8">
        <v>0</v>
      </c>
      <c r="K21" s="265">
        <v>0</v>
      </c>
      <c r="L21" s="265">
        <v>0</v>
      </c>
      <c r="M21" s="265">
        <v>0</v>
      </c>
      <c r="N21" s="265">
        <v>0</v>
      </c>
      <c r="O21" s="265">
        <v>0</v>
      </c>
      <c r="P21" s="265">
        <v>0</v>
      </c>
      <c r="Q21" s="266">
        <v>0</v>
      </c>
    </row>
    <row r="22" spans="2:17" ht="15.75" customHeight="1" x14ac:dyDescent="0.35">
      <c r="B22" s="29" t="s">
        <v>261</v>
      </c>
      <c r="C22" s="8" cm="1">
        <f t="array" ref="C22:Q22">'[1]APPENDIX 26'!$C22:$Q22</f>
        <v>81558.256999999998</v>
      </c>
      <c r="D22" s="8">
        <v>0</v>
      </c>
      <c r="E22" s="8">
        <v>61873.275000000001</v>
      </c>
      <c r="F22" s="8">
        <v>19684.982</v>
      </c>
      <c r="G22" s="8">
        <v>6375.326</v>
      </c>
      <c r="H22" s="8">
        <v>10863.637000000001</v>
      </c>
      <c r="I22" s="8">
        <v>0</v>
      </c>
      <c r="J22" s="8">
        <v>0</v>
      </c>
      <c r="K22" s="265">
        <v>36923.945</v>
      </c>
      <c r="L22" s="265">
        <v>-3191.0243846439048</v>
      </c>
      <c r="M22" s="265">
        <v>-7797.4870000000001</v>
      </c>
      <c r="N22" s="265">
        <v>11333.648999999999</v>
      </c>
      <c r="O22" s="265">
        <v>36578.807384643907</v>
      </c>
      <c r="P22" s="265">
        <v>3527.4679999999998</v>
      </c>
      <c r="Q22" s="266">
        <v>40106.275384643908</v>
      </c>
    </row>
    <row r="23" spans="2:17" ht="15.75" customHeight="1" x14ac:dyDescent="0.35">
      <c r="B23" s="29" t="s">
        <v>262</v>
      </c>
      <c r="C23" s="8" cm="1">
        <f t="array" ref="C23:Q23">'[1]APPENDIX 26'!$C23:$Q23</f>
        <v>0</v>
      </c>
      <c r="D23" s="8">
        <v>0</v>
      </c>
      <c r="E23" s="8">
        <v>0</v>
      </c>
      <c r="F23" s="8">
        <v>0</v>
      </c>
      <c r="G23" s="8">
        <v>0</v>
      </c>
      <c r="H23" s="8">
        <v>0</v>
      </c>
      <c r="I23" s="8">
        <v>0</v>
      </c>
      <c r="J23" s="8">
        <v>0</v>
      </c>
      <c r="K23" s="265">
        <v>0</v>
      </c>
      <c r="L23" s="265">
        <v>0</v>
      </c>
      <c r="M23" s="265">
        <v>0</v>
      </c>
      <c r="N23" s="265">
        <v>0</v>
      </c>
      <c r="O23" s="265">
        <v>0</v>
      </c>
      <c r="P23" s="265">
        <v>0</v>
      </c>
      <c r="Q23" s="266">
        <v>0</v>
      </c>
    </row>
    <row r="24" spans="2:17" ht="15.75" customHeight="1" x14ac:dyDescent="0.35">
      <c r="B24" s="29" t="s">
        <v>16</v>
      </c>
      <c r="C24" s="8" cm="1">
        <f t="array" ref="C24:Q24">'[1]APPENDIX 26'!$C24:$Q24</f>
        <v>131475.59099999999</v>
      </c>
      <c r="D24" s="8">
        <v>13097.64</v>
      </c>
      <c r="E24" s="8">
        <v>118478.76300000001</v>
      </c>
      <c r="F24" s="8">
        <v>26094.468000000001</v>
      </c>
      <c r="G24" s="8">
        <v>4009.855721158599</v>
      </c>
      <c r="H24" s="8">
        <v>4129</v>
      </c>
      <c r="I24" s="8">
        <v>10285.668</v>
      </c>
      <c r="J24" s="8">
        <v>1772.2249999999999</v>
      </c>
      <c r="K24" s="265">
        <v>22175.430721158598</v>
      </c>
      <c r="L24" s="265">
        <v>4482.924</v>
      </c>
      <c r="M24" s="265">
        <v>-5980.2939999999999</v>
      </c>
      <c r="N24" s="265">
        <v>38031.387999999999</v>
      </c>
      <c r="O24" s="265">
        <v>-14358.5872788414</v>
      </c>
      <c r="P24" s="265">
        <v>36555.78</v>
      </c>
      <c r="Q24" s="266">
        <v>22197.192721158601</v>
      </c>
    </row>
    <row r="25" spans="2:17" ht="15.75" customHeight="1" x14ac:dyDescent="0.35">
      <c r="B25" s="29" t="s">
        <v>17</v>
      </c>
      <c r="C25" s="8" cm="1">
        <f t="array" ref="C25:Q25">'[1]APPENDIX 26'!$C25:$Q25</f>
        <v>77724.513999999996</v>
      </c>
      <c r="D25" s="8">
        <v>0</v>
      </c>
      <c r="E25" s="8">
        <v>59178.095999999998</v>
      </c>
      <c r="F25" s="8">
        <v>18546.418000000001</v>
      </c>
      <c r="G25" s="8">
        <v>32446.516</v>
      </c>
      <c r="H25" s="8">
        <v>18093.205999999998</v>
      </c>
      <c r="I25" s="8">
        <v>49089.073135007609</v>
      </c>
      <c r="J25" s="8">
        <v>37701.314816896811</v>
      </c>
      <c r="K25" s="265">
        <v>-17704.247951904421</v>
      </c>
      <c r="L25" s="265">
        <v>56298.654815542999</v>
      </c>
      <c r="M25" s="265">
        <v>-3517.9866989899838</v>
      </c>
      <c r="N25" s="265">
        <v>7886.2964655008946</v>
      </c>
      <c r="O25" s="265">
        <v>-78371.212533958314</v>
      </c>
      <c r="P25" s="265">
        <v>1551.38932605011</v>
      </c>
      <c r="Q25" s="266">
        <v>-76819.823207908194</v>
      </c>
    </row>
    <row r="26" spans="2:17" ht="15.75" customHeight="1" x14ac:dyDescent="0.35">
      <c r="B26" s="29" t="s">
        <v>18</v>
      </c>
      <c r="C26" s="8" cm="1">
        <f t="array" ref="C26:Q26">'[1]APPENDIX 26'!$C26:$Q26</f>
        <v>142243.59700000001</v>
      </c>
      <c r="D26" s="8">
        <v>133.16900000000001</v>
      </c>
      <c r="E26" s="8">
        <v>80445.122523040787</v>
      </c>
      <c r="F26" s="8">
        <v>61931.643476959223</v>
      </c>
      <c r="G26" s="8">
        <v>25668.838855208302</v>
      </c>
      <c r="H26" s="8">
        <v>0</v>
      </c>
      <c r="I26" s="8">
        <v>25639.494999999999</v>
      </c>
      <c r="J26" s="8">
        <v>0</v>
      </c>
      <c r="K26" s="265">
        <v>61960.987332167497</v>
      </c>
      <c r="L26" s="265">
        <v>62510.922606662061</v>
      </c>
      <c r="M26" s="265">
        <v>4355.7273730897014</v>
      </c>
      <c r="N26" s="265">
        <v>14880.744578769851</v>
      </c>
      <c r="O26" s="265">
        <v>-19786.407226354109</v>
      </c>
      <c r="P26" s="265">
        <v>3865.467985588934</v>
      </c>
      <c r="Q26" s="266">
        <v>-15920.939240765179</v>
      </c>
    </row>
    <row r="27" spans="2:17" ht="15.75" customHeight="1" x14ac:dyDescent="0.35">
      <c r="B27" s="29" t="s">
        <v>19</v>
      </c>
      <c r="C27" s="8" cm="1">
        <f t="array" ref="C27:Q27">'[1]APPENDIX 26'!$C27:$Q27</f>
        <v>793416.67200000002</v>
      </c>
      <c r="D27" s="8">
        <v>74047.600000000006</v>
      </c>
      <c r="E27" s="8">
        <v>606992.24282599974</v>
      </c>
      <c r="F27" s="8">
        <v>260472.02917400029</v>
      </c>
      <c r="G27" s="8">
        <v>105122.8905461698</v>
      </c>
      <c r="H27" s="8">
        <v>0</v>
      </c>
      <c r="I27" s="8">
        <v>114789.7061530912</v>
      </c>
      <c r="J27" s="8">
        <v>0</v>
      </c>
      <c r="K27" s="265">
        <v>250805.2135670789</v>
      </c>
      <c r="L27" s="265">
        <v>331353.06043749867</v>
      </c>
      <c r="M27" s="265">
        <v>41518.408771550407</v>
      </c>
      <c r="N27" s="265">
        <v>49317.663007260213</v>
      </c>
      <c r="O27" s="265">
        <v>-171383.9186492305</v>
      </c>
      <c r="P27" s="265">
        <v>93287.841726865168</v>
      </c>
      <c r="Q27" s="266">
        <v>-78096.076922365333</v>
      </c>
    </row>
    <row r="28" spans="2:17" ht="15.75" customHeight="1" x14ac:dyDescent="0.35">
      <c r="B28" s="29" t="s">
        <v>263</v>
      </c>
      <c r="C28" s="8" cm="1">
        <f t="array" ref="C28:Q28">'[1]APPENDIX 26'!$C28:$Q28</f>
        <v>31054.539000000001</v>
      </c>
      <c r="D28" s="8">
        <v>1212.6500000000001</v>
      </c>
      <c r="E28" s="8">
        <v>23433.074240000002</v>
      </c>
      <c r="F28" s="8">
        <v>8834.1147599999986</v>
      </c>
      <c r="G28" s="8">
        <v>5257.9290000000001</v>
      </c>
      <c r="H28" s="8">
        <v>0</v>
      </c>
      <c r="I28" s="8">
        <v>4175.715962804009</v>
      </c>
      <c r="J28" s="8">
        <v>0</v>
      </c>
      <c r="K28" s="265">
        <v>9916.3277971959888</v>
      </c>
      <c r="L28" s="265">
        <v>2967.0637719039992</v>
      </c>
      <c r="M28" s="265">
        <v>-4372.9741123154627</v>
      </c>
      <c r="N28" s="265">
        <v>2270.5450000000001</v>
      </c>
      <c r="O28" s="265">
        <v>9051.6931376074535</v>
      </c>
      <c r="P28" s="265">
        <v>-295.17899999999997</v>
      </c>
      <c r="Q28" s="266">
        <v>8756.5141376074534</v>
      </c>
    </row>
    <row r="29" spans="2:17" ht="15.75" customHeight="1" x14ac:dyDescent="0.35">
      <c r="B29" s="29" t="s">
        <v>264</v>
      </c>
      <c r="C29" s="8" cm="1">
        <f t="array" ref="C29:Q29">'[1]APPENDIX 26'!$C29:$Q29</f>
        <v>47057.963369999998</v>
      </c>
      <c r="D29" s="8">
        <v>0</v>
      </c>
      <c r="E29" s="8">
        <v>36167.740969999999</v>
      </c>
      <c r="F29" s="8">
        <v>10890.222400000001</v>
      </c>
      <c r="G29" s="8">
        <v>12445.278</v>
      </c>
      <c r="H29" s="8">
        <v>0</v>
      </c>
      <c r="I29" s="8">
        <v>67.493290000000002</v>
      </c>
      <c r="J29" s="8">
        <v>0</v>
      </c>
      <c r="K29" s="265">
        <v>23268.007109999999</v>
      </c>
      <c r="L29" s="265">
        <v>6000.681866148163</v>
      </c>
      <c r="M29" s="265">
        <v>-21389.05389278397</v>
      </c>
      <c r="N29" s="265">
        <v>21162.87468229176</v>
      </c>
      <c r="O29" s="265">
        <v>17493.504454344049</v>
      </c>
      <c r="P29" s="265">
        <v>4084.454533769072</v>
      </c>
      <c r="Q29" s="266">
        <v>21577.958988113121</v>
      </c>
    </row>
    <row r="30" spans="2:17" ht="15.75" customHeight="1" x14ac:dyDescent="0.35">
      <c r="B30" s="29" t="s">
        <v>20</v>
      </c>
      <c r="C30" s="8" cm="1">
        <f t="array" ref="C30:Q30">'[1]APPENDIX 26'!$C30:$Q30</f>
        <v>130178.906</v>
      </c>
      <c r="D30" s="8">
        <v>0</v>
      </c>
      <c r="E30" s="8">
        <v>113382.76196</v>
      </c>
      <c r="F30" s="8">
        <v>16796.14404000001</v>
      </c>
      <c r="G30" s="8">
        <v>9064.5400256265111</v>
      </c>
      <c r="H30" s="8">
        <v>0</v>
      </c>
      <c r="I30" s="8">
        <v>11062.743959249419</v>
      </c>
      <c r="J30" s="8">
        <v>0</v>
      </c>
      <c r="K30" s="265">
        <v>14797.940106377089</v>
      </c>
      <c r="L30" s="265">
        <v>22737.759275167609</v>
      </c>
      <c r="M30" s="265">
        <v>14699.12376</v>
      </c>
      <c r="N30" s="265">
        <v>14899.93888676073</v>
      </c>
      <c r="O30" s="265">
        <v>-37538.881815551249</v>
      </c>
      <c r="P30" s="265">
        <v>8879.5116016261381</v>
      </c>
      <c r="Q30" s="266">
        <v>-28659.370213925111</v>
      </c>
    </row>
    <row r="31" spans="2:17" ht="15.75" customHeight="1" x14ac:dyDescent="0.35">
      <c r="B31" s="29" t="s">
        <v>265</v>
      </c>
      <c r="C31" s="8" cm="1">
        <f t="array" ref="C31:Q31">'[1]APPENDIX 26'!$C31:$Q31</f>
        <v>195099.23798000001</v>
      </c>
      <c r="D31" s="8">
        <v>20949.603149999981</v>
      </c>
      <c r="E31" s="8">
        <v>141572.69852999999</v>
      </c>
      <c r="F31" s="8">
        <v>74476.142599999963</v>
      </c>
      <c r="G31" s="8">
        <v>25528.42177000003</v>
      </c>
      <c r="H31" s="8">
        <v>12632.023999999999</v>
      </c>
      <c r="I31" s="8">
        <v>29767.165361877989</v>
      </c>
      <c r="J31" s="8">
        <v>12632.023999999999</v>
      </c>
      <c r="K31" s="265">
        <v>70237.399008121996</v>
      </c>
      <c r="L31" s="265">
        <v>49199.852019380909</v>
      </c>
      <c r="M31" s="265">
        <v>-3758.79071720402</v>
      </c>
      <c r="N31" s="265">
        <v>54312.588000000003</v>
      </c>
      <c r="O31" s="265">
        <v>-29516.250294054891</v>
      </c>
      <c r="P31" s="265">
        <v>36736.730367449432</v>
      </c>
      <c r="Q31" s="266">
        <v>7220.4800733945294</v>
      </c>
    </row>
    <row r="32" spans="2:17" ht="15.75" customHeight="1" x14ac:dyDescent="0.35">
      <c r="B32" s="29" t="s">
        <v>266</v>
      </c>
      <c r="C32" s="8" cm="1">
        <f t="array" ref="C32:Q32">'[1]APPENDIX 26'!$C32:$Q32</f>
        <v>29027.151000000002</v>
      </c>
      <c r="D32" s="8">
        <v>830.05600000000004</v>
      </c>
      <c r="E32" s="8">
        <v>7653.098</v>
      </c>
      <c r="F32" s="8">
        <v>22204.109</v>
      </c>
      <c r="G32" s="8">
        <v>8171.7489999999998</v>
      </c>
      <c r="H32" s="8">
        <v>0</v>
      </c>
      <c r="I32" s="8">
        <v>10848.732</v>
      </c>
      <c r="J32" s="8">
        <v>0</v>
      </c>
      <c r="K32" s="265">
        <v>19527.126</v>
      </c>
      <c r="L32" s="265">
        <v>19362.07</v>
      </c>
      <c r="M32" s="265">
        <v>2566.6959999999999</v>
      </c>
      <c r="N32" s="265">
        <v>9325.5229999999992</v>
      </c>
      <c r="O32" s="265">
        <v>-11727.163</v>
      </c>
      <c r="P32" s="265">
        <v>1600.424</v>
      </c>
      <c r="Q32" s="266">
        <v>-10126.739</v>
      </c>
    </row>
    <row r="33" spans="2:17" ht="15.75" customHeight="1" x14ac:dyDescent="0.35">
      <c r="B33" s="29" t="s">
        <v>267</v>
      </c>
      <c r="C33" s="8" cm="1">
        <f t="array" ref="C33:Q33">'[1]APPENDIX 26'!$C33:$Q33</f>
        <v>24558.940999999999</v>
      </c>
      <c r="D33" s="8">
        <v>2091.88</v>
      </c>
      <c r="E33" s="8">
        <v>13734.833000000001</v>
      </c>
      <c r="F33" s="8">
        <v>12915.987999999999</v>
      </c>
      <c r="G33" s="8">
        <v>10245.732</v>
      </c>
      <c r="H33" s="8">
        <v>0</v>
      </c>
      <c r="I33" s="8">
        <v>2526.1750000000002</v>
      </c>
      <c r="J33" s="8">
        <v>0</v>
      </c>
      <c r="K33" s="265">
        <v>20635.544999999998</v>
      </c>
      <c r="L33" s="265">
        <v>1499.7</v>
      </c>
      <c r="M33" s="265">
        <v>3462.8180000000002</v>
      </c>
      <c r="N33" s="265">
        <v>6363.7679467106627</v>
      </c>
      <c r="O33" s="265">
        <v>9309.2590532893373</v>
      </c>
      <c r="P33" s="265">
        <v>2188.3499518408439</v>
      </c>
      <c r="Q33" s="266">
        <v>11497.60900513018</v>
      </c>
    </row>
    <row r="34" spans="2:17" ht="15.75" customHeight="1" x14ac:dyDescent="0.35">
      <c r="B34" s="29" t="s">
        <v>268</v>
      </c>
      <c r="C34" s="8" cm="1">
        <f t="array" ref="C34:Q34">'[1]APPENDIX 26'!$C34:$Q34</f>
        <v>71890.629730000015</v>
      </c>
      <c r="D34" s="8">
        <v>0</v>
      </c>
      <c r="E34" s="8">
        <v>54303.324116622643</v>
      </c>
      <c r="F34" s="8">
        <v>17587.30561337739</v>
      </c>
      <c r="G34" s="8">
        <v>5959.2447347131219</v>
      </c>
      <c r="H34" s="8">
        <v>0</v>
      </c>
      <c r="I34" s="8">
        <v>15904.85202306602</v>
      </c>
      <c r="J34" s="8">
        <v>0</v>
      </c>
      <c r="K34" s="265">
        <v>7641.6983250244893</v>
      </c>
      <c r="L34" s="265">
        <v>1976.1148154111049</v>
      </c>
      <c r="M34" s="265">
        <v>-10380.13213297636</v>
      </c>
      <c r="N34" s="265">
        <v>12292.860764392381</v>
      </c>
      <c r="O34" s="265">
        <v>3752.8548781973568</v>
      </c>
      <c r="P34" s="265">
        <v>9127.6877043687691</v>
      </c>
      <c r="Q34" s="266">
        <v>12880.54258256613</v>
      </c>
    </row>
    <row r="35" spans="2:17" ht="15.75" customHeight="1" x14ac:dyDescent="0.35">
      <c r="B35" s="29" t="s">
        <v>269</v>
      </c>
      <c r="C35" s="8" cm="1">
        <f t="array" ref="C35:Q35">'[1]APPENDIX 26'!$C35:$Q35</f>
        <v>3575.259</v>
      </c>
      <c r="D35" s="8">
        <v>0</v>
      </c>
      <c r="E35" s="8">
        <v>3584.12995</v>
      </c>
      <c r="F35" s="8">
        <v>-8.8709499999997199</v>
      </c>
      <c r="G35" s="8">
        <v>3148.62509</v>
      </c>
      <c r="H35" s="8">
        <v>1339.9175600000001</v>
      </c>
      <c r="I35" s="8">
        <v>2026.307331376823</v>
      </c>
      <c r="J35" s="8">
        <v>0</v>
      </c>
      <c r="K35" s="265">
        <v>2453.3643686231781</v>
      </c>
      <c r="L35" s="265">
        <v>199.9973315006917</v>
      </c>
      <c r="M35" s="265">
        <v>212.30072000000001</v>
      </c>
      <c r="N35" s="265">
        <v>445.72597592706921</v>
      </c>
      <c r="O35" s="265">
        <v>1595.3403411954171</v>
      </c>
      <c r="P35" s="265">
        <v>141.83411229786319</v>
      </c>
      <c r="Q35" s="266">
        <v>1737.17445349328</v>
      </c>
    </row>
    <row r="36" spans="2:17" ht="15.75" customHeight="1" x14ac:dyDescent="0.35">
      <c r="B36" s="29" t="s">
        <v>21</v>
      </c>
      <c r="C36" s="8" cm="1">
        <f t="array" ref="C36:Q36">'[1]APPENDIX 26'!$C36:$Q36</f>
        <v>31837.122897837959</v>
      </c>
      <c r="D36" s="8">
        <v>387.17026755053968</v>
      </c>
      <c r="E36" s="8">
        <v>15696.607961537669</v>
      </c>
      <c r="F36" s="8">
        <v>16527.68520385083</v>
      </c>
      <c r="G36" s="8">
        <v>5365.0215939248383</v>
      </c>
      <c r="H36" s="8">
        <v>0</v>
      </c>
      <c r="I36" s="8">
        <v>3693.0022877693741</v>
      </c>
      <c r="J36" s="8">
        <v>0</v>
      </c>
      <c r="K36" s="265">
        <v>18199.704510006301</v>
      </c>
      <c r="L36" s="265">
        <v>2558.1747488848732</v>
      </c>
      <c r="M36" s="265">
        <v>1269.4470020906001</v>
      </c>
      <c r="N36" s="265">
        <v>7406.4523951308374</v>
      </c>
      <c r="O36" s="265">
        <v>6965.630363899988</v>
      </c>
      <c r="P36" s="265">
        <v>1177.620518541604</v>
      </c>
      <c r="Q36" s="266">
        <v>8143.2508824415927</v>
      </c>
    </row>
    <row r="37" spans="2:17" ht="15.75" customHeight="1" x14ac:dyDescent="0.35">
      <c r="B37" s="29" t="s">
        <v>22</v>
      </c>
      <c r="C37" s="8" cm="1">
        <f t="array" ref="C37:Q37">'[1]APPENDIX 26'!$C37:$Q37</f>
        <v>159999.533</v>
      </c>
      <c r="D37" s="8">
        <v>4287.8772281749862</v>
      </c>
      <c r="E37" s="8">
        <v>129211.9450147816</v>
      </c>
      <c r="F37" s="8">
        <v>35075.465213393363</v>
      </c>
      <c r="G37" s="8">
        <v>7602.3946137485946</v>
      </c>
      <c r="H37" s="8">
        <v>0</v>
      </c>
      <c r="I37" s="8">
        <v>7936.2084903525447</v>
      </c>
      <c r="J37" s="8">
        <v>0</v>
      </c>
      <c r="K37" s="265">
        <v>34741.651336789408</v>
      </c>
      <c r="L37" s="265">
        <v>14543.16593065415</v>
      </c>
      <c r="M37" s="265">
        <v>-6494.953631158095</v>
      </c>
      <c r="N37" s="265">
        <v>18093.122267464842</v>
      </c>
      <c r="O37" s="265">
        <v>8600.3167698285124</v>
      </c>
      <c r="P37" s="265">
        <v>28733.076896845028</v>
      </c>
      <c r="Q37" s="266">
        <v>37333.393666673539</v>
      </c>
    </row>
    <row r="38" spans="2:17" ht="15.75" customHeight="1" x14ac:dyDescent="0.35">
      <c r="B38" s="29" t="s">
        <v>270</v>
      </c>
      <c r="C38" s="8" cm="1">
        <f t="array" ref="C38:Q38">'[1]APPENDIX 26'!$C38:$Q38</f>
        <v>168686.155</v>
      </c>
      <c r="D38" s="8">
        <v>651.154</v>
      </c>
      <c r="E38" s="8">
        <v>108963.458</v>
      </c>
      <c r="F38" s="8">
        <v>60373.851000000002</v>
      </c>
      <c r="G38" s="8">
        <v>30549.825000000001</v>
      </c>
      <c r="H38" s="8">
        <v>0</v>
      </c>
      <c r="I38" s="8">
        <v>30512.006000000001</v>
      </c>
      <c r="J38" s="8">
        <v>0</v>
      </c>
      <c r="K38" s="265">
        <v>60411.67</v>
      </c>
      <c r="L38" s="265">
        <v>18813.476999999999</v>
      </c>
      <c r="M38" s="265">
        <v>3880.22</v>
      </c>
      <c r="N38" s="265">
        <v>57617.14</v>
      </c>
      <c r="O38" s="265">
        <v>-19899.167000000001</v>
      </c>
      <c r="P38" s="265">
        <v>56960.764000000003</v>
      </c>
      <c r="Q38" s="266">
        <v>37061.597000000002</v>
      </c>
    </row>
    <row r="39" spans="2:17" ht="15.75" customHeight="1" x14ac:dyDescent="0.35">
      <c r="B39" s="29" t="s">
        <v>23</v>
      </c>
      <c r="C39" s="8" cm="1">
        <f t="array" ref="C39:Q39">'[1]APPENDIX 26'!$C39:$Q39</f>
        <v>25288.628000000001</v>
      </c>
      <c r="D39" s="8">
        <v>0</v>
      </c>
      <c r="E39" s="8">
        <v>16918.139749999998</v>
      </c>
      <c r="F39" s="8">
        <v>8370.4882500000003</v>
      </c>
      <c r="G39" s="8">
        <v>3738.0949999999998</v>
      </c>
      <c r="H39" s="8">
        <v>0</v>
      </c>
      <c r="I39" s="8">
        <v>4890.4539999999997</v>
      </c>
      <c r="J39" s="8">
        <v>0</v>
      </c>
      <c r="K39" s="265">
        <v>7218.12925</v>
      </c>
      <c r="L39" s="265">
        <v>-2620.017331975524</v>
      </c>
      <c r="M39" s="265">
        <v>-2088.3246700000009</v>
      </c>
      <c r="N39" s="265">
        <v>15569.85206478195</v>
      </c>
      <c r="O39" s="265">
        <v>-3643.3808128064238</v>
      </c>
      <c r="P39" s="265">
        <v>1742.26783196774</v>
      </c>
      <c r="Q39" s="266">
        <v>-1901.1129808386841</v>
      </c>
    </row>
    <row r="40" spans="2:17" ht="15.75" customHeight="1" x14ac:dyDescent="0.35">
      <c r="B40" s="29" t="s">
        <v>24</v>
      </c>
      <c r="C40" s="8" cm="1">
        <f t="array" ref="C40:Q40">'[1]APPENDIX 26'!$C40:$Q40</f>
        <v>1555.26018</v>
      </c>
      <c r="D40" s="8">
        <v>279.70299999999997</v>
      </c>
      <c r="E40" s="8">
        <v>299.6651</v>
      </c>
      <c r="F40" s="8">
        <v>1535.29808</v>
      </c>
      <c r="G40" s="8">
        <v>3205.3530387244368</v>
      </c>
      <c r="H40" s="8">
        <v>3239.623</v>
      </c>
      <c r="I40" s="8">
        <v>1049.393340711496</v>
      </c>
      <c r="J40" s="8">
        <v>2377.7020000000002</v>
      </c>
      <c r="K40" s="265">
        <v>4553.1787780129416</v>
      </c>
      <c r="L40" s="265">
        <v>-338.07600000000002</v>
      </c>
      <c r="M40" s="265">
        <v>597.15909999999997</v>
      </c>
      <c r="N40" s="265">
        <v>777.64081667445737</v>
      </c>
      <c r="O40" s="265">
        <v>3516.454861338485</v>
      </c>
      <c r="P40" s="265">
        <v>9.5559507425543551</v>
      </c>
      <c r="Q40" s="266">
        <v>3526.0108120810391</v>
      </c>
    </row>
    <row r="41" spans="2:17" ht="15.75" customHeight="1" x14ac:dyDescent="0.35">
      <c r="B41" s="29" t="s">
        <v>25</v>
      </c>
      <c r="C41" s="8" cm="1">
        <f t="array" ref="C41:Q41">'[1]APPENDIX 26'!$C41:$Q41</f>
        <v>0</v>
      </c>
      <c r="D41" s="8">
        <v>0</v>
      </c>
      <c r="E41" s="8">
        <v>0</v>
      </c>
      <c r="F41" s="8">
        <v>0</v>
      </c>
      <c r="G41" s="8">
        <v>0</v>
      </c>
      <c r="H41" s="8">
        <v>0</v>
      </c>
      <c r="I41" s="8">
        <v>0</v>
      </c>
      <c r="J41" s="8">
        <v>0</v>
      </c>
      <c r="K41" s="265">
        <v>0</v>
      </c>
      <c r="L41" s="265">
        <v>0</v>
      </c>
      <c r="M41" s="265">
        <v>0</v>
      </c>
      <c r="N41" s="265">
        <v>0</v>
      </c>
      <c r="O41" s="265">
        <v>0</v>
      </c>
      <c r="P41" s="265">
        <v>0</v>
      </c>
      <c r="Q41" s="266">
        <v>0</v>
      </c>
    </row>
    <row r="42" spans="2:17" ht="15.75" customHeight="1" x14ac:dyDescent="0.35">
      <c r="B42" s="260" t="s">
        <v>26</v>
      </c>
      <c r="C42" s="268">
        <f t="shared" ref="C42:Q42" si="0">SUM(C6:C41)</f>
        <v>4992920.1065787748</v>
      </c>
      <c r="D42" s="268">
        <f t="shared" si="0"/>
        <v>212051.43862168354</v>
      </c>
      <c r="E42" s="268">
        <f t="shared" si="0"/>
        <v>3861857.5295776147</v>
      </c>
      <c r="F42" s="268">
        <f t="shared" si="0"/>
        <v>1343114.015622844</v>
      </c>
      <c r="G42" s="268">
        <f t="shared" si="0"/>
        <v>585136.3154906173</v>
      </c>
      <c r="H42" s="268">
        <f t="shared" si="0"/>
        <v>50297.40756</v>
      </c>
      <c r="I42" s="268">
        <f t="shared" si="0"/>
        <v>633105.80923987017</v>
      </c>
      <c r="J42" s="268">
        <f t="shared" si="0"/>
        <v>55681.695908075839</v>
      </c>
      <c r="K42" s="268">
        <f t="shared" si="0"/>
        <v>1289760.2335255153</v>
      </c>
      <c r="L42" s="268">
        <f t="shared" si="0"/>
        <v>857092.6556346229</v>
      </c>
      <c r="M42" s="268">
        <f t="shared" si="0"/>
        <v>-81663.878678191453</v>
      </c>
      <c r="N42" s="268">
        <f t="shared" si="0"/>
        <v>720836.38503583102</v>
      </c>
      <c r="O42" s="268">
        <f t="shared" si="0"/>
        <v>-206504.92846674717</v>
      </c>
      <c r="P42" s="268">
        <f t="shared" si="0"/>
        <v>496806.33392812277</v>
      </c>
      <c r="Q42" s="268">
        <f t="shared" si="0"/>
        <v>290301.40546137554</v>
      </c>
    </row>
    <row r="43" spans="2:17" ht="15.75" customHeight="1" x14ac:dyDescent="0.35">
      <c r="B43" s="534" t="s">
        <v>27</v>
      </c>
      <c r="C43" s="535"/>
      <c r="D43" s="535"/>
      <c r="E43" s="535"/>
      <c r="F43" s="535"/>
      <c r="G43" s="535"/>
      <c r="H43" s="535"/>
      <c r="I43" s="535"/>
      <c r="J43" s="535"/>
      <c r="K43" s="535"/>
      <c r="L43" s="535"/>
      <c r="M43" s="535"/>
      <c r="N43" s="535"/>
      <c r="O43" s="535"/>
      <c r="P43" s="535"/>
      <c r="Q43" s="536"/>
    </row>
    <row r="44" spans="2:17" ht="15.75" customHeight="1" x14ac:dyDescent="0.35">
      <c r="B44" s="29" t="s">
        <v>28</v>
      </c>
      <c r="C44" s="8" cm="1">
        <f t="array" ref="C44:Q44">'[1]APPENDIX 26'!$C44:$Q44</f>
        <v>0</v>
      </c>
      <c r="D44" s="8">
        <v>747176.33600000001</v>
      </c>
      <c r="E44" s="8">
        <v>309872.92200000002</v>
      </c>
      <c r="F44" s="8">
        <v>437303.41399999999</v>
      </c>
      <c r="G44" s="8">
        <v>158877.46240892759</v>
      </c>
      <c r="H44" s="8">
        <v>0</v>
      </c>
      <c r="I44" s="8">
        <v>189134.5802604105</v>
      </c>
      <c r="J44" s="8">
        <v>0</v>
      </c>
      <c r="K44" s="8">
        <v>407046.29614851711</v>
      </c>
      <c r="L44" s="8">
        <v>234920.86300000001</v>
      </c>
      <c r="M44" s="8">
        <v>157267.68799999999</v>
      </c>
      <c r="N44" s="8">
        <v>67529.316437023634</v>
      </c>
      <c r="O44" s="8">
        <v>-52671.571288506573</v>
      </c>
      <c r="P44" s="8">
        <v>32077.046028024772</v>
      </c>
      <c r="Q44" s="269">
        <v>-20594.525260481802</v>
      </c>
    </row>
    <row r="45" spans="2:17" ht="15.75" customHeight="1" x14ac:dyDescent="0.35">
      <c r="B45" s="29" t="s">
        <v>29</v>
      </c>
      <c r="C45" s="8" cm="1">
        <f t="array" ref="C45:Q45">'[1]APPENDIX 26'!$C45:$Q45</f>
        <v>0</v>
      </c>
      <c r="D45" s="8">
        <v>392732.77917626558</v>
      </c>
      <c r="E45" s="8">
        <v>231293.989</v>
      </c>
      <c r="F45" s="8">
        <v>161438.79017626561</v>
      </c>
      <c r="G45" s="8">
        <v>138147.42236599859</v>
      </c>
      <c r="H45" s="8">
        <v>0</v>
      </c>
      <c r="I45" s="8">
        <v>163322.9431032656</v>
      </c>
      <c r="J45" s="8">
        <v>0</v>
      </c>
      <c r="K45" s="8">
        <v>136263.2694389986</v>
      </c>
      <c r="L45" s="8">
        <v>19168.848999999998</v>
      </c>
      <c r="M45" s="8">
        <v>32685.00960002849</v>
      </c>
      <c r="N45" s="8">
        <v>36177.295136983623</v>
      </c>
      <c r="O45" s="8">
        <v>48232.115701986477</v>
      </c>
      <c r="P45" s="8">
        <v>63538.541467223607</v>
      </c>
      <c r="Q45" s="269">
        <v>111770.6571692101</v>
      </c>
    </row>
    <row r="46" spans="2:17" ht="15.75" customHeight="1" x14ac:dyDescent="0.35">
      <c r="B46" s="29" t="s">
        <v>271</v>
      </c>
      <c r="C46" s="8" cm="1">
        <f t="array" ref="C46:Q46">'[1]APPENDIX 26'!$C46:$Q46</f>
        <v>0</v>
      </c>
      <c r="D46" s="8">
        <v>157140.32800000001</v>
      </c>
      <c r="E46" s="8">
        <v>-284.959</v>
      </c>
      <c r="F46" s="8">
        <v>157425.28700000001</v>
      </c>
      <c r="G46" s="8">
        <v>111248.0251633096</v>
      </c>
      <c r="H46" s="8">
        <v>19720.936069463529</v>
      </c>
      <c r="I46" s="8">
        <v>106367.44021509129</v>
      </c>
      <c r="J46" s="8">
        <v>1398.0809934364199</v>
      </c>
      <c r="K46" s="8">
        <v>180628.7270242454</v>
      </c>
      <c r="L46" s="8">
        <v>15621.71648675755</v>
      </c>
      <c r="M46" s="8">
        <v>51278.222999999998</v>
      </c>
      <c r="N46" s="8">
        <v>9250.061446511947</v>
      </c>
      <c r="O46" s="8">
        <v>104478.72609097591</v>
      </c>
      <c r="P46" s="8">
        <v>15309.479142111901</v>
      </c>
      <c r="Q46" s="269">
        <v>119788.20523308781</v>
      </c>
    </row>
    <row r="47" spans="2:17" ht="15.75" customHeight="1" x14ac:dyDescent="0.35">
      <c r="B47" s="29" t="s">
        <v>30</v>
      </c>
      <c r="C47" s="8" cm="1">
        <f t="array" ref="C47:Q47">'[1]APPENDIX 26'!$C47:$Q47</f>
        <v>0</v>
      </c>
      <c r="D47" s="8">
        <v>1736902.868259999</v>
      </c>
      <c r="E47" s="8">
        <v>933147.91980999825</v>
      </c>
      <c r="F47" s="8">
        <v>803754.94845000096</v>
      </c>
      <c r="G47" s="8">
        <v>433151.103</v>
      </c>
      <c r="H47" s="8">
        <v>0</v>
      </c>
      <c r="I47" s="8">
        <v>164625.10712974129</v>
      </c>
      <c r="J47" s="8">
        <v>0</v>
      </c>
      <c r="K47" s="8">
        <v>1072280.9443202601</v>
      </c>
      <c r="L47" s="8">
        <v>386731.67646999931</v>
      </c>
      <c r="M47" s="8">
        <v>470778.21318999928</v>
      </c>
      <c r="N47" s="8">
        <v>120608.80184920831</v>
      </c>
      <c r="O47" s="8">
        <v>94162.252811052749</v>
      </c>
      <c r="P47" s="8">
        <v>507277.7220920698</v>
      </c>
      <c r="Q47" s="269">
        <v>601439.97490312252</v>
      </c>
    </row>
    <row r="48" spans="2:17" ht="15.75" customHeight="1" x14ac:dyDescent="0.35">
      <c r="B48" s="29" t="s">
        <v>272</v>
      </c>
      <c r="C48" s="371" cm="1">
        <f t="array" ref="C48:Q48">'[1]APPENDIX 26'!$C48:$Q48</f>
        <v>0</v>
      </c>
      <c r="D48" s="371">
        <v>641468.6866760049</v>
      </c>
      <c r="E48" s="371">
        <v>58550.338413700061</v>
      </c>
      <c r="F48" s="371">
        <v>582918.34826230479</v>
      </c>
      <c r="G48" s="371">
        <v>134711.84501880611</v>
      </c>
      <c r="H48" s="371">
        <v>0</v>
      </c>
      <c r="I48" s="371">
        <v>185114.83829463361</v>
      </c>
      <c r="J48" s="371">
        <v>0</v>
      </c>
      <c r="K48" s="371">
        <v>532515.35498647729</v>
      </c>
      <c r="L48" s="371">
        <v>-365801.837001557</v>
      </c>
      <c r="M48" s="371">
        <v>324504.79908405279</v>
      </c>
      <c r="N48" s="371">
        <v>49396.696212061121</v>
      </c>
      <c r="O48" s="371">
        <v>524415.69669192028</v>
      </c>
      <c r="P48" s="371">
        <v>10846.7937397074</v>
      </c>
      <c r="Q48" s="372">
        <v>535262.49043162772</v>
      </c>
    </row>
    <row r="49" spans="2:17" ht="15.75" customHeight="1" x14ac:dyDescent="0.35">
      <c r="B49" s="365" t="s">
        <v>26</v>
      </c>
      <c r="C49" s="366">
        <f t="shared" ref="C49:Q49" si="1">SUM(C44:C48)</f>
        <v>0</v>
      </c>
      <c r="D49" s="366">
        <f t="shared" si="1"/>
        <v>3675420.9981122697</v>
      </c>
      <c r="E49" s="366">
        <f t="shared" si="1"/>
        <v>1532580.2102236983</v>
      </c>
      <c r="F49" s="366">
        <f t="shared" si="1"/>
        <v>2142840.7878885716</v>
      </c>
      <c r="G49" s="366">
        <f t="shared" si="1"/>
        <v>976135.85795704182</v>
      </c>
      <c r="H49" s="366">
        <f t="shared" si="1"/>
        <v>19720.936069463529</v>
      </c>
      <c r="I49" s="366">
        <f t="shared" si="1"/>
        <v>808564.90900314227</v>
      </c>
      <c r="J49" s="366">
        <f t="shared" si="1"/>
        <v>1398.0809934364199</v>
      </c>
      <c r="K49" s="366">
        <f t="shared" si="1"/>
        <v>2328734.5919184983</v>
      </c>
      <c r="L49" s="366">
        <f t="shared" si="1"/>
        <v>290641.26795519982</v>
      </c>
      <c r="M49" s="366">
        <f t="shared" si="1"/>
        <v>1036513.9328740806</v>
      </c>
      <c r="N49" s="366">
        <f t="shared" si="1"/>
        <v>282962.17108178861</v>
      </c>
      <c r="O49" s="366">
        <f t="shared" si="1"/>
        <v>718617.2200074289</v>
      </c>
      <c r="P49" s="366">
        <f t="shared" si="1"/>
        <v>629049.5824691375</v>
      </c>
      <c r="Q49" s="366">
        <f t="shared" si="1"/>
        <v>1347666.8024765663</v>
      </c>
    </row>
    <row r="50" spans="2:17" ht="15.7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woDHJbxJnvKljh/yFjRFGAy0ddboSoA9EsfkmGLk20mtwdrFfiMosOg+402fhd3MpL2Joi8gndz+m5qVwxNW9g==" saltValue="OAJUZ5THQeiTiiZh3g+6fQ=="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2">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9.90625" style="1" customWidth="1"/>
    <col min="2" max="2" width="52.6328125" style="1" customWidth="1"/>
    <col min="3" max="10" width="15.453125" style="1" customWidth="1"/>
    <col min="11" max="11" width="17.54296875" style="1" customWidth="1"/>
    <col min="12" max="14" width="15.453125" style="1" customWidth="1"/>
    <col min="15" max="15" width="15.90625" style="1" customWidth="1"/>
    <col min="16" max="16" width="16.6328125" style="1" bestFit="1" customWidth="1"/>
    <col min="17" max="17" width="16.453125" style="1" customWidth="1"/>
    <col min="18" max="16384" width="8.7265625" style="1"/>
  </cols>
  <sheetData>
    <row r="1" spans="2:17" ht="29.5" customHeight="1" x14ac:dyDescent="0.35">
      <c r="B1" s="449"/>
    </row>
    <row r="3" spans="2:17" ht="24" customHeight="1" x14ac:dyDescent="0.35">
      <c r="B3" s="538" t="str">
        <f>_xlfn.CONCAT(Contents!E44,": ",UPPER(Contents!F44))</f>
        <v>APPENDIX 27: SUMMARY OF FIRE DOMESTIC BUSINESS REVENUE ACCOUNTS FOR THE YEAR ENDED 31.12.2024</v>
      </c>
      <c r="C3" s="535"/>
      <c r="D3" s="535"/>
      <c r="E3" s="535"/>
      <c r="F3" s="535"/>
      <c r="G3" s="535"/>
      <c r="H3" s="535"/>
      <c r="I3" s="535"/>
      <c r="J3" s="535"/>
      <c r="K3" s="535"/>
      <c r="L3" s="535"/>
      <c r="M3" s="535"/>
      <c r="N3" s="535"/>
      <c r="O3" s="535"/>
      <c r="P3" s="535"/>
      <c r="Q3" s="536"/>
    </row>
    <row r="4" spans="2:17" ht="66" customHeight="1"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row>
    <row r="5" spans="2:17" x14ac:dyDescent="0.35">
      <c r="B5" s="560" t="s">
        <v>4</v>
      </c>
      <c r="C5" s="535"/>
      <c r="D5" s="535"/>
      <c r="E5" s="535"/>
      <c r="F5" s="535"/>
      <c r="G5" s="535"/>
      <c r="H5" s="535"/>
      <c r="I5" s="535"/>
      <c r="J5" s="535"/>
      <c r="K5" s="535"/>
      <c r="L5" s="535"/>
      <c r="M5" s="535"/>
      <c r="N5" s="535"/>
      <c r="O5" s="535"/>
      <c r="P5" s="535"/>
      <c r="Q5" s="536"/>
    </row>
    <row r="6" spans="2:17" ht="15" customHeight="1" x14ac:dyDescent="0.35">
      <c r="B6" s="29" t="s">
        <v>5</v>
      </c>
      <c r="C6" s="8" cm="1">
        <f t="array" ref="C6:Q6">'[1]APPENDIX 27'!$C6:$Q6</f>
        <v>1775.7729999999999</v>
      </c>
      <c r="D6" s="8">
        <v>0</v>
      </c>
      <c r="E6" s="8">
        <v>1084.761</v>
      </c>
      <c r="F6" s="8">
        <v>691.01199999999994</v>
      </c>
      <c r="G6" s="8">
        <v>259.346</v>
      </c>
      <c r="H6" s="8">
        <v>0</v>
      </c>
      <c r="I6" s="8">
        <v>466.37170388090419</v>
      </c>
      <c r="J6" s="8">
        <v>0</v>
      </c>
      <c r="K6" s="265">
        <v>483.98629611909581</v>
      </c>
      <c r="L6" s="265">
        <v>295.57982049324482</v>
      </c>
      <c r="M6" s="265">
        <v>-47.697313999999963</v>
      </c>
      <c r="N6" s="265">
        <v>205.4944650805075</v>
      </c>
      <c r="O6" s="265">
        <v>30.609324545343409</v>
      </c>
      <c r="P6" s="265">
        <v>91.018657512264937</v>
      </c>
      <c r="Q6" s="266">
        <v>121.62798205760831</v>
      </c>
    </row>
    <row r="7" spans="2:17" ht="15" customHeight="1" x14ac:dyDescent="0.35">
      <c r="B7" s="29" t="s">
        <v>6</v>
      </c>
      <c r="C7" s="8" cm="1">
        <f t="array" ref="C7:Q7">'[1]APPENDIX 27'!$C7:$Q7</f>
        <v>786.09788690279549</v>
      </c>
      <c r="D7" s="8">
        <v>134.86812853811199</v>
      </c>
      <c r="E7" s="8">
        <v>276.87400000000002</v>
      </c>
      <c r="F7" s="8">
        <v>644.09201544090752</v>
      </c>
      <c r="G7" s="8">
        <v>165.215</v>
      </c>
      <c r="H7" s="8">
        <v>0</v>
      </c>
      <c r="I7" s="8">
        <v>325.84078127687781</v>
      </c>
      <c r="J7" s="8">
        <v>0</v>
      </c>
      <c r="K7" s="265">
        <v>483.46623416402969</v>
      </c>
      <c r="L7" s="265">
        <v>-4633.1188307801149</v>
      </c>
      <c r="M7" s="265">
        <v>137.91499999999999</v>
      </c>
      <c r="N7" s="265">
        <v>284.06556558954532</v>
      </c>
      <c r="O7" s="265">
        <v>4694.6044993545993</v>
      </c>
      <c r="P7" s="265">
        <v>35.096595952051949</v>
      </c>
      <c r="Q7" s="266">
        <v>4729.701095306651</v>
      </c>
    </row>
    <row r="8" spans="2:17" ht="15" customHeight="1" x14ac:dyDescent="0.35">
      <c r="B8" s="29" t="s">
        <v>256</v>
      </c>
      <c r="C8" s="8" cm="1">
        <f t="array" ref="C8:Q8">'[1]APPENDIX 27'!$C8:$Q8</f>
        <v>135395.81200000001</v>
      </c>
      <c r="D8" s="8">
        <v>71.180999999999997</v>
      </c>
      <c r="E8" s="8">
        <v>39508.43223989362</v>
      </c>
      <c r="F8" s="8">
        <v>95958.560760106382</v>
      </c>
      <c r="G8" s="8">
        <v>36367.012999999999</v>
      </c>
      <c r="H8" s="8">
        <v>0</v>
      </c>
      <c r="I8" s="8">
        <v>38073.920817731028</v>
      </c>
      <c r="J8" s="8">
        <v>0</v>
      </c>
      <c r="K8" s="265">
        <v>94251.652942375367</v>
      </c>
      <c r="L8" s="265">
        <v>100862.0631968614</v>
      </c>
      <c r="M8" s="265">
        <v>19689.107</v>
      </c>
      <c r="N8" s="265">
        <v>17516.705274039559</v>
      </c>
      <c r="O8" s="265">
        <v>-43816.222528525643</v>
      </c>
      <c r="P8" s="265">
        <v>15803.50303375502</v>
      </c>
      <c r="Q8" s="266">
        <v>-28012.719494770619</v>
      </c>
    </row>
    <row r="9" spans="2:17" ht="15" customHeight="1" x14ac:dyDescent="0.35">
      <c r="B9" s="29" t="s">
        <v>257</v>
      </c>
      <c r="C9" s="8" cm="1">
        <f t="array" ref="C9:Q9">'[1]APPENDIX 27'!$C9:$Q9</f>
        <v>124335.54741</v>
      </c>
      <c r="D9" s="8">
        <v>1156.636</v>
      </c>
      <c r="E9" s="8">
        <v>29562.65684</v>
      </c>
      <c r="F9" s="8">
        <v>95929.526569999958</v>
      </c>
      <c r="G9" s="8">
        <v>26495.758160000001</v>
      </c>
      <c r="H9" s="8">
        <v>0</v>
      </c>
      <c r="I9" s="8">
        <v>29031.978620000002</v>
      </c>
      <c r="J9" s="8">
        <v>0</v>
      </c>
      <c r="K9" s="265">
        <v>93393.306109999961</v>
      </c>
      <c r="L9" s="265">
        <v>32455.201523794829</v>
      </c>
      <c r="M9" s="265">
        <v>17114.320299999999</v>
      </c>
      <c r="N9" s="265">
        <v>46204.145810868751</v>
      </c>
      <c r="O9" s="265">
        <v>-2380.36152466362</v>
      </c>
      <c r="P9" s="265">
        <v>35977.861707488148</v>
      </c>
      <c r="Q9" s="266">
        <v>33597.500182824537</v>
      </c>
    </row>
    <row r="10" spans="2:17" ht="15" customHeight="1" x14ac:dyDescent="0.35">
      <c r="B10" s="29" t="s">
        <v>258</v>
      </c>
      <c r="C10" s="8" cm="1">
        <f t="array" ref="C10:Q10">'[1]APPENDIX 27'!$C10:$Q10</f>
        <v>14561.352000000001</v>
      </c>
      <c r="D10" s="8">
        <v>0</v>
      </c>
      <c r="E10" s="8">
        <v>3994.1959999999999</v>
      </c>
      <c r="F10" s="8">
        <v>10567.156000000001</v>
      </c>
      <c r="G10" s="8">
        <v>4524.3606838685537</v>
      </c>
      <c r="H10" s="8">
        <v>3369.6909999999998</v>
      </c>
      <c r="I10" s="8">
        <v>4585.2989541169736</v>
      </c>
      <c r="J10" s="8">
        <v>2874.5206468400752</v>
      </c>
      <c r="K10" s="265">
        <v>11001.388082911501</v>
      </c>
      <c r="L10" s="265">
        <v>22629.47356194691</v>
      </c>
      <c r="M10" s="265">
        <v>2339.1390000000001</v>
      </c>
      <c r="N10" s="265">
        <v>3959.9864284627379</v>
      </c>
      <c r="O10" s="265">
        <v>-17927.210907498149</v>
      </c>
      <c r="P10" s="265">
        <v>5381.8500844148994</v>
      </c>
      <c r="Q10" s="266">
        <v>-12545.360823083251</v>
      </c>
    </row>
    <row r="11" spans="2:17" ht="15" customHeight="1" x14ac:dyDescent="0.35">
      <c r="B11" s="29" t="s">
        <v>7</v>
      </c>
      <c r="C11" s="8" cm="1">
        <f t="array" ref="C11:Q11">'[1]APPENDIX 27'!$C11:$Q11</f>
        <v>102515.15389</v>
      </c>
      <c r="D11" s="8">
        <v>0</v>
      </c>
      <c r="E11" s="8">
        <v>13319.29326</v>
      </c>
      <c r="F11" s="8">
        <v>89195.860629999966</v>
      </c>
      <c r="G11" s="8">
        <v>48417.978999999999</v>
      </c>
      <c r="H11" s="8">
        <v>0</v>
      </c>
      <c r="I11" s="8">
        <v>32847.705999999998</v>
      </c>
      <c r="J11" s="8">
        <v>0</v>
      </c>
      <c r="K11" s="265">
        <v>104766.13363</v>
      </c>
      <c r="L11" s="265">
        <v>10073.521669999989</v>
      </c>
      <c r="M11" s="265">
        <v>20233.7317</v>
      </c>
      <c r="N11" s="265">
        <v>31895.7118409629</v>
      </c>
      <c r="O11" s="265">
        <v>42563.168419037072</v>
      </c>
      <c r="P11" s="265">
        <v>9292.3988998220193</v>
      </c>
      <c r="Q11" s="266">
        <v>51855.567318859103</v>
      </c>
    </row>
    <row r="12" spans="2:17" ht="15" customHeight="1" x14ac:dyDescent="0.35">
      <c r="B12" s="29" t="s">
        <v>8</v>
      </c>
      <c r="C12" s="8" cm="1">
        <f t="array" ref="C12:Q12">'[1]APPENDIX 27'!$C12:$Q12</f>
        <v>4442.2371160363537</v>
      </c>
      <c r="D12" s="8">
        <v>98.839586062641857</v>
      </c>
      <c r="E12" s="8">
        <v>1055.1578301</v>
      </c>
      <c r="F12" s="8">
        <v>3485.9188719989961</v>
      </c>
      <c r="G12" s="8">
        <v>711.34657661294818</v>
      </c>
      <c r="H12" s="8">
        <v>0</v>
      </c>
      <c r="I12" s="8">
        <v>309.03716306928072</v>
      </c>
      <c r="J12" s="8">
        <v>0</v>
      </c>
      <c r="K12" s="265">
        <v>3888.2282855426629</v>
      </c>
      <c r="L12" s="265">
        <v>4297.3381290877523</v>
      </c>
      <c r="M12" s="265">
        <v>-22.148625951920231</v>
      </c>
      <c r="N12" s="265">
        <v>5130.1937525930889</v>
      </c>
      <c r="O12" s="265">
        <v>-5517.1549701862577</v>
      </c>
      <c r="P12" s="265">
        <v>33.377493167396352</v>
      </c>
      <c r="Q12" s="266">
        <v>-5483.7774770188607</v>
      </c>
    </row>
    <row r="13" spans="2:17" ht="15" customHeight="1" x14ac:dyDescent="0.35">
      <c r="B13" s="29" t="s">
        <v>9</v>
      </c>
      <c r="C13" s="8" cm="1">
        <f t="array" ref="C13:Q13">'[1]APPENDIX 27'!$C13:$Q13</f>
        <v>77.138999999999996</v>
      </c>
      <c r="D13" s="8">
        <v>0</v>
      </c>
      <c r="E13" s="8">
        <v>0</v>
      </c>
      <c r="F13" s="8">
        <v>77.138999999999996</v>
      </c>
      <c r="G13" s="8">
        <v>110.86243</v>
      </c>
      <c r="H13" s="8">
        <v>0</v>
      </c>
      <c r="I13" s="8">
        <v>66.130970000000005</v>
      </c>
      <c r="J13" s="8">
        <v>0</v>
      </c>
      <c r="K13" s="265">
        <v>121.87045999999999</v>
      </c>
      <c r="L13" s="265">
        <v>297.98599999999999</v>
      </c>
      <c r="M13" s="265">
        <v>34.423999999999999</v>
      </c>
      <c r="N13" s="265">
        <v>0</v>
      </c>
      <c r="O13" s="265">
        <v>-210.53953999999999</v>
      </c>
      <c r="P13" s="265">
        <v>0</v>
      </c>
      <c r="Q13" s="266">
        <v>-210.53953999999999</v>
      </c>
    </row>
    <row r="14" spans="2:17" ht="15" customHeight="1" x14ac:dyDescent="0.35">
      <c r="B14" s="29" t="s">
        <v>259</v>
      </c>
      <c r="C14" s="8" cm="1">
        <f t="array" ref="C14:Q14">'[1]APPENDIX 27'!$C14:$Q14</f>
        <v>0</v>
      </c>
      <c r="D14" s="8">
        <v>0</v>
      </c>
      <c r="E14" s="8">
        <v>0</v>
      </c>
      <c r="F14" s="8">
        <v>0</v>
      </c>
      <c r="G14" s="8">
        <v>0</v>
      </c>
      <c r="H14" s="8">
        <v>0</v>
      </c>
      <c r="I14" s="8">
        <v>0</v>
      </c>
      <c r="J14" s="8">
        <v>0</v>
      </c>
      <c r="K14" s="265">
        <v>0</v>
      </c>
      <c r="L14" s="265">
        <v>0</v>
      </c>
      <c r="M14" s="265">
        <v>0</v>
      </c>
      <c r="N14" s="265">
        <v>0</v>
      </c>
      <c r="O14" s="265">
        <v>0</v>
      </c>
      <c r="P14" s="265">
        <v>0</v>
      </c>
      <c r="Q14" s="266">
        <v>0</v>
      </c>
    </row>
    <row r="15" spans="2:17" ht="15" customHeight="1" x14ac:dyDescent="0.35">
      <c r="B15" s="29" t="s">
        <v>10</v>
      </c>
      <c r="C15" s="8" cm="1">
        <f t="array" ref="C15:Q15">'[1]APPENDIX 27'!$C15:$Q15</f>
        <v>31567.7</v>
      </c>
      <c r="D15" s="8">
        <v>0</v>
      </c>
      <c r="E15" s="8">
        <v>17040.927</v>
      </c>
      <c r="F15" s="8">
        <v>14526.772999999999</v>
      </c>
      <c r="G15" s="8">
        <v>4699.4189999999999</v>
      </c>
      <c r="H15" s="8">
        <v>0</v>
      </c>
      <c r="I15" s="8">
        <v>5617.5720000000001</v>
      </c>
      <c r="J15" s="8">
        <v>0</v>
      </c>
      <c r="K15" s="265">
        <v>13608.62</v>
      </c>
      <c r="L15" s="265">
        <v>9150.8870000000006</v>
      </c>
      <c r="M15" s="265">
        <v>1968.6790000000001</v>
      </c>
      <c r="N15" s="265">
        <v>6134.3370000000004</v>
      </c>
      <c r="O15" s="265">
        <v>-3645.2829999999999</v>
      </c>
      <c r="P15" s="265">
        <v>1080.6183215843009</v>
      </c>
      <c r="Q15" s="266">
        <v>-2564.6646784156992</v>
      </c>
    </row>
    <row r="16" spans="2:17" ht="15" customHeight="1" x14ac:dyDescent="0.35">
      <c r="B16" s="29" t="s">
        <v>11</v>
      </c>
      <c r="C16" s="8" cm="1">
        <f t="array" ref="C16:Q16">'[1]APPENDIX 27'!$C16:$Q16</f>
        <v>71948.005000000005</v>
      </c>
      <c r="D16" s="8">
        <v>0</v>
      </c>
      <c r="E16" s="8">
        <v>25658.10708999998</v>
      </c>
      <c r="F16" s="8">
        <v>46289.897910000007</v>
      </c>
      <c r="G16" s="8">
        <v>18870.47227464458</v>
      </c>
      <c r="H16" s="8">
        <v>0</v>
      </c>
      <c r="I16" s="8">
        <v>26513.722865560081</v>
      </c>
      <c r="J16" s="8">
        <v>0</v>
      </c>
      <c r="K16" s="265">
        <v>38646.647319084521</v>
      </c>
      <c r="L16" s="265">
        <v>12816.4151</v>
      </c>
      <c r="M16" s="265">
        <v>10781.584551000031</v>
      </c>
      <c r="N16" s="265">
        <v>24337.542625359769</v>
      </c>
      <c r="O16" s="265">
        <v>-9288.8949572752863</v>
      </c>
      <c r="P16" s="265">
        <v>8891.3942721065632</v>
      </c>
      <c r="Q16" s="266">
        <v>-397.50068516872273</v>
      </c>
    </row>
    <row r="17" spans="2:17" ht="15" customHeight="1" x14ac:dyDescent="0.35">
      <c r="B17" s="29" t="s">
        <v>12</v>
      </c>
      <c r="C17" s="8" cm="1">
        <f t="array" ref="C17:Q17">'[1]APPENDIX 27'!$C17:$Q17</f>
        <v>178014.49400000001</v>
      </c>
      <c r="D17" s="8">
        <v>0</v>
      </c>
      <c r="E17" s="8">
        <v>54505.133000000002</v>
      </c>
      <c r="F17" s="8">
        <v>123509.361</v>
      </c>
      <c r="G17" s="8">
        <v>50784.01</v>
      </c>
      <c r="H17" s="8">
        <v>0</v>
      </c>
      <c r="I17" s="8">
        <v>51471.243000000002</v>
      </c>
      <c r="J17" s="8">
        <v>0</v>
      </c>
      <c r="K17" s="265">
        <v>122822.128</v>
      </c>
      <c r="L17" s="265">
        <v>172058.44349999999</v>
      </c>
      <c r="M17" s="265">
        <v>19139.977999999999</v>
      </c>
      <c r="N17" s="265">
        <v>16305.142</v>
      </c>
      <c r="O17" s="265">
        <v>-84681.435500000007</v>
      </c>
      <c r="P17" s="265">
        <v>19036.216</v>
      </c>
      <c r="Q17" s="266">
        <v>-65645.219500000007</v>
      </c>
    </row>
    <row r="18" spans="2:17" ht="15" customHeight="1" x14ac:dyDescent="0.35">
      <c r="B18" s="29" t="s">
        <v>13</v>
      </c>
      <c r="C18" s="8" cm="1">
        <f t="array" ref="C18:Q18">'[1]APPENDIX 27'!$C18:$Q18</f>
        <v>77671.695000000007</v>
      </c>
      <c r="D18" s="8">
        <v>0</v>
      </c>
      <c r="E18" s="8">
        <v>13447.608</v>
      </c>
      <c r="F18" s="8">
        <v>64224.087</v>
      </c>
      <c r="G18" s="8">
        <v>24559.065999999999</v>
      </c>
      <c r="H18" s="8">
        <v>0</v>
      </c>
      <c r="I18" s="8">
        <v>25804.208999999999</v>
      </c>
      <c r="J18" s="8">
        <v>0</v>
      </c>
      <c r="K18" s="265">
        <v>62978.944000000003</v>
      </c>
      <c r="L18" s="265">
        <v>34421.64</v>
      </c>
      <c r="M18" s="265">
        <v>10137.540999999999</v>
      </c>
      <c r="N18" s="265">
        <v>17798.44524904335</v>
      </c>
      <c r="O18" s="265">
        <v>621.3177509566508</v>
      </c>
      <c r="P18" s="265">
        <v>4205.5602981709462</v>
      </c>
      <c r="Q18" s="266">
        <v>4826.8780491275966</v>
      </c>
    </row>
    <row r="19" spans="2:17" ht="15" customHeight="1" x14ac:dyDescent="0.35">
      <c r="B19" s="29" t="s">
        <v>14</v>
      </c>
      <c r="C19" s="8" cm="1">
        <f t="array" ref="C19:Q19">'[1]APPENDIX 27'!$C19:$Q19</f>
        <v>161828.486</v>
      </c>
      <c r="D19" s="8">
        <v>0</v>
      </c>
      <c r="E19" s="8">
        <v>51698.305999999997</v>
      </c>
      <c r="F19" s="8">
        <v>110130.18</v>
      </c>
      <c r="G19" s="8">
        <v>61659.057000000001</v>
      </c>
      <c r="H19" s="8">
        <v>0</v>
      </c>
      <c r="I19" s="8">
        <v>64010.733999999997</v>
      </c>
      <c r="J19" s="8">
        <v>0</v>
      </c>
      <c r="K19" s="265">
        <v>107778.503</v>
      </c>
      <c r="L19" s="265">
        <v>76306.343999999997</v>
      </c>
      <c r="M19" s="265">
        <v>22136.401000000002</v>
      </c>
      <c r="N19" s="265">
        <v>36289.197999999997</v>
      </c>
      <c r="O19" s="265">
        <v>-26953.439999999999</v>
      </c>
      <c r="P19" s="265">
        <v>20289.149000000001</v>
      </c>
      <c r="Q19" s="266">
        <v>-6664.2910000000002</v>
      </c>
    </row>
    <row r="20" spans="2:17" ht="15" customHeight="1" x14ac:dyDescent="0.35">
      <c r="B20" s="29" t="s">
        <v>260</v>
      </c>
      <c r="C20" s="8" cm="1">
        <f t="array" ref="C20:Q20">'[1]APPENDIX 27'!$C20:$Q20</f>
        <v>73620.803</v>
      </c>
      <c r="D20" s="8">
        <v>52.564999999999998</v>
      </c>
      <c r="E20" s="8">
        <v>30404.65</v>
      </c>
      <c r="F20" s="8">
        <v>43268.718000000001</v>
      </c>
      <c r="G20" s="8">
        <v>12464.882</v>
      </c>
      <c r="H20" s="8">
        <v>0</v>
      </c>
      <c r="I20" s="8">
        <v>15814.664000000001</v>
      </c>
      <c r="J20" s="8">
        <v>0</v>
      </c>
      <c r="K20" s="265">
        <v>39918.936000000002</v>
      </c>
      <c r="L20" s="265">
        <v>37116.381999999998</v>
      </c>
      <c r="M20" s="265">
        <v>3247.819</v>
      </c>
      <c r="N20" s="265">
        <v>10634.267</v>
      </c>
      <c r="O20" s="265">
        <v>-11079.531999999999</v>
      </c>
      <c r="P20" s="265">
        <v>4012.9270000000001</v>
      </c>
      <c r="Q20" s="266">
        <v>-7066.6049999999996</v>
      </c>
    </row>
    <row r="21" spans="2:17" ht="15" customHeight="1" x14ac:dyDescent="0.35">
      <c r="B21" s="29" t="s">
        <v>15</v>
      </c>
      <c r="C21" s="8" cm="1">
        <f t="array" ref="C21:Q21">'[1]APPENDIX 27'!$C21:$Q21</f>
        <v>0</v>
      </c>
      <c r="D21" s="8">
        <v>0</v>
      </c>
      <c r="E21" s="8">
        <v>0</v>
      </c>
      <c r="F21" s="8">
        <v>0</v>
      </c>
      <c r="G21" s="8">
        <v>0</v>
      </c>
      <c r="H21" s="8">
        <v>0</v>
      </c>
      <c r="I21" s="8">
        <v>0</v>
      </c>
      <c r="J21" s="8">
        <v>0</v>
      </c>
      <c r="K21" s="265">
        <v>0</v>
      </c>
      <c r="L21" s="265">
        <v>0</v>
      </c>
      <c r="M21" s="265">
        <v>0</v>
      </c>
      <c r="N21" s="265">
        <v>0</v>
      </c>
      <c r="O21" s="265">
        <v>0</v>
      </c>
      <c r="P21" s="265">
        <v>0</v>
      </c>
      <c r="Q21" s="266">
        <v>0</v>
      </c>
    </row>
    <row r="22" spans="2:17" ht="15" customHeight="1" x14ac:dyDescent="0.35">
      <c r="B22" s="29" t="s">
        <v>261</v>
      </c>
      <c r="C22" s="8" cm="1">
        <f t="array" ref="C22:Q22">'[1]APPENDIX 27'!$C22:$Q22</f>
        <v>71966.815000000002</v>
      </c>
      <c r="D22" s="8">
        <v>0</v>
      </c>
      <c r="E22" s="8">
        <v>10098.484</v>
      </c>
      <c r="F22" s="8">
        <v>61868.330999999998</v>
      </c>
      <c r="G22" s="8">
        <v>18828.188999999998</v>
      </c>
      <c r="H22" s="8">
        <v>25126.834999999999</v>
      </c>
      <c r="I22" s="8">
        <v>0</v>
      </c>
      <c r="J22" s="8">
        <v>0</v>
      </c>
      <c r="K22" s="265">
        <v>105823.355</v>
      </c>
      <c r="L22" s="265">
        <v>70331.663083841326</v>
      </c>
      <c r="M22" s="265">
        <v>9973.4449999999997</v>
      </c>
      <c r="N22" s="265">
        <v>26773.069</v>
      </c>
      <c r="O22" s="265">
        <v>-1254.822083841324</v>
      </c>
      <c r="P22" s="265">
        <v>13229.55</v>
      </c>
      <c r="Q22" s="266">
        <v>11974.727916158679</v>
      </c>
    </row>
    <row r="23" spans="2:17" ht="15" customHeight="1" x14ac:dyDescent="0.35">
      <c r="B23" s="29" t="s">
        <v>262</v>
      </c>
      <c r="C23" s="8" cm="1">
        <f t="array" ref="C23:Q23">'[1]APPENDIX 27'!$C23:$Q23</f>
        <v>0</v>
      </c>
      <c r="D23" s="8">
        <v>0</v>
      </c>
      <c r="E23" s="8">
        <v>0</v>
      </c>
      <c r="F23" s="8">
        <v>0</v>
      </c>
      <c r="G23" s="8">
        <v>0</v>
      </c>
      <c r="H23" s="8">
        <v>0</v>
      </c>
      <c r="I23" s="8">
        <v>0</v>
      </c>
      <c r="J23" s="8">
        <v>0</v>
      </c>
      <c r="K23" s="265">
        <v>0</v>
      </c>
      <c r="L23" s="265">
        <v>0</v>
      </c>
      <c r="M23" s="265">
        <v>0</v>
      </c>
      <c r="N23" s="265">
        <v>0</v>
      </c>
      <c r="O23" s="265">
        <v>0</v>
      </c>
      <c r="P23" s="265">
        <v>0</v>
      </c>
      <c r="Q23" s="266">
        <v>0</v>
      </c>
    </row>
    <row r="24" spans="2:17" ht="15" customHeight="1" x14ac:dyDescent="0.35">
      <c r="B24" s="29" t="s">
        <v>16</v>
      </c>
      <c r="C24" s="8" cm="1">
        <f t="array" ref="C24:Q24">'[1]APPENDIX 27'!$C24:$Q24</f>
        <v>29691.861000000001</v>
      </c>
      <c r="D24" s="8">
        <v>0</v>
      </c>
      <c r="E24" s="8">
        <v>11614.65</v>
      </c>
      <c r="F24" s="8">
        <v>18077.210999999999</v>
      </c>
      <c r="G24" s="8">
        <v>5401.5640924203099</v>
      </c>
      <c r="H24" s="8">
        <v>733</v>
      </c>
      <c r="I24" s="8">
        <v>6543.8490000000002</v>
      </c>
      <c r="J24" s="8">
        <v>1549.2270000000001</v>
      </c>
      <c r="K24" s="265">
        <v>16118.699092420309</v>
      </c>
      <c r="L24" s="265">
        <v>19956.02</v>
      </c>
      <c r="M24" s="265">
        <v>4517.3159999999998</v>
      </c>
      <c r="N24" s="265">
        <v>7810.7370000000001</v>
      </c>
      <c r="O24" s="265">
        <v>-16165.373907579689</v>
      </c>
      <c r="P24" s="265">
        <v>7507.6769999999997</v>
      </c>
      <c r="Q24" s="266">
        <v>-8657.6969075796897</v>
      </c>
    </row>
    <row r="25" spans="2:17" ht="15" customHeight="1" x14ac:dyDescent="0.35">
      <c r="B25" s="29" t="s">
        <v>17</v>
      </c>
      <c r="C25" s="8" cm="1">
        <f t="array" ref="C25:Q25">'[1]APPENDIX 27'!$C25:$Q25</f>
        <v>26981.098999999998</v>
      </c>
      <c r="D25" s="8">
        <v>0</v>
      </c>
      <c r="E25" s="8">
        <v>1539.6780000000001</v>
      </c>
      <c r="F25" s="8">
        <v>25441.420999999998</v>
      </c>
      <c r="G25" s="8">
        <v>11299.925999999999</v>
      </c>
      <c r="H25" s="8">
        <v>357.91399999999999</v>
      </c>
      <c r="I25" s="8">
        <v>13078.795590351079</v>
      </c>
      <c r="J25" s="8">
        <v>320.02438019224451</v>
      </c>
      <c r="K25" s="265">
        <v>23700.441029456681</v>
      </c>
      <c r="L25" s="265">
        <v>3306.61</v>
      </c>
      <c r="M25" s="265">
        <v>4717.5948908624987</v>
      </c>
      <c r="N25" s="265">
        <v>8671.3714066844932</v>
      </c>
      <c r="O25" s="265">
        <v>7004.8647319096908</v>
      </c>
      <c r="P25" s="265">
        <v>641.11564283451742</v>
      </c>
      <c r="Q25" s="266">
        <v>7645.9803747442074</v>
      </c>
    </row>
    <row r="26" spans="2:17" ht="15" customHeight="1" x14ac:dyDescent="0.35">
      <c r="B26" s="29" t="s">
        <v>18</v>
      </c>
      <c r="C26" s="8" cm="1">
        <f t="array" ref="C26:Q26">'[1]APPENDIX 27'!$C26:$Q26</f>
        <v>28938.543000000001</v>
      </c>
      <c r="D26" s="8">
        <v>170.625</v>
      </c>
      <c r="E26" s="8">
        <v>1946.9468942658791</v>
      </c>
      <c r="F26" s="8">
        <v>27162.221105734119</v>
      </c>
      <c r="G26" s="8">
        <v>8199.9128662357507</v>
      </c>
      <c r="H26" s="8">
        <v>0</v>
      </c>
      <c r="I26" s="8">
        <v>10408.834000000001</v>
      </c>
      <c r="J26" s="8">
        <v>0</v>
      </c>
      <c r="K26" s="265">
        <v>24953.29997196986</v>
      </c>
      <c r="L26" s="265">
        <v>9088.4411252487243</v>
      </c>
      <c r="M26" s="265">
        <v>4398.0869849943201</v>
      </c>
      <c r="N26" s="265">
        <v>6557.0217998279932</v>
      </c>
      <c r="O26" s="265">
        <v>4909.7500618988279</v>
      </c>
      <c r="P26" s="265">
        <v>1554.0613552953409</v>
      </c>
      <c r="Q26" s="266">
        <v>6463.8114171941688</v>
      </c>
    </row>
    <row r="27" spans="2:17" ht="15" customHeight="1" x14ac:dyDescent="0.35">
      <c r="B27" s="29" t="s">
        <v>19</v>
      </c>
      <c r="C27" s="8" cm="1">
        <f t="array" ref="C27:Q27">'[1]APPENDIX 27'!$C27:$Q27</f>
        <v>141042.39499999999</v>
      </c>
      <c r="D27" s="8">
        <v>0</v>
      </c>
      <c r="E27" s="8">
        <v>47844.037371999999</v>
      </c>
      <c r="F27" s="8">
        <v>93198.357627999998</v>
      </c>
      <c r="G27" s="8">
        <v>31852.245383376991</v>
      </c>
      <c r="H27" s="8">
        <v>0</v>
      </c>
      <c r="I27" s="8">
        <v>38579.532039873993</v>
      </c>
      <c r="J27" s="8">
        <v>0</v>
      </c>
      <c r="K27" s="265">
        <v>86471.070971502995</v>
      </c>
      <c r="L27" s="265">
        <v>67930.205626154217</v>
      </c>
      <c r="M27" s="265">
        <v>12591.62213636978</v>
      </c>
      <c r="N27" s="265">
        <v>20853.27213448612</v>
      </c>
      <c r="O27" s="265">
        <v>-14904.028925507129</v>
      </c>
      <c r="P27" s="265">
        <v>15167.818397267351</v>
      </c>
      <c r="Q27" s="266">
        <v>263.78947176021342</v>
      </c>
    </row>
    <row r="28" spans="2:17" ht="15" customHeight="1" x14ac:dyDescent="0.35">
      <c r="B28" s="29" t="s">
        <v>263</v>
      </c>
      <c r="C28" s="8" cm="1">
        <f t="array" ref="C28:Q28">'[1]APPENDIX 27'!$C28:$Q28</f>
        <v>10926.983</v>
      </c>
      <c r="D28" s="8">
        <v>0</v>
      </c>
      <c r="E28" s="8">
        <v>1004.915537870256</v>
      </c>
      <c r="F28" s="8">
        <v>9922.0674621297439</v>
      </c>
      <c r="G28" s="8">
        <v>3851.2489999999998</v>
      </c>
      <c r="H28" s="8">
        <v>0</v>
      </c>
      <c r="I28" s="8">
        <v>3788.488639493974</v>
      </c>
      <c r="J28" s="8">
        <v>0</v>
      </c>
      <c r="K28" s="265">
        <v>9984.8278226357706</v>
      </c>
      <c r="L28" s="265">
        <v>801.98413412800062</v>
      </c>
      <c r="M28" s="265">
        <v>1784.384045628557</v>
      </c>
      <c r="N28" s="265">
        <v>2286.2280000000001</v>
      </c>
      <c r="O28" s="265">
        <v>5112.2316428792119</v>
      </c>
      <c r="P28" s="265">
        <v>-297.21800000000002</v>
      </c>
      <c r="Q28" s="266">
        <v>4815.0136428792121</v>
      </c>
    </row>
    <row r="29" spans="2:17" ht="15" customHeight="1" x14ac:dyDescent="0.35">
      <c r="B29" s="29" t="s">
        <v>264</v>
      </c>
      <c r="C29" s="8" cm="1">
        <f t="array" ref="C29:Q29">'[1]APPENDIX 27'!$C29:$Q29</f>
        <v>101833.24273</v>
      </c>
      <c r="D29" s="8">
        <v>0</v>
      </c>
      <c r="E29" s="8">
        <v>40787.222999999998</v>
      </c>
      <c r="F29" s="8">
        <v>61046.019730000007</v>
      </c>
      <c r="G29" s="8">
        <v>45246.463000000003</v>
      </c>
      <c r="H29" s="8">
        <v>0</v>
      </c>
      <c r="I29" s="8">
        <v>40951.008410000097</v>
      </c>
      <c r="J29" s="8">
        <v>0</v>
      </c>
      <c r="K29" s="265">
        <v>65341.474319999907</v>
      </c>
      <c r="L29" s="265">
        <v>38262.472074970683</v>
      </c>
      <c r="M29" s="265">
        <v>14.642778459765021</v>
      </c>
      <c r="N29" s="265">
        <v>14561.73836074361</v>
      </c>
      <c r="O29" s="265">
        <v>12502.62110582584</v>
      </c>
      <c r="P29" s="265">
        <v>8838.7431195570462</v>
      </c>
      <c r="Q29" s="266">
        <v>21341.36422538288</v>
      </c>
    </row>
    <row r="30" spans="2:17" ht="15" customHeight="1" x14ac:dyDescent="0.35">
      <c r="B30" s="29" t="s">
        <v>20</v>
      </c>
      <c r="C30" s="8" cm="1">
        <f t="array" ref="C30:Q30">'[1]APPENDIX 27'!$C30:$Q30</f>
        <v>43312.171999999999</v>
      </c>
      <c r="D30" s="8">
        <v>0</v>
      </c>
      <c r="E30" s="8">
        <v>157972.592</v>
      </c>
      <c r="F30" s="8">
        <v>-114660.42</v>
      </c>
      <c r="G30" s="8">
        <v>7262.9306593467427</v>
      </c>
      <c r="H30" s="8">
        <v>0</v>
      </c>
      <c r="I30" s="8">
        <v>5510.8992196008558</v>
      </c>
      <c r="J30" s="8">
        <v>0</v>
      </c>
      <c r="K30" s="265">
        <v>-112908.3885602541</v>
      </c>
      <c r="L30" s="265">
        <v>16974.418973316129</v>
      </c>
      <c r="M30" s="265">
        <v>3306.7750000000001</v>
      </c>
      <c r="N30" s="265">
        <v>14390.872188961381</v>
      </c>
      <c r="O30" s="265">
        <v>-147580.45472253161</v>
      </c>
      <c r="P30" s="265">
        <v>2961.2455835728601</v>
      </c>
      <c r="Q30" s="266">
        <v>-144619.20913895869</v>
      </c>
    </row>
    <row r="31" spans="2:17" ht="15" customHeight="1" x14ac:dyDescent="0.35">
      <c r="B31" s="29" t="s">
        <v>265</v>
      </c>
      <c r="C31" s="8" cm="1">
        <f t="array" ref="C31:Q31">'[1]APPENDIX 27'!$C31:$Q31</f>
        <v>221640.26217</v>
      </c>
      <c r="D31" s="8">
        <v>52.565000000029798</v>
      </c>
      <c r="E31" s="8">
        <v>42407.908639999972</v>
      </c>
      <c r="F31" s="8">
        <v>179284.91853</v>
      </c>
      <c r="G31" s="8">
        <v>60458.265110000088</v>
      </c>
      <c r="H31" s="8">
        <v>0</v>
      </c>
      <c r="I31" s="8">
        <v>66948.214988580628</v>
      </c>
      <c r="J31" s="8">
        <v>0</v>
      </c>
      <c r="K31" s="265">
        <v>172794.96865141951</v>
      </c>
      <c r="L31" s="265">
        <v>65959.881185016755</v>
      </c>
      <c r="M31" s="265">
        <v>30096.04937202877</v>
      </c>
      <c r="N31" s="265">
        <v>83768.040999999997</v>
      </c>
      <c r="O31" s="265">
        <v>-7029.0029056259991</v>
      </c>
      <c r="P31" s="265">
        <v>25019.28898712451</v>
      </c>
      <c r="Q31" s="266">
        <v>17990.286081498511</v>
      </c>
    </row>
    <row r="32" spans="2:17" ht="15" customHeight="1" x14ac:dyDescent="0.35">
      <c r="B32" s="29" t="s">
        <v>266</v>
      </c>
      <c r="C32" s="8" cm="1">
        <f t="array" ref="C32:Q32">'[1]APPENDIX 27'!$C32:$Q32</f>
        <v>16661.756000000001</v>
      </c>
      <c r="D32" s="8">
        <v>0</v>
      </c>
      <c r="E32" s="8">
        <v>2749.6170000000002</v>
      </c>
      <c r="F32" s="8">
        <v>13912.138999999999</v>
      </c>
      <c r="G32" s="8">
        <v>7400.1930000000002</v>
      </c>
      <c r="H32" s="8">
        <v>0</v>
      </c>
      <c r="I32" s="8">
        <v>7532.3209999999999</v>
      </c>
      <c r="J32" s="8">
        <v>0</v>
      </c>
      <c r="K32" s="265">
        <v>13780.011</v>
      </c>
      <c r="L32" s="265">
        <v>3118.84</v>
      </c>
      <c r="M32" s="265">
        <v>2422.2539999999999</v>
      </c>
      <c r="N32" s="265">
        <v>4321.5209999999997</v>
      </c>
      <c r="O32" s="265">
        <v>3917.3960000000002</v>
      </c>
      <c r="P32" s="265">
        <v>883.80499999999995</v>
      </c>
      <c r="Q32" s="266">
        <v>4801.201</v>
      </c>
    </row>
    <row r="33" spans="2:17" ht="15" customHeight="1" x14ac:dyDescent="0.35">
      <c r="B33" s="29" t="s">
        <v>267</v>
      </c>
      <c r="C33" s="8" cm="1">
        <f t="array" ref="C33:Q33">'[1]APPENDIX 27'!$C33:$Q33</f>
        <v>12688.496999999999</v>
      </c>
      <c r="D33" s="8">
        <v>0</v>
      </c>
      <c r="E33" s="8">
        <v>2623.4470000000001</v>
      </c>
      <c r="F33" s="8">
        <v>10065.049999999999</v>
      </c>
      <c r="G33" s="8">
        <v>4465.4629999999997</v>
      </c>
      <c r="H33" s="8">
        <v>0</v>
      </c>
      <c r="I33" s="8">
        <v>5326.6819999999998</v>
      </c>
      <c r="J33" s="8">
        <v>0</v>
      </c>
      <c r="K33" s="265">
        <v>9203.8310000000001</v>
      </c>
      <c r="L33" s="265">
        <v>1519.5029999999999</v>
      </c>
      <c r="M33" s="265">
        <v>1505.729</v>
      </c>
      <c r="N33" s="265">
        <v>3027.939289175149</v>
      </c>
      <c r="O33" s="265">
        <v>3150.6597108248511</v>
      </c>
      <c r="P33" s="265">
        <v>1196.784102066101</v>
      </c>
      <c r="Q33" s="266">
        <v>4347.4438128909524</v>
      </c>
    </row>
    <row r="34" spans="2:17" ht="15" customHeight="1" x14ac:dyDescent="0.35">
      <c r="B34" s="29" t="s">
        <v>268</v>
      </c>
      <c r="C34" s="8" cm="1">
        <f t="array" ref="C34:Q34">'[1]APPENDIX 27'!$C34:$Q34</f>
        <v>131135.1008799983</v>
      </c>
      <c r="D34" s="8">
        <v>0</v>
      </c>
      <c r="E34" s="8">
        <v>16387.346138396089</v>
      </c>
      <c r="F34" s="8">
        <v>114747.7547416022</v>
      </c>
      <c r="G34" s="8">
        <v>30633.216456123409</v>
      </c>
      <c r="H34" s="8">
        <v>0</v>
      </c>
      <c r="I34" s="8">
        <v>80864.08008499186</v>
      </c>
      <c r="J34" s="8">
        <v>0</v>
      </c>
      <c r="K34" s="265">
        <v>64516.891112733727</v>
      </c>
      <c r="L34" s="265">
        <v>15259.252044699109</v>
      </c>
      <c r="M34" s="265">
        <v>12067.575902628239</v>
      </c>
      <c r="N34" s="265">
        <v>41062.49835330619</v>
      </c>
      <c r="O34" s="265">
        <v>-3872.435187899805</v>
      </c>
      <c r="P34" s="265">
        <v>30437.628791100069</v>
      </c>
      <c r="Q34" s="266">
        <v>26565.19360320026</v>
      </c>
    </row>
    <row r="35" spans="2:17" ht="15" customHeight="1" x14ac:dyDescent="0.35">
      <c r="B35" s="29" t="s">
        <v>269</v>
      </c>
      <c r="C35" s="8" cm="1">
        <f t="array" ref="C35:Q35">'[1]APPENDIX 27'!$C35:$Q35</f>
        <v>371.00900000000001</v>
      </c>
      <c r="D35" s="8">
        <v>0</v>
      </c>
      <c r="E35" s="8">
        <v>172.04508000000001</v>
      </c>
      <c r="F35" s="8">
        <v>198.96392</v>
      </c>
      <c r="G35" s="8">
        <v>207.51571999999999</v>
      </c>
      <c r="H35" s="8">
        <v>451.43</v>
      </c>
      <c r="I35" s="8">
        <v>330.37048389849542</v>
      </c>
      <c r="J35" s="8">
        <v>430.05399999999997</v>
      </c>
      <c r="K35" s="265">
        <v>97.485156101504572</v>
      </c>
      <c r="L35" s="265">
        <v>0</v>
      </c>
      <c r="M35" s="265">
        <v>74.495699999999999</v>
      </c>
      <c r="N35" s="265">
        <v>46.253529773011131</v>
      </c>
      <c r="O35" s="265">
        <v>-23.264073671506559</v>
      </c>
      <c r="P35" s="265">
        <v>14.71829933706003</v>
      </c>
      <c r="Q35" s="266">
        <v>-8.5457743344465253</v>
      </c>
    </row>
    <row r="36" spans="2:17" ht="15" customHeight="1" x14ac:dyDescent="0.35">
      <c r="B36" s="29" t="s">
        <v>21</v>
      </c>
      <c r="C36" s="8" cm="1">
        <f t="array" ref="C36:Q36">'[1]APPENDIX 27'!$C36:$Q36</f>
        <v>4264.2331705427296</v>
      </c>
      <c r="D36" s="8">
        <v>51.857207789621988</v>
      </c>
      <c r="E36" s="8">
        <v>0</v>
      </c>
      <c r="F36" s="8">
        <v>4316.090378332352</v>
      </c>
      <c r="G36" s="8">
        <v>2861.334373825403</v>
      </c>
      <c r="H36" s="8">
        <v>0</v>
      </c>
      <c r="I36" s="8">
        <v>1884.645421440335</v>
      </c>
      <c r="J36" s="8">
        <v>0</v>
      </c>
      <c r="K36" s="265">
        <v>5292.7793307174206</v>
      </c>
      <c r="L36" s="265">
        <v>2038.6024200815</v>
      </c>
      <c r="M36" s="265">
        <v>464.86900845401021</v>
      </c>
      <c r="N36" s="265">
        <v>2866.8968459321059</v>
      </c>
      <c r="O36" s="265">
        <v>-77.588943750195668</v>
      </c>
      <c r="P36" s="265">
        <v>455.83450351093722</v>
      </c>
      <c r="Q36" s="266">
        <v>378.24555976074151</v>
      </c>
    </row>
    <row r="37" spans="2:17" ht="15" customHeight="1" x14ac:dyDescent="0.35">
      <c r="B37" s="29" t="s">
        <v>22</v>
      </c>
      <c r="C37" s="8" cm="1">
        <f t="array" ref="C37:Q37">'[1]APPENDIX 27'!$C37:$Q37</f>
        <v>89837.03</v>
      </c>
      <c r="D37" s="8">
        <v>0</v>
      </c>
      <c r="E37" s="8">
        <v>31216.169863712261</v>
      </c>
      <c r="F37" s="8">
        <v>58620.860136287731</v>
      </c>
      <c r="G37" s="8">
        <v>16833.67046763999</v>
      </c>
      <c r="H37" s="8">
        <v>0</v>
      </c>
      <c r="I37" s="8">
        <v>15013.72129560646</v>
      </c>
      <c r="J37" s="8">
        <v>0</v>
      </c>
      <c r="K37" s="265">
        <v>60440.809308321273</v>
      </c>
      <c r="L37" s="265">
        <v>61774.648468647472</v>
      </c>
      <c r="M37" s="265">
        <v>8862.9009084019563</v>
      </c>
      <c r="N37" s="265">
        <v>25996.99837794411</v>
      </c>
      <c r="O37" s="265">
        <v>-36193.738446672272</v>
      </c>
      <c r="P37" s="265">
        <v>16038.310935510581</v>
      </c>
      <c r="Q37" s="266">
        <v>-20155.427511161699</v>
      </c>
    </row>
    <row r="38" spans="2:17" ht="15" customHeight="1" x14ac:dyDescent="0.35">
      <c r="B38" s="29" t="s">
        <v>270</v>
      </c>
      <c r="C38" s="8" cm="1">
        <f t="array" ref="C38:Q38">'[1]APPENDIX 27'!$C38:$Q38</f>
        <v>167462.20000000001</v>
      </c>
      <c r="D38" s="8">
        <v>0</v>
      </c>
      <c r="E38" s="8">
        <v>26400.164000000001</v>
      </c>
      <c r="F38" s="8">
        <v>141062.03599999999</v>
      </c>
      <c r="G38" s="8">
        <v>70998.786999999997</v>
      </c>
      <c r="H38" s="8">
        <v>0</v>
      </c>
      <c r="I38" s="8">
        <v>55245.273000000001</v>
      </c>
      <c r="J38" s="8">
        <v>0</v>
      </c>
      <c r="K38" s="265">
        <v>156815.54999999999</v>
      </c>
      <c r="L38" s="265">
        <v>20804.875</v>
      </c>
      <c r="M38" s="265">
        <v>34752.892999999996</v>
      </c>
      <c r="N38" s="265">
        <v>91907.239000000001</v>
      </c>
      <c r="O38" s="265">
        <v>9350.5429999999997</v>
      </c>
      <c r="P38" s="265">
        <v>81643.762000000002</v>
      </c>
      <c r="Q38" s="266">
        <v>90994.304999999993</v>
      </c>
    </row>
    <row r="39" spans="2:17" ht="15" customHeight="1" x14ac:dyDescent="0.35">
      <c r="B39" s="29" t="s">
        <v>23</v>
      </c>
      <c r="C39" s="8" cm="1">
        <f t="array" ref="C39:Q39">'[1]APPENDIX 27'!$C39:$Q39</f>
        <v>3429.0910600000002</v>
      </c>
      <c r="D39" s="8">
        <v>0</v>
      </c>
      <c r="E39" s="8">
        <v>15.071</v>
      </c>
      <c r="F39" s="8">
        <v>3414.0200599999998</v>
      </c>
      <c r="G39" s="8">
        <v>2068.4250000000002</v>
      </c>
      <c r="H39" s="8">
        <v>0</v>
      </c>
      <c r="I39" s="8">
        <v>1602.625</v>
      </c>
      <c r="J39" s="8">
        <v>0</v>
      </c>
      <c r="K39" s="265">
        <v>3879.82006</v>
      </c>
      <c r="L39" s="265">
        <v>3471.0375811192962</v>
      </c>
      <c r="M39" s="265">
        <v>297.77471000000003</v>
      </c>
      <c r="N39" s="265">
        <v>2351.859571211166</v>
      </c>
      <c r="O39" s="265">
        <v>-2240.8518023304619</v>
      </c>
      <c r="P39" s="265">
        <v>263.17329536451462</v>
      </c>
      <c r="Q39" s="266">
        <v>-1977.678506965947</v>
      </c>
    </row>
    <row r="40" spans="2:17" ht="15" customHeight="1" x14ac:dyDescent="0.35">
      <c r="B40" s="29" t="s">
        <v>24</v>
      </c>
      <c r="C40" s="8" cm="1">
        <f t="array" ref="C40:Q40">'[1]APPENDIX 27'!$C40:$Q40</f>
        <v>745.53700000000003</v>
      </c>
      <c r="D40" s="8">
        <v>0</v>
      </c>
      <c r="E40" s="8">
        <v>120.60299999999999</v>
      </c>
      <c r="F40" s="8">
        <v>624.93399999999997</v>
      </c>
      <c r="G40" s="8">
        <v>178.416764045007</v>
      </c>
      <c r="H40" s="8">
        <v>0</v>
      </c>
      <c r="I40" s="8">
        <v>236.89238516356011</v>
      </c>
      <c r="J40" s="8">
        <v>0</v>
      </c>
      <c r="K40" s="265">
        <v>566.45837888144695</v>
      </c>
      <c r="L40" s="265">
        <v>-152</v>
      </c>
      <c r="M40" s="265">
        <v>100.080625</v>
      </c>
      <c r="N40" s="265">
        <v>315.95184462558268</v>
      </c>
      <c r="O40" s="265">
        <v>302.42590925586421</v>
      </c>
      <c r="P40" s="265">
        <v>3.882538312704316</v>
      </c>
      <c r="Q40" s="266">
        <v>306.30844756856851</v>
      </c>
    </row>
    <row r="41" spans="2:17" ht="15" customHeight="1" x14ac:dyDescent="0.35">
      <c r="B41" s="29" t="s">
        <v>25</v>
      </c>
      <c r="C41" s="8" cm="1">
        <f t="array" ref="C41:Q41">'[1]APPENDIX 27'!$C41:$Q41</f>
        <v>0</v>
      </c>
      <c r="D41" s="8">
        <v>0</v>
      </c>
      <c r="E41" s="8">
        <v>0</v>
      </c>
      <c r="F41" s="8">
        <v>0</v>
      </c>
      <c r="G41" s="8">
        <v>0</v>
      </c>
      <c r="H41" s="8">
        <v>0</v>
      </c>
      <c r="I41" s="8">
        <v>0</v>
      </c>
      <c r="J41" s="8">
        <v>0</v>
      </c>
      <c r="K41" s="265">
        <v>0</v>
      </c>
      <c r="L41" s="265">
        <v>0</v>
      </c>
      <c r="M41" s="265">
        <v>0</v>
      </c>
      <c r="N41" s="265">
        <v>0</v>
      </c>
      <c r="O41" s="265">
        <v>0</v>
      </c>
      <c r="P41" s="265">
        <v>0</v>
      </c>
      <c r="Q41" s="266">
        <v>0</v>
      </c>
    </row>
    <row r="42" spans="2:17" ht="15" customHeight="1" x14ac:dyDescent="0.35">
      <c r="B42" s="260" t="s">
        <v>26</v>
      </c>
      <c r="C42" s="268">
        <f t="shared" ref="C42:Q42" si="0">SUM(C6:C41)</f>
        <v>2081468.1223134806</v>
      </c>
      <c r="D42" s="268">
        <f t="shared" si="0"/>
        <v>1789.1369223904057</v>
      </c>
      <c r="E42" s="268">
        <f t="shared" si="0"/>
        <v>676457.000786238</v>
      </c>
      <c r="F42" s="268">
        <f t="shared" si="0"/>
        <v>1406800.2584496322</v>
      </c>
      <c r="G42" s="268">
        <f t="shared" si="0"/>
        <v>618136.55401813996</v>
      </c>
      <c r="H42" s="268">
        <f t="shared" si="0"/>
        <v>30038.87</v>
      </c>
      <c r="I42" s="268">
        <f t="shared" si="0"/>
        <v>648784.6624346365</v>
      </c>
      <c r="J42" s="268">
        <f t="shared" si="0"/>
        <v>5173.8260270323199</v>
      </c>
      <c r="K42" s="268">
        <f t="shared" si="0"/>
        <v>1401017.1940061033</v>
      </c>
      <c r="L42" s="268">
        <f t="shared" si="0"/>
        <v>908594.61138862709</v>
      </c>
      <c r="M42" s="268">
        <f t="shared" si="0"/>
        <v>258839.282673876</v>
      </c>
      <c r="N42" s="268">
        <f t="shared" si="0"/>
        <v>574264.74371467123</v>
      </c>
      <c r="O42" s="268">
        <f t="shared" si="0"/>
        <v>-340681.44377107098</v>
      </c>
      <c r="P42" s="268">
        <f t="shared" si="0"/>
        <v>329691.15291482722</v>
      </c>
      <c r="Q42" s="268">
        <f t="shared" si="0"/>
        <v>-10990.290856243724</v>
      </c>
    </row>
    <row r="43" spans="2:17" ht="15" customHeight="1" x14ac:dyDescent="0.35">
      <c r="B43" s="560" t="s">
        <v>27</v>
      </c>
      <c r="C43" s="535"/>
      <c r="D43" s="535"/>
      <c r="E43" s="535"/>
      <c r="F43" s="535"/>
      <c r="G43" s="535"/>
      <c r="H43" s="535"/>
      <c r="I43" s="535"/>
      <c r="J43" s="535"/>
      <c r="K43" s="535"/>
      <c r="L43" s="535"/>
      <c r="M43" s="535"/>
      <c r="N43" s="535"/>
      <c r="O43" s="535"/>
      <c r="P43" s="535"/>
      <c r="Q43" s="536"/>
    </row>
    <row r="44" spans="2:17" ht="15" customHeight="1" x14ac:dyDescent="0.35">
      <c r="B44" s="29" t="s">
        <v>28</v>
      </c>
      <c r="C44" s="8" cm="1">
        <f t="array" ref="C44:Q44">'[1]APPENDIX 27'!$C44:$Q44</f>
        <v>0</v>
      </c>
      <c r="D44" s="8">
        <v>648392.98100000003</v>
      </c>
      <c r="E44" s="8">
        <v>236521.245</v>
      </c>
      <c r="F44" s="8">
        <v>411871.73599999998</v>
      </c>
      <c r="G44" s="8">
        <v>-74061.637075033272</v>
      </c>
      <c r="H44" s="8">
        <v>0</v>
      </c>
      <c r="I44" s="8">
        <v>133694.48345573561</v>
      </c>
      <c r="J44" s="8">
        <v>0</v>
      </c>
      <c r="K44" s="8">
        <v>204115.6154692311</v>
      </c>
      <c r="L44" s="8">
        <v>469679.58500000002</v>
      </c>
      <c r="M44" s="8">
        <v>126705.692</v>
      </c>
      <c r="N44" s="8">
        <v>12177.167706846811</v>
      </c>
      <c r="O44" s="8">
        <v>-404446.82923761569</v>
      </c>
      <c r="P44" s="8">
        <v>5784.2665916479982</v>
      </c>
      <c r="Q44" s="269">
        <v>-398662.5626459677</v>
      </c>
    </row>
    <row r="45" spans="2:17" ht="15" customHeight="1" x14ac:dyDescent="0.35">
      <c r="B45" s="29" t="s">
        <v>29</v>
      </c>
      <c r="C45" s="8" cm="1">
        <f t="array" ref="C45:Q45">'[1]APPENDIX 27'!$C45:$Q45</f>
        <v>0</v>
      </c>
      <c r="D45" s="8">
        <v>0</v>
      </c>
      <c r="E45" s="8">
        <v>0</v>
      </c>
      <c r="F45" s="8">
        <v>0</v>
      </c>
      <c r="G45" s="8">
        <v>0</v>
      </c>
      <c r="H45" s="8">
        <v>0</v>
      </c>
      <c r="I45" s="8">
        <v>0</v>
      </c>
      <c r="J45" s="8">
        <v>0</v>
      </c>
      <c r="K45" s="8">
        <v>0</v>
      </c>
      <c r="L45" s="8">
        <v>0</v>
      </c>
      <c r="M45" s="8">
        <v>0</v>
      </c>
      <c r="N45" s="8">
        <v>0</v>
      </c>
      <c r="O45" s="8">
        <v>0</v>
      </c>
      <c r="P45" s="8">
        <v>0</v>
      </c>
      <c r="Q45" s="269">
        <v>0</v>
      </c>
    </row>
    <row r="46" spans="2:17" ht="15" customHeight="1" x14ac:dyDescent="0.35">
      <c r="B46" s="29" t="s">
        <v>271</v>
      </c>
      <c r="C46" s="8" cm="1">
        <f t="array" ref="C46:Q46">'[1]APPENDIX 27'!$C46:$Q46</f>
        <v>0</v>
      </c>
      <c r="D46" s="8">
        <v>251937.519</v>
      </c>
      <c r="E46" s="8">
        <v>40359.665000000001</v>
      </c>
      <c r="F46" s="8">
        <v>211577.85399999999</v>
      </c>
      <c r="G46" s="8">
        <v>180071.98905469771</v>
      </c>
      <c r="H46" s="8">
        <v>405.90015496952839</v>
      </c>
      <c r="I46" s="8">
        <v>297216.36705843988</v>
      </c>
      <c r="J46" s="8">
        <v>503.61370677453351</v>
      </c>
      <c r="K46" s="8">
        <v>94335.762444452703</v>
      </c>
      <c r="L46" s="8">
        <v>158160.8517544975</v>
      </c>
      <c r="M46" s="8">
        <v>43235.96</v>
      </c>
      <c r="N46" s="8">
        <v>51271.533843483063</v>
      </c>
      <c r="O46" s="8">
        <v>-158332.58315352781</v>
      </c>
      <c r="P46" s="8">
        <v>72984.565918993088</v>
      </c>
      <c r="Q46" s="269">
        <v>-85348.017234534738</v>
      </c>
    </row>
    <row r="47" spans="2:17" ht="15" customHeight="1" x14ac:dyDescent="0.35">
      <c r="B47" s="29" t="s">
        <v>30</v>
      </c>
      <c r="C47" s="8" cm="1">
        <f t="array" ref="C47:Q47">'[1]APPENDIX 27'!$C47:$Q47</f>
        <v>0</v>
      </c>
      <c r="D47" s="8">
        <v>117039.77903999999</v>
      </c>
      <c r="E47" s="8">
        <v>10989.90113</v>
      </c>
      <c r="F47" s="8">
        <v>106049.87791</v>
      </c>
      <c r="G47" s="8">
        <v>27359.232</v>
      </c>
      <c r="H47" s="8">
        <v>0</v>
      </c>
      <c r="I47" s="8">
        <v>29116.112540282611</v>
      </c>
      <c r="J47" s="8">
        <v>3852.336667082533</v>
      </c>
      <c r="K47" s="8">
        <v>100440.66070263489</v>
      </c>
      <c r="L47" s="8">
        <v>-223518.16406000001</v>
      </c>
      <c r="M47" s="8">
        <v>56405.483049999981</v>
      </c>
      <c r="N47" s="8">
        <v>114084.4210834726</v>
      </c>
      <c r="O47" s="8">
        <v>153468.92062916231</v>
      </c>
      <c r="P47" s="8">
        <v>479836.33338611398</v>
      </c>
      <c r="Q47" s="269">
        <v>633305.25401527632</v>
      </c>
    </row>
    <row r="48" spans="2:17" ht="15" customHeight="1" x14ac:dyDescent="0.35">
      <c r="B48" s="29" t="s">
        <v>272</v>
      </c>
      <c r="C48" s="371" cm="1">
        <f t="array" ref="C48:Q48">'[1]APPENDIX 27'!$C48:$Q48</f>
        <v>0</v>
      </c>
      <c r="D48" s="371">
        <v>0</v>
      </c>
      <c r="E48" s="371">
        <v>0</v>
      </c>
      <c r="F48" s="371">
        <v>0</v>
      </c>
      <c r="G48" s="371">
        <v>0</v>
      </c>
      <c r="H48" s="371">
        <v>0</v>
      </c>
      <c r="I48" s="371">
        <v>111.2806186467169</v>
      </c>
      <c r="J48" s="371">
        <v>0</v>
      </c>
      <c r="K48" s="371">
        <v>-111.2806186467169</v>
      </c>
      <c r="L48" s="371">
        <v>52.822935617225269</v>
      </c>
      <c r="M48" s="371">
        <v>489.05495348270398</v>
      </c>
      <c r="N48" s="371">
        <v>562.13650217910231</v>
      </c>
      <c r="O48" s="371">
        <v>-1215.295009925748</v>
      </c>
      <c r="P48" s="371">
        <v>431.90211483587922</v>
      </c>
      <c r="Q48" s="372">
        <v>-783.39289508986917</v>
      </c>
    </row>
    <row r="49" spans="2:17" ht="15" customHeight="1" x14ac:dyDescent="0.35">
      <c r="B49" s="365" t="s">
        <v>26</v>
      </c>
      <c r="C49" s="366">
        <f t="shared" ref="C49:Q49" si="1">SUM(C44:C48)</f>
        <v>0</v>
      </c>
      <c r="D49" s="366">
        <f t="shared" si="1"/>
        <v>1017370.2790399999</v>
      </c>
      <c r="E49" s="366">
        <f t="shared" si="1"/>
        <v>287870.81112999999</v>
      </c>
      <c r="F49" s="366">
        <f t="shared" si="1"/>
        <v>729499.46791000001</v>
      </c>
      <c r="G49" s="366">
        <f t="shared" si="1"/>
        <v>133369.58397966443</v>
      </c>
      <c r="H49" s="366">
        <f t="shared" si="1"/>
        <v>405.90015496952839</v>
      </c>
      <c r="I49" s="366">
        <f t="shared" si="1"/>
        <v>460138.24367310479</v>
      </c>
      <c r="J49" s="366">
        <f t="shared" si="1"/>
        <v>4355.9503738570666</v>
      </c>
      <c r="K49" s="366">
        <f t="shared" si="1"/>
        <v>398780.75799767196</v>
      </c>
      <c r="L49" s="366">
        <f t="shared" si="1"/>
        <v>404375.09563011472</v>
      </c>
      <c r="M49" s="366">
        <f t="shared" si="1"/>
        <v>226836.19000348268</v>
      </c>
      <c r="N49" s="366">
        <f t="shared" si="1"/>
        <v>178095.25913598159</v>
      </c>
      <c r="O49" s="366">
        <f t="shared" si="1"/>
        <v>-410525.78677190689</v>
      </c>
      <c r="P49" s="366">
        <f t="shared" si="1"/>
        <v>559037.06801159098</v>
      </c>
      <c r="Q49" s="366">
        <f t="shared" si="1"/>
        <v>148511.28123968403</v>
      </c>
    </row>
    <row r="50" spans="2:17" ht="14.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kGadYEsUUQM51SK4sKzHcmfd7sO0aoQMcQkreF+7qfLKTbTHgiyEza6vAtdxGAS9YDLIBKt9PuK4zZ8FwGkD5g==" saltValue="Auv5+wn/EEud765Pjah2zA==" spinCount="100000" sheet="1" objects="1" scenarios="1"/>
  <mergeCells count="4">
    <mergeCell ref="B50:Q50"/>
    <mergeCell ref="B43:Q43"/>
    <mergeCell ref="B3:Q3"/>
    <mergeCell ref="B5:Q5"/>
  </mergeCells>
  <pageMargins left="0.7" right="0.7" top="0.75" bottom="0.75" header="0.3" footer="0.3"/>
  <pageSetup scale="40" orientation="landscape" r:id="rId1"/>
  <headerFooter>
    <oddFooter>Page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3">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10.6328125" style="1" customWidth="1"/>
    <col min="2" max="2" width="51.7265625" style="1" customWidth="1"/>
    <col min="3" max="10" width="15.453125" style="1" customWidth="1"/>
    <col min="11" max="11" width="17.54296875" style="1" customWidth="1"/>
    <col min="12" max="14" width="15.453125" style="1" customWidth="1"/>
    <col min="15" max="15" width="16.36328125" style="1" customWidth="1"/>
    <col min="16" max="17" width="17.26953125" style="1" bestFit="1" customWidth="1"/>
    <col min="18" max="18" width="8.7265625" style="1"/>
    <col min="19" max="19" width="10.1796875" style="1" bestFit="1" customWidth="1"/>
    <col min="20" max="16384" width="8.7265625" style="1"/>
  </cols>
  <sheetData>
    <row r="1" spans="2:17" ht="32" customHeight="1" x14ac:dyDescent="0.35">
      <c r="B1" s="449"/>
    </row>
    <row r="3" spans="2:17" x14ac:dyDescent="0.35">
      <c r="B3" s="538" t="str">
        <f>_xlfn.CONCAT(Contents!E45,": ",UPPER(Contents!F45))</f>
        <v>APPENDIX 28: SUMMARY OF FIRE INDUSTRIAL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x14ac:dyDescent="0.35">
      <c r="B5" s="534" t="s">
        <v>4</v>
      </c>
      <c r="C5" s="535"/>
      <c r="D5" s="535"/>
      <c r="E5" s="535"/>
      <c r="F5" s="535"/>
      <c r="G5" s="535"/>
      <c r="H5" s="535"/>
      <c r="I5" s="535"/>
      <c r="J5" s="535"/>
      <c r="K5" s="535"/>
      <c r="L5" s="535"/>
      <c r="M5" s="535"/>
      <c r="N5" s="535"/>
      <c r="O5" s="535"/>
      <c r="P5" s="535"/>
      <c r="Q5" s="536"/>
    </row>
    <row r="6" spans="2:17" ht="15" customHeight="1" x14ac:dyDescent="0.35">
      <c r="B6" s="29" t="s">
        <v>5</v>
      </c>
      <c r="C6" s="8" cm="1">
        <f t="array" ref="C6:Q6">'[1]APPENDIX 28'!$C6:$Q6</f>
        <v>18129.991000000002</v>
      </c>
      <c r="D6" s="8">
        <v>0</v>
      </c>
      <c r="E6" s="8">
        <v>14781.456</v>
      </c>
      <c r="F6" s="8">
        <v>3348.5349999999999</v>
      </c>
      <c r="G6" s="8">
        <v>1937.0909999999999</v>
      </c>
      <c r="H6" s="8">
        <v>0</v>
      </c>
      <c r="I6" s="8">
        <v>3500.8031435938819</v>
      </c>
      <c r="J6" s="8">
        <v>0</v>
      </c>
      <c r="K6" s="265">
        <v>1784.822856406118</v>
      </c>
      <c r="L6" s="265">
        <v>4522.3644976632922</v>
      </c>
      <c r="M6" s="265">
        <v>-324.62770250000341</v>
      </c>
      <c r="N6" s="265">
        <v>2177.4153052888391</v>
      </c>
      <c r="O6" s="265">
        <v>-4590.32924404601</v>
      </c>
      <c r="P6" s="265">
        <v>964.43190261306847</v>
      </c>
      <c r="Q6" s="266">
        <v>-3625.8973414329421</v>
      </c>
    </row>
    <row r="7" spans="2:17" ht="15" customHeight="1" x14ac:dyDescent="0.35">
      <c r="B7" s="29" t="s">
        <v>6</v>
      </c>
      <c r="C7" s="8" cm="1">
        <f t="array" ref="C7:Q7">'[1]APPENDIX 28'!$C7:$Q7</f>
        <v>-15004.871999999999</v>
      </c>
      <c r="D7" s="8">
        <v>0</v>
      </c>
      <c r="E7" s="8">
        <v>-16497.941999999999</v>
      </c>
      <c r="F7" s="8">
        <v>1493.07</v>
      </c>
      <c r="G7" s="8">
        <v>16185.821</v>
      </c>
      <c r="H7" s="8">
        <v>0</v>
      </c>
      <c r="I7" s="8">
        <v>-175.56345837724999</v>
      </c>
      <c r="J7" s="8">
        <v>0</v>
      </c>
      <c r="K7" s="265">
        <v>17854.454458377251</v>
      </c>
      <c r="L7" s="265">
        <v>-19933.230188891881</v>
      </c>
      <c r="M7" s="265">
        <v>-3642.002</v>
      </c>
      <c r="N7" s="265">
        <v>-4628.1484745421594</v>
      </c>
      <c r="O7" s="265">
        <v>46057.835121811288</v>
      </c>
      <c r="P7" s="265">
        <v>-571.81255449924629</v>
      </c>
      <c r="Q7" s="266">
        <v>45486.022567312037</v>
      </c>
    </row>
    <row r="8" spans="2:17" ht="15" customHeight="1" x14ac:dyDescent="0.35">
      <c r="B8" s="29" t="s">
        <v>256</v>
      </c>
      <c r="C8" s="8" cm="1">
        <f t="array" ref="C8:Q8">'[1]APPENDIX 28'!$C8:$Q8</f>
        <v>2187268.11</v>
      </c>
      <c r="D8" s="8">
        <v>42224.273999999998</v>
      </c>
      <c r="E8" s="8">
        <v>1664310.1145011799</v>
      </c>
      <c r="F8" s="8">
        <v>565182.26949882007</v>
      </c>
      <c r="G8" s="8">
        <v>260002.64199999999</v>
      </c>
      <c r="H8" s="8">
        <v>0</v>
      </c>
      <c r="I8" s="8">
        <v>233225.5147298919</v>
      </c>
      <c r="J8" s="8">
        <v>0</v>
      </c>
      <c r="K8" s="265">
        <v>591959.39676892816</v>
      </c>
      <c r="L8" s="265">
        <v>294949.20465026313</v>
      </c>
      <c r="M8" s="265">
        <v>-39399.634208093521</v>
      </c>
      <c r="N8" s="265">
        <v>327819.44000177062</v>
      </c>
      <c r="O8" s="265">
        <v>8590.3863249880069</v>
      </c>
      <c r="P8" s="265">
        <v>259072.5668622923</v>
      </c>
      <c r="Q8" s="266">
        <v>267662.95318728028</v>
      </c>
    </row>
    <row r="9" spans="2:17" ht="15" customHeight="1" x14ac:dyDescent="0.35">
      <c r="B9" s="29" t="s">
        <v>257</v>
      </c>
      <c r="C9" s="8" cm="1">
        <f t="array" ref="C9:Q9">'[1]APPENDIX 28'!$C9:$Q9</f>
        <v>1596754.9991599999</v>
      </c>
      <c r="D9" s="8">
        <v>26256.427319999999</v>
      </c>
      <c r="E9" s="8">
        <v>1317010.7315562731</v>
      </c>
      <c r="F9" s="8">
        <v>306000.69492372719</v>
      </c>
      <c r="G9" s="8">
        <v>116395.64509000009</v>
      </c>
      <c r="H9" s="8">
        <v>0</v>
      </c>
      <c r="I9" s="8">
        <v>144740.83658999999</v>
      </c>
      <c r="J9" s="8">
        <v>0</v>
      </c>
      <c r="K9" s="265">
        <v>277655.50342372741</v>
      </c>
      <c r="L9" s="265">
        <v>135201.791065572</v>
      </c>
      <c r="M9" s="265">
        <v>-46510.385860000017</v>
      </c>
      <c r="N9" s="265">
        <v>186278.38413750331</v>
      </c>
      <c r="O9" s="265">
        <v>2685.7140806520579</v>
      </c>
      <c r="P9" s="265">
        <v>110407.43216662759</v>
      </c>
      <c r="Q9" s="266">
        <v>113093.1462472796</v>
      </c>
    </row>
    <row r="10" spans="2:17" ht="15" customHeight="1" x14ac:dyDescent="0.35">
      <c r="B10" s="29" t="s">
        <v>258</v>
      </c>
      <c r="C10" s="8" cm="1">
        <f t="array" ref="C10:Q10">'[1]APPENDIX 28'!$C10:$Q10</f>
        <v>66272.021999999997</v>
      </c>
      <c r="D10" s="8">
        <v>7628.6329999999998</v>
      </c>
      <c r="E10" s="8">
        <v>33533.294000000002</v>
      </c>
      <c r="F10" s="8">
        <v>40367.360999999997</v>
      </c>
      <c r="G10" s="8">
        <v>13097.62205974419</v>
      </c>
      <c r="H10" s="8">
        <v>0</v>
      </c>
      <c r="I10" s="8">
        <v>16689.049500000001</v>
      </c>
      <c r="J10" s="8">
        <v>8634.4429160395612</v>
      </c>
      <c r="K10" s="265">
        <v>28141.49064370463</v>
      </c>
      <c r="L10" s="265">
        <v>11106.583132006739</v>
      </c>
      <c r="M10" s="265">
        <v>4441.9650000000001</v>
      </c>
      <c r="N10" s="265">
        <v>18022.79813761689</v>
      </c>
      <c r="O10" s="265">
        <v>-5429.8556259189991</v>
      </c>
      <c r="P10" s="265">
        <v>13640.798575839701</v>
      </c>
      <c r="Q10" s="266">
        <v>8210.9429499207017</v>
      </c>
    </row>
    <row r="11" spans="2:17" ht="15" customHeight="1" x14ac:dyDescent="0.35">
      <c r="B11" s="29" t="s">
        <v>7</v>
      </c>
      <c r="C11" s="8" cm="1">
        <f t="array" ref="C11:Q11">'[1]APPENDIX 28'!$C11:$Q11</f>
        <v>693124.8430899994</v>
      </c>
      <c r="D11" s="8">
        <v>25808.183819999998</v>
      </c>
      <c r="E11" s="8">
        <v>475859.96205999999</v>
      </c>
      <c r="F11" s="8">
        <v>243073.06484999941</v>
      </c>
      <c r="G11" s="8">
        <v>113660.128</v>
      </c>
      <c r="H11" s="8">
        <v>0</v>
      </c>
      <c r="I11" s="8">
        <v>110830.198</v>
      </c>
      <c r="J11" s="8">
        <v>0</v>
      </c>
      <c r="K11" s="265">
        <v>245902.99484999941</v>
      </c>
      <c r="L11" s="265">
        <v>72284.038850000026</v>
      </c>
      <c r="M11" s="265">
        <v>60598.211320000017</v>
      </c>
      <c r="N11" s="265">
        <v>196101.52098807061</v>
      </c>
      <c r="O11" s="265">
        <v>-83080.776308071159</v>
      </c>
      <c r="P11" s="265">
        <v>56452.531672711732</v>
      </c>
      <c r="Q11" s="266">
        <v>-26628.244635359439</v>
      </c>
    </row>
    <row r="12" spans="2:17" ht="15" customHeight="1" x14ac:dyDescent="0.35">
      <c r="B12" s="29" t="s">
        <v>8</v>
      </c>
      <c r="C12" s="8" cm="1">
        <f t="array" ref="C12:Q12">'[1]APPENDIX 28'!$C12:$Q12</f>
        <v>25729.068166369791</v>
      </c>
      <c r="D12" s="8">
        <v>572.47066757448488</v>
      </c>
      <c r="E12" s="8">
        <v>32647.714314044999</v>
      </c>
      <c r="F12" s="8">
        <v>-6346.1754801007246</v>
      </c>
      <c r="G12" s="8">
        <v>13555.991822933231</v>
      </c>
      <c r="H12" s="8">
        <v>0</v>
      </c>
      <c r="I12" s="8">
        <v>13355.105308938841</v>
      </c>
      <c r="J12" s="8">
        <v>0</v>
      </c>
      <c r="K12" s="265">
        <v>-6145.2889661063364</v>
      </c>
      <c r="L12" s="265">
        <v>-138.5649652311169</v>
      </c>
      <c r="M12" s="265">
        <v>-378.85375495199122</v>
      </c>
      <c r="N12" s="265">
        <v>29713.655826847549</v>
      </c>
      <c r="O12" s="265">
        <v>-35341.526072770772</v>
      </c>
      <c r="P12" s="265">
        <v>335.13011303930728</v>
      </c>
      <c r="Q12" s="266">
        <v>-35006.395959731468</v>
      </c>
    </row>
    <row r="13" spans="2:17" ht="15" customHeight="1" x14ac:dyDescent="0.35">
      <c r="B13" s="29" t="s">
        <v>9</v>
      </c>
      <c r="C13" s="8" cm="1">
        <f t="array" ref="C13:Q13">'[1]APPENDIX 28'!$C13:$Q13</f>
        <v>5255.7129999999997</v>
      </c>
      <c r="D13" s="8">
        <v>0</v>
      </c>
      <c r="E13" s="8">
        <v>0</v>
      </c>
      <c r="F13" s="8">
        <v>5255.7129999999997</v>
      </c>
      <c r="G13" s="8">
        <v>9431.47235</v>
      </c>
      <c r="H13" s="8">
        <v>0</v>
      </c>
      <c r="I13" s="8">
        <v>10715.538119999999</v>
      </c>
      <c r="J13" s="8">
        <v>0</v>
      </c>
      <c r="K13" s="265">
        <v>3971.64723</v>
      </c>
      <c r="L13" s="265">
        <v>8340.94</v>
      </c>
      <c r="M13" s="265">
        <v>4173.8559999999998</v>
      </c>
      <c r="N13" s="265">
        <v>4706.7976100000014</v>
      </c>
      <c r="O13" s="265">
        <v>-13249.946379999999</v>
      </c>
      <c r="P13" s="265">
        <v>0</v>
      </c>
      <c r="Q13" s="266">
        <v>-13249.946379999999</v>
      </c>
    </row>
    <row r="14" spans="2:17" ht="15" customHeight="1" x14ac:dyDescent="0.35">
      <c r="B14" s="29" t="s">
        <v>259</v>
      </c>
      <c r="C14" s="8" cm="1">
        <f t="array" ref="C14:Q14">'[1]APPENDIX 28'!$C14:$Q14</f>
        <v>0</v>
      </c>
      <c r="D14" s="8">
        <v>0</v>
      </c>
      <c r="E14" s="8">
        <v>0</v>
      </c>
      <c r="F14" s="8">
        <v>0</v>
      </c>
      <c r="G14" s="8">
        <v>0</v>
      </c>
      <c r="H14" s="8">
        <v>0</v>
      </c>
      <c r="I14" s="8">
        <v>0</v>
      </c>
      <c r="J14" s="8">
        <v>0</v>
      </c>
      <c r="K14" s="265">
        <v>0</v>
      </c>
      <c r="L14" s="265">
        <v>0</v>
      </c>
      <c r="M14" s="265">
        <v>0</v>
      </c>
      <c r="N14" s="265">
        <v>0</v>
      </c>
      <c r="O14" s="265">
        <v>0</v>
      </c>
      <c r="P14" s="265">
        <v>0</v>
      </c>
      <c r="Q14" s="266">
        <v>0</v>
      </c>
    </row>
    <row r="15" spans="2:17" ht="15" customHeight="1" x14ac:dyDescent="0.35">
      <c r="B15" s="29" t="s">
        <v>10</v>
      </c>
      <c r="C15" s="8" cm="1">
        <f t="array" ref="C15:Q15">'[1]APPENDIX 28'!$C15:$Q15</f>
        <v>342015.48800000001</v>
      </c>
      <c r="D15" s="8">
        <v>4328.9409999999998</v>
      </c>
      <c r="E15" s="8">
        <v>313979.80699999997</v>
      </c>
      <c r="F15" s="8">
        <v>32364.621999999999</v>
      </c>
      <c r="G15" s="8">
        <v>22501.830999999998</v>
      </c>
      <c r="H15" s="8">
        <v>0</v>
      </c>
      <c r="I15" s="8">
        <v>26719.141</v>
      </c>
      <c r="J15" s="8">
        <v>0</v>
      </c>
      <c r="K15" s="265">
        <v>28147.312000000002</v>
      </c>
      <c r="L15" s="265">
        <v>23475.285</v>
      </c>
      <c r="M15" s="265">
        <v>-4173.1639999999998</v>
      </c>
      <c r="N15" s="265">
        <v>15589.425999999999</v>
      </c>
      <c r="O15" s="265">
        <v>-6744.2349999999997</v>
      </c>
      <c r="P15" s="265">
        <v>3195.60374989817</v>
      </c>
      <c r="Q15" s="266">
        <v>-3548.6312501018301</v>
      </c>
    </row>
    <row r="16" spans="2:17" ht="15" customHeight="1" x14ac:dyDescent="0.35">
      <c r="B16" s="29" t="s">
        <v>11</v>
      </c>
      <c r="C16" s="8" cm="1">
        <f t="array" ref="C16:Q16">'[1]APPENDIX 28'!$C16:$Q16</f>
        <v>570467.36499999999</v>
      </c>
      <c r="D16" s="8">
        <v>64743.017</v>
      </c>
      <c r="E16" s="8">
        <v>519359.17974599992</v>
      </c>
      <c r="F16" s="8">
        <v>115851.20225400011</v>
      </c>
      <c r="G16" s="8">
        <v>50864.34577568552</v>
      </c>
      <c r="H16" s="8">
        <v>0</v>
      </c>
      <c r="I16" s="8">
        <v>53577.210730634542</v>
      </c>
      <c r="J16" s="8">
        <v>0</v>
      </c>
      <c r="K16" s="265">
        <v>113138.337299051</v>
      </c>
      <c r="L16" s="265">
        <v>143963.77669999999</v>
      </c>
      <c r="M16" s="265">
        <v>11305.917299999979</v>
      </c>
      <c r="N16" s="265">
        <v>63138.655514270627</v>
      </c>
      <c r="O16" s="265">
        <v>-105270.0122152196</v>
      </c>
      <c r="P16" s="265">
        <v>23066.85965094623</v>
      </c>
      <c r="Q16" s="266">
        <v>-82203.152564273332</v>
      </c>
    </row>
    <row r="17" spans="2:17" ht="15" customHeight="1" x14ac:dyDescent="0.35">
      <c r="B17" s="29" t="s">
        <v>12</v>
      </c>
      <c r="C17" s="8" cm="1">
        <f t="array" ref="C17:Q17">'[1]APPENDIX 28'!$C17:$Q17</f>
        <v>3240113.4539999999</v>
      </c>
      <c r="D17" s="8">
        <v>34122.284</v>
      </c>
      <c r="E17" s="8">
        <v>2811458.0159999998</v>
      </c>
      <c r="F17" s="8">
        <v>462777.72200000001</v>
      </c>
      <c r="G17" s="8">
        <v>102303.515</v>
      </c>
      <c r="H17" s="8">
        <v>0</v>
      </c>
      <c r="I17" s="8">
        <v>102719.277</v>
      </c>
      <c r="J17" s="8">
        <v>0</v>
      </c>
      <c r="K17" s="265">
        <v>462361.96</v>
      </c>
      <c r="L17" s="265">
        <v>220843.74040000001</v>
      </c>
      <c r="M17" s="265">
        <v>-142993.549</v>
      </c>
      <c r="N17" s="265">
        <v>299901.86300000001</v>
      </c>
      <c r="O17" s="265">
        <v>84609.905600000027</v>
      </c>
      <c r="P17" s="265">
        <v>339487.478</v>
      </c>
      <c r="Q17" s="266">
        <v>424097.3836</v>
      </c>
    </row>
    <row r="18" spans="2:17" ht="15" customHeight="1" x14ac:dyDescent="0.35">
      <c r="B18" s="29" t="s">
        <v>13</v>
      </c>
      <c r="C18" s="8" cm="1">
        <f t="array" ref="C18:Q18">'[1]APPENDIX 28'!$C18:$Q18</f>
        <v>969366.41</v>
      </c>
      <c r="D18" s="8">
        <v>5567.8149999999996</v>
      </c>
      <c r="E18" s="8">
        <v>740959.81400000001</v>
      </c>
      <c r="F18" s="8">
        <v>233974.41099999999</v>
      </c>
      <c r="G18" s="8">
        <v>68908.63</v>
      </c>
      <c r="H18" s="8">
        <v>0</v>
      </c>
      <c r="I18" s="8">
        <v>84709.97</v>
      </c>
      <c r="J18" s="8">
        <v>0</v>
      </c>
      <c r="K18" s="265">
        <v>218173.071</v>
      </c>
      <c r="L18" s="265">
        <v>103590.753</v>
      </c>
      <c r="M18" s="265">
        <v>-8083.6469999999999</v>
      </c>
      <c r="N18" s="265">
        <v>223405.88067610751</v>
      </c>
      <c r="O18" s="265">
        <v>-100739.9156761075</v>
      </c>
      <c r="P18" s="265">
        <v>52788.144638636513</v>
      </c>
      <c r="Q18" s="266">
        <v>-47951.771037470957</v>
      </c>
    </row>
    <row r="19" spans="2:17" ht="15" customHeight="1" x14ac:dyDescent="0.35">
      <c r="B19" s="29" t="s">
        <v>14</v>
      </c>
      <c r="C19" s="8" cm="1">
        <f t="array" ref="C19:Q19">'[1]APPENDIX 28'!$C19:$Q19</f>
        <v>1678996.9480000001</v>
      </c>
      <c r="D19" s="8">
        <v>76933.100000000006</v>
      </c>
      <c r="E19" s="8">
        <v>1539330.145</v>
      </c>
      <c r="F19" s="8">
        <v>216599.90299999999</v>
      </c>
      <c r="G19" s="8">
        <v>108413.723</v>
      </c>
      <c r="H19" s="8">
        <v>0</v>
      </c>
      <c r="I19" s="8">
        <v>111568.27099999999</v>
      </c>
      <c r="J19" s="8">
        <v>0</v>
      </c>
      <c r="K19" s="265">
        <v>213445.35500000001</v>
      </c>
      <c r="L19" s="265">
        <v>128553.876</v>
      </c>
      <c r="M19" s="265">
        <v>-79953.259000000005</v>
      </c>
      <c r="N19" s="265">
        <v>125980.52899999999</v>
      </c>
      <c r="O19" s="265">
        <v>38864.209000000003</v>
      </c>
      <c r="P19" s="265">
        <v>212730.402</v>
      </c>
      <c r="Q19" s="266">
        <v>251594.611</v>
      </c>
    </row>
    <row r="20" spans="2:17" ht="15" customHeight="1" x14ac:dyDescent="0.35">
      <c r="B20" s="29" t="s">
        <v>260</v>
      </c>
      <c r="C20" s="8" cm="1">
        <f t="array" ref="C20:Q20">'[1]APPENDIX 28'!$C20:$Q20</f>
        <v>384669.61700000003</v>
      </c>
      <c r="D20" s="8">
        <v>8252.0490000000009</v>
      </c>
      <c r="E20" s="8">
        <v>301919.42599999998</v>
      </c>
      <c r="F20" s="8">
        <v>91002.240000000005</v>
      </c>
      <c r="G20" s="8">
        <v>46786.650999999998</v>
      </c>
      <c r="H20" s="8">
        <v>0</v>
      </c>
      <c r="I20" s="8">
        <v>30367.227999999999</v>
      </c>
      <c r="J20" s="8">
        <v>0</v>
      </c>
      <c r="K20" s="265">
        <v>107421.663</v>
      </c>
      <c r="L20" s="265">
        <v>40921.491000000002</v>
      </c>
      <c r="M20" s="265">
        <v>-15644.369000000001</v>
      </c>
      <c r="N20" s="265">
        <v>22365.861000000001</v>
      </c>
      <c r="O20" s="265">
        <v>59778.68</v>
      </c>
      <c r="P20" s="265">
        <v>8439.9390000000003</v>
      </c>
      <c r="Q20" s="266">
        <v>68218.619000000006</v>
      </c>
    </row>
    <row r="21" spans="2:17" ht="15" customHeight="1" x14ac:dyDescent="0.35">
      <c r="B21" s="29" t="s">
        <v>15</v>
      </c>
      <c r="C21" s="8" cm="1">
        <f t="array" ref="C21:Q21">'[1]APPENDIX 28'!$C21:$Q21</f>
        <v>0</v>
      </c>
      <c r="D21" s="8">
        <v>0</v>
      </c>
      <c r="E21" s="8">
        <v>0</v>
      </c>
      <c r="F21" s="8">
        <v>0</v>
      </c>
      <c r="G21" s="8">
        <v>0</v>
      </c>
      <c r="H21" s="8">
        <v>0</v>
      </c>
      <c r="I21" s="8">
        <v>0</v>
      </c>
      <c r="J21" s="8">
        <v>0</v>
      </c>
      <c r="K21" s="265">
        <v>0</v>
      </c>
      <c r="L21" s="265">
        <v>0</v>
      </c>
      <c r="M21" s="265">
        <v>0</v>
      </c>
      <c r="N21" s="265">
        <v>0</v>
      </c>
      <c r="O21" s="265">
        <v>0</v>
      </c>
      <c r="P21" s="265">
        <v>0</v>
      </c>
      <c r="Q21" s="266">
        <v>0</v>
      </c>
    </row>
    <row r="22" spans="2:17" ht="15" customHeight="1" x14ac:dyDescent="0.35">
      <c r="B22" s="29" t="s">
        <v>261</v>
      </c>
      <c r="C22" s="8" cm="1">
        <f t="array" ref="C22:Q22">'[1]APPENDIX 28'!$C22:$Q22</f>
        <v>1200552.577</v>
      </c>
      <c r="D22" s="8">
        <v>0</v>
      </c>
      <c r="E22" s="8">
        <v>868526.701</v>
      </c>
      <c r="F22" s="8">
        <v>332025.87599999999</v>
      </c>
      <c r="G22" s="8">
        <v>95536.785000000003</v>
      </c>
      <c r="H22" s="8">
        <v>186973.69500000001</v>
      </c>
      <c r="I22" s="8">
        <v>0</v>
      </c>
      <c r="J22" s="8">
        <v>0</v>
      </c>
      <c r="K22" s="265">
        <v>614536.35600000003</v>
      </c>
      <c r="L22" s="265">
        <v>172114.39515487361</v>
      </c>
      <c r="M22" s="265">
        <v>-32206.982</v>
      </c>
      <c r="N22" s="265">
        <v>151825.101</v>
      </c>
      <c r="O22" s="265">
        <v>322803.84184512642</v>
      </c>
      <c r="P22" s="265">
        <v>57277.34</v>
      </c>
      <c r="Q22" s="266">
        <v>380081.18184512638</v>
      </c>
    </row>
    <row r="23" spans="2:17" ht="15" customHeight="1" x14ac:dyDescent="0.35">
      <c r="B23" s="29" t="s">
        <v>262</v>
      </c>
      <c r="C23" s="8" cm="1">
        <f t="array" ref="C23:Q23">'[1]APPENDIX 28'!$C23:$Q23</f>
        <v>0</v>
      </c>
      <c r="D23" s="8">
        <v>0</v>
      </c>
      <c r="E23" s="8">
        <v>0</v>
      </c>
      <c r="F23" s="8">
        <v>0</v>
      </c>
      <c r="G23" s="8">
        <v>0</v>
      </c>
      <c r="H23" s="8">
        <v>0</v>
      </c>
      <c r="I23" s="8">
        <v>0</v>
      </c>
      <c r="J23" s="8">
        <v>0</v>
      </c>
      <c r="K23" s="265">
        <v>0</v>
      </c>
      <c r="L23" s="265">
        <v>0</v>
      </c>
      <c r="M23" s="265">
        <v>0</v>
      </c>
      <c r="N23" s="265">
        <v>0</v>
      </c>
      <c r="O23" s="265">
        <v>0</v>
      </c>
      <c r="P23" s="265">
        <v>0</v>
      </c>
      <c r="Q23" s="266">
        <v>0</v>
      </c>
    </row>
    <row r="24" spans="2:17" ht="15" customHeight="1" x14ac:dyDescent="0.35">
      <c r="B24" s="29" t="s">
        <v>16</v>
      </c>
      <c r="C24" s="8" cm="1">
        <f t="array" ref="C24:Q24">'[1]APPENDIX 28'!$C24:$Q24</f>
        <v>572333.78099999996</v>
      </c>
      <c r="D24" s="8">
        <v>33084.758999999998</v>
      </c>
      <c r="E24" s="8">
        <v>544262.96100000001</v>
      </c>
      <c r="F24" s="8">
        <v>61155.578999999998</v>
      </c>
      <c r="G24" s="8">
        <v>15720.8748359403</v>
      </c>
      <c r="H24" s="8">
        <v>36306</v>
      </c>
      <c r="I24" s="8">
        <v>19830.934000000001</v>
      </c>
      <c r="J24" s="8">
        <v>6792.8860000000004</v>
      </c>
      <c r="K24" s="265">
        <v>86558.633835940302</v>
      </c>
      <c r="L24" s="265">
        <v>72153.353000000003</v>
      </c>
      <c r="M24" s="265">
        <v>-24606.084999999999</v>
      </c>
      <c r="N24" s="265">
        <v>159261.179</v>
      </c>
      <c r="O24" s="265">
        <v>-120249.8131640597</v>
      </c>
      <c r="P24" s="265">
        <v>153081.91399999999</v>
      </c>
      <c r="Q24" s="266">
        <v>32832.100835940299</v>
      </c>
    </row>
    <row r="25" spans="2:17" ht="15" customHeight="1" x14ac:dyDescent="0.35">
      <c r="B25" s="29" t="s">
        <v>17</v>
      </c>
      <c r="C25" s="8" cm="1">
        <f t="array" ref="C25:Q25">'[1]APPENDIX 28'!$C25:$Q25</f>
        <v>120000.69899999999</v>
      </c>
      <c r="D25" s="8">
        <v>0</v>
      </c>
      <c r="E25" s="8">
        <v>51935.317000000003</v>
      </c>
      <c r="F25" s="8">
        <v>68065.381999999998</v>
      </c>
      <c r="G25" s="8">
        <v>45962.667999999998</v>
      </c>
      <c r="H25" s="8">
        <v>21495.424999999999</v>
      </c>
      <c r="I25" s="8">
        <v>50377.320882604028</v>
      </c>
      <c r="J25" s="8">
        <v>21709.884598643479</v>
      </c>
      <c r="K25" s="265">
        <v>63436.269518752502</v>
      </c>
      <c r="L25" s="265">
        <v>15605.125539152999</v>
      </c>
      <c r="M25" s="265">
        <v>11229.21308071187</v>
      </c>
      <c r="N25" s="265">
        <v>23175.82951770529</v>
      </c>
      <c r="O25" s="265">
        <v>13426.10138118233</v>
      </c>
      <c r="P25" s="265">
        <v>2940.3758428387191</v>
      </c>
      <c r="Q25" s="266">
        <v>16366.47722402105</v>
      </c>
    </row>
    <row r="26" spans="2:17" ht="15" customHeight="1" x14ac:dyDescent="0.35">
      <c r="B26" s="29" t="s">
        <v>18</v>
      </c>
      <c r="C26" s="8" cm="1">
        <f t="array" ref="C26:Q26">'[1]APPENDIX 28'!$C26:$Q26</f>
        <v>809762.61199999996</v>
      </c>
      <c r="D26" s="8">
        <v>5169.4849999999997</v>
      </c>
      <c r="E26" s="8">
        <v>609991.56158269336</v>
      </c>
      <c r="F26" s="8">
        <v>204940.5354173067</v>
      </c>
      <c r="G26" s="8">
        <v>45526.403610479203</v>
      </c>
      <c r="H26" s="8">
        <v>0</v>
      </c>
      <c r="I26" s="8">
        <v>77817.481</v>
      </c>
      <c r="J26" s="8">
        <v>0</v>
      </c>
      <c r="K26" s="265">
        <v>172649.45802778591</v>
      </c>
      <c r="L26" s="265">
        <v>72228.841868191928</v>
      </c>
      <c r="M26" s="265">
        <v>-375.78861101332308</v>
      </c>
      <c r="N26" s="265">
        <v>50455.70785658573</v>
      </c>
      <c r="O26" s="265">
        <v>50340.69691402153</v>
      </c>
      <c r="P26" s="265">
        <v>10723.469492234201</v>
      </c>
      <c r="Q26" s="266">
        <v>61064.166406255739</v>
      </c>
    </row>
    <row r="27" spans="2:17" ht="15" customHeight="1" x14ac:dyDescent="0.35">
      <c r="B27" s="29" t="s">
        <v>19</v>
      </c>
      <c r="C27" s="8" cm="1">
        <f t="array" ref="C27:Q27">'[1]APPENDIX 28'!$C27:$Q27</f>
        <v>2417364.1660000002</v>
      </c>
      <c r="D27" s="8">
        <v>207380.016</v>
      </c>
      <c r="E27" s="8">
        <v>2380256.7348205168</v>
      </c>
      <c r="F27" s="8">
        <v>244487.4471794834</v>
      </c>
      <c r="G27" s="8">
        <v>85655.094773584366</v>
      </c>
      <c r="H27" s="8">
        <v>0</v>
      </c>
      <c r="I27" s="8">
        <v>90573.014450323637</v>
      </c>
      <c r="J27" s="8">
        <v>0</v>
      </c>
      <c r="K27" s="265">
        <v>239569.52750274411</v>
      </c>
      <c r="L27" s="265">
        <v>493780.97465972923</v>
      </c>
      <c r="M27" s="265">
        <v>-72029.179939825059</v>
      </c>
      <c r="N27" s="265">
        <v>265345.64047760068</v>
      </c>
      <c r="O27" s="265">
        <v>-447527.90769476083</v>
      </c>
      <c r="P27" s="265">
        <v>282267.20980502077</v>
      </c>
      <c r="Q27" s="266">
        <v>-165260.69788974011</v>
      </c>
    </row>
    <row r="28" spans="2:17" ht="15" customHeight="1" x14ac:dyDescent="0.35">
      <c r="B28" s="29" t="s">
        <v>263</v>
      </c>
      <c r="C28" s="8" cm="1">
        <f t="array" ref="C28:Q28">'[1]APPENDIX 28'!$C28:$Q28</f>
        <v>315318.62027999997</v>
      </c>
      <c r="D28" s="8">
        <v>7198.7110000000002</v>
      </c>
      <c r="E28" s="8">
        <v>292214.64140212978</v>
      </c>
      <c r="F28" s="8">
        <v>30302.689877870202</v>
      </c>
      <c r="G28" s="8">
        <v>11953.103999999999</v>
      </c>
      <c r="H28" s="8">
        <v>0</v>
      </c>
      <c r="I28" s="8">
        <v>8231.2507175514402</v>
      </c>
      <c r="J28" s="8">
        <v>0</v>
      </c>
      <c r="K28" s="265">
        <v>34024.543160318761</v>
      </c>
      <c r="L28" s="265">
        <v>1119.972490134001</v>
      </c>
      <c r="M28" s="265">
        <v>-32326.74610063693</v>
      </c>
      <c r="N28" s="265">
        <v>7790.6049999999996</v>
      </c>
      <c r="O28" s="265">
        <v>57440.71177082169</v>
      </c>
      <c r="P28" s="265">
        <v>-1012.806</v>
      </c>
      <c r="Q28" s="266">
        <v>56427.905770821693</v>
      </c>
    </row>
    <row r="29" spans="2:17" ht="15" customHeight="1" x14ac:dyDescent="0.35">
      <c r="B29" s="29" t="s">
        <v>264</v>
      </c>
      <c r="C29" s="8" cm="1">
        <f t="array" ref="C29:Q29">'[1]APPENDIX 28'!$C29:$Q29</f>
        <v>601081.11247999966</v>
      </c>
      <c r="D29" s="8">
        <v>100903.07526</v>
      </c>
      <c r="E29" s="8">
        <v>526511.14835999999</v>
      </c>
      <c r="F29" s="8">
        <v>175473.03937999959</v>
      </c>
      <c r="G29" s="8">
        <v>52253.110999999997</v>
      </c>
      <c r="H29" s="8">
        <v>0</v>
      </c>
      <c r="I29" s="8">
        <v>90899.892990000037</v>
      </c>
      <c r="J29" s="8">
        <v>0</v>
      </c>
      <c r="K29" s="265">
        <v>136826.25738999961</v>
      </c>
      <c r="L29" s="265">
        <v>57296.66853623763</v>
      </c>
      <c r="M29" s="265">
        <v>-44324.866117947102</v>
      </c>
      <c r="N29" s="265">
        <v>120015.4069526699</v>
      </c>
      <c r="O29" s="265">
        <v>3839.048019039154</v>
      </c>
      <c r="P29" s="265">
        <v>52171.583706851197</v>
      </c>
      <c r="Q29" s="266">
        <v>56010.631725890351</v>
      </c>
    </row>
    <row r="30" spans="2:17" ht="15" customHeight="1" x14ac:dyDescent="0.35">
      <c r="B30" s="29" t="s">
        <v>20</v>
      </c>
      <c r="C30" s="8" cm="1">
        <f t="array" ref="C30:Q30">'[1]APPENDIX 28'!$C30:$Q30</f>
        <v>284085.36800000002</v>
      </c>
      <c r="D30" s="8">
        <v>0</v>
      </c>
      <c r="E30" s="8">
        <v>71645.124710000004</v>
      </c>
      <c r="F30" s="8">
        <v>212440.24329000001</v>
      </c>
      <c r="G30" s="8">
        <v>13423.333133237649</v>
      </c>
      <c r="H30" s="8">
        <v>0</v>
      </c>
      <c r="I30" s="8">
        <v>11185.88960185114</v>
      </c>
      <c r="J30" s="8">
        <v>0</v>
      </c>
      <c r="K30" s="265">
        <v>214677.68682138651</v>
      </c>
      <c r="L30" s="265">
        <v>209945.73032733041</v>
      </c>
      <c r="M30" s="265">
        <v>992.6000699999928</v>
      </c>
      <c r="N30" s="265">
        <v>29965.80805368688</v>
      </c>
      <c r="O30" s="265">
        <v>-26226.451629630788</v>
      </c>
      <c r="P30" s="265">
        <v>20077.541753354639</v>
      </c>
      <c r="Q30" s="266">
        <v>-6148.9098762761541</v>
      </c>
    </row>
    <row r="31" spans="2:17" ht="15" customHeight="1" x14ac:dyDescent="0.35">
      <c r="B31" s="29" t="s">
        <v>265</v>
      </c>
      <c r="C31" s="8" cm="1">
        <f t="array" ref="C31:Q31">'[1]APPENDIX 28'!$C31:$Q31</f>
        <v>961771.20990000013</v>
      </c>
      <c r="D31" s="8">
        <v>84119.286119999771</v>
      </c>
      <c r="E31" s="8">
        <v>667429.04309999954</v>
      </c>
      <c r="F31" s="8">
        <v>378461.4529200003</v>
      </c>
      <c r="G31" s="8">
        <v>117824.388600001</v>
      </c>
      <c r="H31" s="8">
        <v>0</v>
      </c>
      <c r="I31" s="8">
        <v>135060.902955717</v>
      </c>
      <c r="J31" s="8">
        <v>0</v>
      </c>
      <c r="K31" s="265">
        <v>361224.93856428418</v>
      </c>
      <c r="L31" s="265">
        <v>39827.425852328</v>
      </c>
      <c r="M31" s="265">
        <v>12457.858624884009</v>
      </c>
      <c r="N31" s="265">
        <v>284628.84600000002</v>
      </c>
      <c r="O31" s="265">
        <v>24310.808087072252</v>
      </c>
      <c r="P31" s="265">
        <v>118034.65589234191</v>
      </c>
      <c r="Q31" s="266">
        <v>142345.46397941411</v>
      </c>
    </row>
    <row r="32" spans="2:17" ht="15" customHeight="1" x14ac:dyDescent="0.35">
      <c r="B32" s="29" t="s">
        <v>266</v>
      </c>
      <c r="C32" s="8" cm="1">
        <f t="array" ref="C32:Q32">'[1]APPENDIX 28'!$C32:$Q32</f>
        <v>149125.66800000001</v>
      </c>
      <c r="D32" s="8">
        <v>13389.83</v>
      </c>
      <c r="E32" s="8">
        <v>80046.067999999999</v>
      </c>
      <c r="F32" s="8">
        <v>82469.429999999993</v>
      </c>
      <c r="G32" s="8">
        <v>33456.381999999998</v>
      </c>
      <c r="H32" s="8">
        <v>0</v>
      </c>
      <c r="I32" s="8">
        <v>40017.614999999998</v>
      </c>
      <c r="J32" s="8">
        <v>0</v>
      </c>
      <c r="K32" s="265">
        <v>75908.197</v>
      </c>
      <c r="L32" s="265">
        <v>30245.415000000001</v>
      </c>
      <c r="M32" s="265">
        <v>-308.36399999999998</v>
      </c>
      <c r="N32" s="265">
        <v>58693.807999999997</v>
      </c>
      <c r="O32" s="265">
        <v>-12722.662</v>
      </c>
      <c r="P32" s="265">
        <v>8711.2520000000004</v>
      </c>
      <c r="Q32" s="266">
        <v>-4011.41</v>
      </c>
    </row>
    <row r="33" spans="2:17" ht="15" customHeight="1" x14ac:dyDescent="0.35">
      <c r="B33" s="29" t="s">
        <v>267</v>
      </c>
      <c r="C33" s="8" cm="1">
        <f t="array" ref="C33:Q33">'[1]APPENDIX 28'!$C33:$Q33</f>
        <v>74119.702999999994</v>
      </c>
      <c r="D33" s="8">
        <v>14167.303</v>
      </c>
      <c r="E33" s="8">
        <v>64355.133999999998</v>
      </c>
      <c r="F33" s="8">
        <v>23931.871999999999</v>
      </c>
      <c r="G33" s="8">
        <v>34283.461000000003</v>
      </c>
      <c r="H33" s="8">
        <v>0</v>
      </c>
      <c r="I33" s="8">
        <v>29057.940999999999</v>
      </c>
      <c r="J33" s="8">
        <v>0</v>
      </c>
      <c r="K33" s="265">
        <v>29157.392</v>
      </c>
      <c r="L33" s="265">
        <v>134389.323</v>
      </c>
      <c r="M33" s="265">
        <v>4305.2740000000003</v>
      </c>
      <c r="N33" s="265">
        <v>22063.90164034002</v>
      </c>
      <c r="O33" s="265">
        <v>-131601.10664034</v>
      </c>
      <c r="P33" s="265">
        <v>43612.281042796967</v>
      </c>
      <c r="Q33" s="266">
        <v>-87988.825597543037</v>
      </c>
    </row>
    <row r="34" spans="2:17" ht="15" customHeight="1" x14ac:dyDescent="0.35">
      <c r="B34" s="29" t="s">
        <v>268</v>
      </c>
      <c r="C34" s="8" cm="1">
        <f t="array" ref="C34:Q34">'[1]APPENDIX 28'!$C34:$Q34</f>
        <v>635508.54602000257</v>
      </c>
      <c r="D34" s="8">
        <v>0</v>
      </c>
      <c r="E34" s="8">
        <v>454406.69126222888</v>
      </c>
      <c r="F34" s="8">
        <v>181101.8547577736</v>
      </c>
      <c r="G34" s="8">
        <v>97225.660150036128</v>
      </c>
      <c r="H34" s="8">
        <v>0</v>
      </c>
      <c r="I34" s="8">
        <v>79724.692379432439</v>
      </c>
      <c r="J34" s="8">
        <v>0</v>
      </c>
      <c r="K34" s="265">
        <v>198602.82252837729</v>
      </c>
      <c r="L34" s="265">
        <v>63220.509592092203</v>
      </c>
      <c r="M34" s="265">
        <v>5803.612328831181</v>
      </c>
      <c r="N34" s="265">
        <v>108668.0990296751</v>
      </c>
      <c r="O34" s="265">
        <v>20910.601577778802</v>
      </c>
      <c r="P34" s="265">
        <v>80688.17262157613</v>
      </c>
      <c r="Q34" s="266">
        <v>101598.7741993549</v>
      </c>
    </row>
    <row r="35" spans="2:17" ht="15" customHeight="1" x14ac:dyDescent="0.35">
      <c r="B35" s="29" t="s">
        <v>269</v>
      </c>
      <c r="C35" s="8" cm="1">
        <f t="array" ref="C35:Q35">'[1]APPENDIX 28'!$C35:$Q35</f>
        <v>7993.8459999999995</v>
      </c>
      <c r="D35" s="8">
        <v>0</v>
      </c>
      <c r="E35" s="8">
        <v>6360.6413499999999</v>
      </c>
      <c r="F35" s="8">
        <v>1633.2046499999999</v>
      </c>
      <c r="G35" s="8">
        <v>1957.02333</v>
      </c>
      <c r="H35" s="8">
        <v>0</v>
      </c>
      <c r="I35" s="8">
        <v>2004.9186418927011</v>
      </c>
      <c r="J35" s="8">
        <v>0</v>
      </c>
      <c r="K35" s="265">
        <v>1585.309338107299</v>
      </c>
      <c r="L35" s="265">
        <v>0</v>
      </c>
      <c r="M35" s="265">
        <v>1713.69597</v>
      </c>
      <c r="N35" s="265">
        <v>996.58928479326903</v>
      </c>
      <c r="O35" s="265">
        <v>-1124.9759166859701</v>
      </c>
      <c r="P35" s="265">
        <v>317.12389263430259</v>
      </c>
      <c r="Q35" s="266">
        <v>-807.85202405166694</v>
      </c>
    </row>
    <row r="36" spans="2:17" ht="15" customHeight="1" x14ac:dyDescent="0.35">
      <c r="B36" s="29" t="s">
        <v>21</v>
      </c>
      <c r="C36" s="8" cm="1">
        <f t="array" ref="C36:Q36">'[1]APPENDIX 28'!$C36:$Q36</f>
        <v>54835.217527138382</v>
      </c>
      <c r="D36" s="8">
        <v>666.84938552082451</v>
      </c>
      <c r="E36" s="8">
        <v>51019.732277887437</v>
      </c>
      <c r="F36" s="8">
        <v>4482.3346347717643</v>
      </c>
      <c r="G36" s="8">
        <v>6624.67179568959</v>
      </c>
      <c r="H36" s="8">
        <v>0</v>
      </c>
      <c r="I36" s="8">
        <v>6709.3839862753111</v>
      </c>
      <c r="J36" s="8">
        <v>0</v>
      </c>
      <c r="K36" s="265">
        <v>4397.6224441860431</v>
      </c>
      <c r="L36" s="265">
        <v>24576.530111241551</v>
      </c>
      <c r="M36" s="265">
        <v>5977.9079099833534</v>
      </c>
      <c r="N36" s="265">
        <v>24017.32062536048</v>
      </c>
      <c r="O36" s="265">
        <v>-50174.136202399342</v>
      </c>
      <c r="P36" s="265">
        <v>3818.7364287132968</v>
      </c>
      <c r="Q36" s="266">
        <v>-46355.399773686047</v>
      </c>
    </row>
    <row r="37" spans="2:17" ht="15" customHeight="1" x14ac:dyDescent="0.35">
      <c r="B37" s="29" t="s">
        <v>22</v>
      </c>
      <c r="C37" s="8" cm="1">
        <f t="array" ref="C37:Q37">'[1]APPENDIX 28'!$C37:$Q37</f>
        <v>698559.34499999997</v>
      </c>
      <c r="D37" s="8">
        <v>15349.69637236509</v>
      </c>
      <c r="E37" s="8">
        <v>602846.7011384957</v>
      </c>
      <c r="F37" s="8">
        <v>111062.3402338694</v>
      </c>
      <c r="G37" s="8">
        <v>22431.159904262979</v>
      </c>
      <c r="H37" s="8">
        <v>0</v>
      </c>
      <c r="I37" s="8">
        <v>27690.946790775659</v>
      </c>
      <c r="J37" s="8">
        <v>0</v>
      </c>
      <c r="K37" s="265">
        <v>105802.5533473567</v>
      </c>
      <c r="L37" s="265">
        <v>70847.565346646908</v>
      </c>
      <c r="M37" s="265">
        <v>-28459.102843399411</v>
      </c>
      <c r="N37" s="265">
        <v>57428.536158124203</v>
      </c>
      <c r="O37" s="265">
        <v>5985.5546859850438</v>
      </c>
      <c r="P37" s="265">
        <v>130581.7499283941</v>
      </c>
      <c r="Q37" s="266">
        <v>136567.30461437919</v>
      </c>
    </row>
    <row r="38" spans="2:17" ht="15" customHeight="1" x14ac:dyDescent="0.35">
      <c r="B38" s="29" t="s">
        <v>270</v>
      </c>
      <c r="C38" s="8" cm="1">
        <f t="array" ref="C38:Q38">'[1]APPENDIX 28'!$C38:$Q38</f>
        <v>1069496.4669999999</v>
      </c>
      <c r="D38" s="8">
        <v>15272.491</v>
      </c>
      <c r="E38" s="8">
        <v>930237.97600000002</v>
      </c>
      <c r="F38" s="8">
        <v>154530.98199999999</v>
      </c>
      <c r="G38" s="8">
        <v>96796.649000000005</v>
      </c>
      <c r="H38" s="8">
        <v>0</v>
      </c>
      <c r="I38" s="8">
        <v>96851.99</v>
      </c>
      <c r="J38" s="8">
        <v>0</v>
      </c>
      <c r="K38" s="265">
        <v>154475.641</v>
      </c>
      <c r="L38" s="265">
        <v>104088.41099999999</v>
      </c>
      <c r="M38" s="265">
        <v>-39614.730000000003</v>
      </c>
      <c r="N38" s="265">
        <v>131953.98300000001</v>
      </c>
      <c r="O38" s="265">
        <v>-41952.023000000001</v>
      </c>
      <c r="P38" s="265">
        <v>131009.758</v>
      </c>
      <c r="Q38" s="266">
        <v>89057.735000000001</v>
      </c>
    </row>
    <row r="39" spans="2:17" ht="15" customHeight="1" x14ac:dyDescent="0.35">
      <c r="B39" s="29" t="s">
        <v>23</v>
      </c>
      <c r="C39" s="8" cm="1">
        <f t="array" ref="C39:Q39">'[1]APPENDIX 28'!$C39:$Q39</f>
        <v>123948.07716</v>
      </c>
      <c r="D39" s="8">
        <v>0</v>
      </c>
      <c r="E39" s="8">
        <v>44333.862999999998</v>
      </c>
      <c r="F39" s="8">
        <v>79614.214160000003</v>
      </c>
      <c r="G39" s="8">
        <v>36240.769</v>
      </c>
      <c r="H39" s="8">
        <v>0</v>
      </c>
      <c r="I39" s="8">
        <v>64339.523000000001</v>
      </c>
      <c r="J39" s="8">
        <v>0</v>
      </c>
      <c r="K39" s="265">
        <v>51515.460160000002</v>
      </c>
      <c r="L39" s="265">
        <v>25568.39748783924</v>
      </c>
      <c r="M39" s="265">
        <v>-2333.8857499999999</v>
      </c>
      <c r="N39" s="265">
        <v>68085.041294402661</v>
      </c>
      <c r="O39" s="265">
        <v>-39804.092872241898</v>
      </c>
      <c r="P39" s="265">
        <v>7618.7221812948037</v>
      </c>
      <c r="Q39" s="266">
        <v>-32185.3706909471</v>
      </c>
    </row>
    <row r="40" spans="2:17" ht="15" customHeight="1" x14ac:dyDescent="0.35">
      <c r="B40" s="29" t="s">
        <v>24</v>
      </c>
      <c r="C40" s="8" cm="1">
        <f t="array" ref="C40:Q40">'[1]APPENDIX 28'!$C40:$Q40</f>
        <v>11282.611000000001</v>
      </c>
      <c r="D40" s="8">
        <v>209.81700000000001</v>
      </c>
      <c r="E40" s="8">
        <v>10058.246691969</v>
      </c>
      <c r="F40" s="8">
        <v>1434.1813080310001</v>
      </c>
      <c r="G40" s="8">
        <v>1661.119561738037</v>
      </c>
      <c r="H40" s="8">
        <v>0</v>
      </c>
      <c r="I40" s="8">
        <v>1709.2762127673921</v>
      </c>
      <c r="J40" s="8">
        <v>0</v>
      </c>
      <c r="K40" s="265">
        <v>1386.024657001645</v>
      </c>
      <c r="L40" s="265">
        <v>49.543999999999997</v>
      </c>
      <c r="M40" s="265">
        <v>345.08414531085037</v>
      </c>
      <c r="N40" s="265">
        <v>4870.3871515789224</v>
      </c>
      <c r="O40" s="265">
        <v>-3878.990639888128</v>
      </c>
      <c r="P40" s="265">
        <v>59.849198652777567</v>
      </c>
      <c r="Q40" s="266">
        <v>-3819.1414412353511</v>
      </c>
    </row>
    <row r="41" spans="2:17" ht="15" customHeight="1" x14ac:dyDescent="0.35">
      <c r="B41" s="29" t="s">
        <v>25</v>
      </c>
      <c r="C41" s="8" cm="1">
        <f t="array" ref="C41:Q41">'[1]APPENDIX 28'!$C41:$Q41</f>
        <v>0</v>
      </c>
      <c r="D41" s="8">
        <v>0</v>
      </c>
      <c r="E41" s="8">
        <v>0</v>
      </c>
      <c r="F41" s="8">
        <v>0</v>
      </c>
      <c r="G41" s="8">
        <v>0</v>
      </c>
      <c r="H41" s="8">
        <v>0</v>
      </c>
      <c r="I41" s="8">
        <v>0</v>
      </c>
      <c r="J41" s="8">
        <v>0</v>
      </c>
      <c r="K41" s="265">
        <v>0</v>
      </c>
      <c r="L41" s="265">
        <v>0</v>
      </c>
      <c r="M41" s="265">
        <v>0</v>
      </c>
      <c r="N41" s="265">
        <v>0</v>
      </c>
      <c r="O41" s="265">
        <v>0</v>
      </c>
      <c r="P41" s="265">
        <v>0</v>
      </c>
      <c r="Q41" s="266">
        <v>0</v>
      </c>
    </row>
    <row r="42" spans="2:17" ht="15" customHeight="1" x14ac:dyDescent="0.35">
      <c r="B42" s="260" t="s">
        <v>26</v>
      </c>
      <c r="C42" s="268">
        <f t="shared" ref="C42:Q42" si="0">SUM(C6:C41)</f>
        <v>21870298.782783516</v>
      </c>
      <c r="D42" s="268">
        <f t="shared" si="0"/>
        <v>793348.51394546009</v>
      </c>
      <c r="E42" s="268">
        <f t="shared" si="0"/>
        <v>18005090.004873414</v>
      </c>
      <c r="F42" s="268">
        <f t="shared" si="0"/>
        <v>4658557.2918555522</v>
      </c>
      <c r="G42" s="268">
        <f t="shared" si="0"/>
        <v>1758577.7677933322</v>
      </c>
      <c r="H42" s="268">
        <f t="shared" si="0"/>
        <v>244775.12</v>
      </c>
      <c r="I42" s="268">
        <f t="shared" si="0"/>
        <v>1774625.5532738729</v>
      </c>
      <c r="J42" s="268">
        <f t="shared" si="0"/>
        <v>37137.213514683041</v>
      </c>
      <c r="K42" s="268">
        <f t="shared" si="0"/>
        <v>4850147.4128603293</v>
      </c>
      <c r="L42" s="268">
        <f t="shared" si="0"/>
        <v>2754740.2321071802</v>
      </c>
      <c r="M42" s="268">
        <f t="shared" si="0"/>
        <v>-494344.02613864618</v>
      </c>
      <c r="N42" s="268">
        <f t="shared" si="0"/>
        <v>3079815.8687654571</v>
      </c>
      <c r="O42" s="268">
        <f t="shared" si="0"/>
        <v>-490064.66187366197</v>
      </c>
      <c r="P42" s="268">
        <f t="shared" si="0"/>
        <v>2181988.435564809</v>
      </c>
      <c r="Q42" s="268">
        <f t="shared" si="0"/>
        <v>1691923.7736911476</v>
      </c>
    </row>
    <row r="43" spans="2:17" ht="15" customHeight="1" x14ac:dyDescent="0.35">
      <c r="B43" s="534" t="s">
        <v>27</v>
      </c>
      <c r="C43" s="535"/>
      <c r="D43" s="535"/>
      <c r="E43" s="535"/>
      <c r="F43" s="535"/>
      <c r="G43" s="535"/>
      <c r="H43" s="535"/>
      <c r="I43" s="535"/>
      <c r="J43" s="535"/>
      <c r="K43" s="535"/>
      <c r="L43" s="535"/>
      <c r="M43" s="535"/>
      <c r="N43" s="535"/>
      <c r="O43" s="535"/>
      <c r="P43" s="535"/>
      <c r="Q43" s="536"/>
    </row>
    <row r="44" spans="2:17" ht="15" customHeight="1" x14ac:dyDescent="0.35">
      <c r="B44" s="29" t="s">
        <v>28</v>
      </c>
      <c r="C44" s="265" cm="1">
        <f t="array" ref="C44:Q44">'[1]APPENDIX 28'!$C44:$Q44</f>
        <v>0</v>
      </c>
      <c r="D44" s="265">
        <v>1845426.1780000001</v>
      </c>
      <c r="E44" s="265">
        <v>673175.85100000002</v>
      </c>
      <c r="F44" s="265">
        <v>1172250.327</v>
      </c>
      <c r="G44" s="265">
        <v>630186.010094136</v>
      </c>
      <c r="H44" s="265">
        <v>0</v>
      </c>
      <c r="I44" s="265">
        <v>380515.0682970935</v>
      </c>
      <c r="J44" s="265">
        <v>0</v>
      </c>
      <c r="K44" s="265">
        <v>1421921.2687970421</v>
      </c>
      <c r="L44" s="265">
        <v>876709.97900000005</v>
      </c>
      <c r="M44" s="265">
        <v>360623.89500000002</v>
      </c>
      <c r="N44" s="265">
        <v>175702.9849442468</v>
      </c>
      <c r="O44" s="265">
        <v>8884.4098527956012</v>
      </c>
      <c r="P44" s="265">
        <v>83460.532886838657</v>
      </c>
      <c r="Q44" s="266">
        <v>92344.942739634265</v>
      </c>
    </row>
    <row r="45" spans="2:17" ht="15" customHeight="1" x14ac:dyDescent="0.35">
      <c r="B45" s="29" t="s">
        <v>29</v>
      </c>
      <c r="C45" s="265" cm="1">
        <f t="array" ref="C45:Q45">'[1]APPENDIX 28'!$C45:$Q45</f>
        <v>0</v>
      </c>
      <c r="D45" s="265">
        <v>1972984.5096341581</v>
      </c>
      <c r="E45" s="265">
        <v>429608.61800000002</v>
      </c>
      <c r="F45" s="265">
        <v>1543375.8916341581</v>
      </c>
      <c r="G45" s="265">
        <v>658423.65698821202</v>
      </c>
      <c r="H45" s="265">
        <v>0</v>
      </c>
      <c r="I45" s="265">
        <v>463126.99383438838</v>
      </c>
      <c r="J45" s="265">
        <v>0</v>
      </c>
      <c r="K45" s="265">
        <v>1738672.554787982</v>
      </c>
      <c r="L45" s="265">
        <v>1066423.0649999999</v>
      </c>
      <c r="M45" s="265">
        <v>545502.67456634366</v>
      </c>
      <c r="N45" s="265">
        <v>178762.86912974939</v>
      </c>
      <c r="O45" s="265">
        <v>-52016.053908111331</v>
      </c>
      <c r="P45" s="265">
        <v>313962.99612761708</v>
      </c>
      <c r="Q45" s="266">
        <v>261946.9422195057</v>
      </c>
    </row>
    <row r="46" spans="2:17" ht="15" customHeight="1" x14ac:dyDescent="0.35">
      <c r="B46" s="29" t="s">
        <v>271</v>
      </c>
      <c r="C46" s="265" cm="1">
        <f t="array" ref="C46:Q46">'[1]APPENDIX 28'!$C46:$Q46</f>
        <v>0</v>
      </c>
      <c r="D46" s="265">
        <v>1851071.963</v>
      </c>
      <c r="E46" s="265">
        <v>295970.88099999999</v>
      </c>
      <c r="F46" s="265">
        <v>1555101.0819999999</v>
      </c>
      <c r="G46" s="265">
        <v>180071.98905469771</v>
      </c>
      <c r="H46" s="265">
        <v>405.90015496952839</v>
      </c>
      <c r="I46" s="265">
        <v>297216.36705843988</v>
      </c>
      <c r="J46" s="265">
        <v>503.61370677453351</v>
      </c>
      <c r="K46" s="265">
        <v>1437858.990444453</v>
      </c>
      <c r="L46" s="265">
        <v>591544.8467544975</v>
      </c>
      <c r="M46" s="265">
        <v>595193.32499999995</v>
      </c>
      <c r="N46" s="265">
        <v>51271.533843483063</v>
      </c>
      <c r="O46" s="265">
        <v>199849.2848464722</v>
      </c>
      <c r="P46" s="265">
        <v>72984.565918993088</v>
      </c>
      <c r="Q46" s="266">
        <v>272833.85076546518</v>
      </c>
    </row>
    <row r="47" spans="2:17" ht="15" customHeight="1" x14ac:dyDescent="0.35">
      <c r="B47" s="29" t="s">
        <v>30</v>
      </c>
      <c r="C47" s="265" cm="1">
        <f t="array" ref="C47:Q47">'[1]APPENDIX 28'!$C47:$Q47</f>
        <v>0</v>
      </c>
      <c r="D47" s="265">
        <v>4967713.4607299976</v>
      </c>
      <c r="E47" s="265">
        <v>212616.96575999999</v>
      </c>
      <c r="F47" s="265">
        <v>4755096.4949699976</v>
      </c>
      <c r="G47" s="265">
        <v>1237246.5319999999</v>
      </c>
      <c r="H47" s="265">
        <v>0</v>
      </c>
      <c r="I47" s="265">
        <v>1315346.3052246179</v>
      </c>
      <c r="J47" s="265">
        <v>0</v>
      </c>
      <c r="K47" s="265">
        <v>4676996.7217453793</v>
      </c>
      <c r="L47" s="265">
        <v>2526594.5470399992</v>
      </c>
      <c r="M47" s="265">
        <v>1539268.163389999</v>
      </c>
      <c r="N47" s="265">
        <v>238995.76961360351</v>
      </c>
      <c r="O47" s="265">
        <v>372138.24170177808</v>
      </c>
      <c r="P47" s="265">
        <v>1005210.463418808</v>
      </c>
      <c r="Q47" s="266">
        <v>1377348.7051205861</v>
      </c>
    </row>
    <row r="48" spans="2:17" ht="15" customHeight="1" x14ac:dyDescent="0.35">
      <c r="B48" s="29" t="s">
        <v>272</v>
      </c>
      <c r="C48" s="265" cm="1">
        <f t="array" ref="C48:Q48">'[1]APPENDIX 28'!$C48:$Q48</f>
        <v>0</v>
      </c>
      <c r="D48" s="265">
        <v>2855094.010950828</v>
      </c>
      <c r="E48" s="265">
        <v>524446.96933023911</v>
      </c>
      <c r="F48" s="265">
        <v>2330647.0416205879</v>
      </c>
      <c r="G48" s="265">
        <v>457681.73463611002</v>
      </c>
      <c r="H48" s="265">
        <v>0</v>
      </c>
      <c r="I48" s="265">
        <v>631203.59171225247</v>
      </c>
      <c r="J48" s="265">
        <v>0</v>
      </c>
      <c r="K48" s="265">
        <v>2157125.184544445</v>
      </c>
      <c r="L48" s="265">
        <v>1389621.611262098</v>
      </c>
      <c r="M48" s="265">
        <v>436261.07394092309</v>
      </c>
      <c r="N48" s="265">
        <v>189563.37963235969</v>
      </c>
      <c r="O48" s="265">
        <v>141679.1197090644</v>
      </c>
      <c r="P48" s="265">
        <v>25001.409134028341</v>
      </c>
      <c r="Q48" s="266">
        <v>166680.52884309279</v>
      </c>
    </row>
    <row r="49" spans="2:17" ht="15" customHeight="1" x14ac:dyDescent="0.35">
      <c r="B49" s="365" t="s">
        <v>26</v>
      </c>
      <c r="C49" s="366">
        <f t="shared" ref="C49:Q49" si="1">SUM(C44:C48)</f>
        <v>0</v>
      </c>
      <c r="D49" s="366">
        <f t="shared" si="1"/>
        <v>13492290.122314984</v>
      </c>
      <c r="E49" s="366">
        <f t="shared" si="1"/>
        <v>2135819.2850902393</v>
      </c>
      <c r="F49" s="366">
        <f t="shared" si="1"/>
        <v>11356470.837224744</v>
      </c>
      <c r="G49" s="366">
        <f t="shared" si="1"/>
        <v>3163609.9227731554</v>
      </c>
      <c r="H49" s="366">
        <f t="shared" si="1"/>
        <v>405.90015496952839</v>
      </c>
      <c r="I49" s="366">
        <f t="shared" si="1"/>
        <v>3087408.3261267925</v>
      </c>
      <c r="J49" s="366">
        <f t="shared" si="1"/>
        <v>503.61370677453351</v>
      </c>
      <c r="K49" s="366">
        <f t="shared" si="1"/>
        <v>11432574.720319301</v>
      </c>
      <c r="L49" s="366">
        <f t="shared" si="1"/>
        <v>6450894.0490565952</v>
      </c>
      <c r="M49" s="366">
        <f t="shared" si="1"/>
        <v>3476849.1318972656</v>
      </c>
      <c r="N49" s="366">
        <f t="shared" si="1"/>
        <v>834296.53716344247</v>
      </c>
      <c r="O49" s="366">
        <f t="shared" si="1"/>
        <v>670535.00220199896</v>
      </c>
      <c r="P49" s="366">
        <f t="shared" si="1"/>
        <v>1500619.9674862849</v>
      </c>
      <c r="Q49" s="366">
        <f t="shared" si="1"/>
        <v>2171154.9696882842</v>
      </c>
    </row>
    <row r="50" spans="2:17" ht="14.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W3i+xro4n9wYWTm+UJq5WrcnYjVelqtEDLNqzkO47qE6MzbvDNK29+iV1Btjn/T5f20/ZCoNXfPL116Q6LATwg==" saltValue="JhfBZ/sbrdNk4XzsovfXrg==" spinCount="100000" sheet="1" objects="1" scenarios="1"/>
  <mergeCells count="4">
    <mergeCell ref="B50:Q50"/>
    <mergeCell ref="B43:Q43"/>
    <mergeCell ref="B3:Q3"/>
    <mergeCell ref="B5:Q5"/>
  </mergeCells>
  <pageMargins left="0.7" right="0.7" top="0.75" bottom="0.75" header="0.3" footer="0.3"/>
  <pageSetup scale="40" orientation="landscape" r:id="rId1"/>
  <headerFooter>
    <oddFooter>Page &amp;P</oddFooter>
  </headerFooter>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34">
    <tabColor rgb="FFCC9900"/>
    <pageSetUpPr fitToPage="1"/>
  </sheetPr>
  <dimension ref="B1:Q50"/>
  <sheetViews>
    <sheetView showGridLines="0" zoomScale="80" zoomScaleNormal="80" workbookViewId="0">
      <selection activeCell="B5" sqref="B5:Q5"/>
    </sheetView>
  </sheetViews>
  <sheetFormatPr defaultColWidth="9.1796875" defaultRowHeight="19.5" customHeight="1" x14ac:dyDescent="0.35"/>
  <cols>
    <col min="1" max="1" width="9.1796875" style="1" customWidth="1"/>
    <col min="2" max="2" width="50.36328125" style="1" customWidth="1"/>
    <col min="3" max="10" width="15.453125" style="1" customWidth="1"/>
    <col min="11" max="11" width="17.54296875" style="1" customWidth="1"/>
    <col min="12" max="14" width="15.453125" style="1" customWidth="1"/>
    <col min="15" max="15" width="16.7265625" style="1" customWidth="1"/>
    <col min="16" max="16" width="15.453125" style="1" customWidth="1"/>
    <col min="17" max="17" width="16.453125" style="1" customWidth="1"/>
    <col min="18" max="94" width="9.1796875" style="1" customWidth="1"/>
    <col min="95" max="16384" width="9.1796875" style="1"/>
  </cols>
  <sheetData>
    <row r="1" spans="2:17" ht="29" customHeight="1" x14ac:dyDescent="0.35">
      <c r="B1" s="449"/>
    </row>
    <row r="3" spans="2:17" ht="25.5" customHeight="1" x14ac:dyDescent="0.35">
      <c r="B3" s="538" t="str">
        <f>_xlfn.CONCAT(Contents!E46,": ",UPPER(Contents!F46))</f>
        <v>APPENDIX 29: SUMMARY OF LIABILITY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9.5" customHeight="1" x14ac:dyDescent="0.35">
      <c r="B5" s="560" t="s">
        <v>4</v>
      </c>
      <c r="C5" s="535"/>
      <c r="D5" s="535"/>
      <c r="E5" s="535"/>
      <c r="F5" s="535"/>
      <c r="G5" s="535"/>
      <c r="H5" s="535"/>
      <c r="I5" s="535"/>
      <c r="J5" s="535"/>
      <c r="K5" s="535"/>
      <c r="L5" s="535"/>
      <c r="M5" s="535"/>
      <c r="N5" s="535"/>
      <c r="O5" s="535"/>
      <c r="P5" s="535"/>
      <c r="Q5" s="536"/>
    </row>
    <row r="6" spans="2:17" ht="19.5" customHeight="1" x14ac:dyDescent="0.35">
      <c r="B6" s="29" t="s">
        <v>5</v>
      </c>
      <c r="C6" s="8" cm="1">
        <f t="array" ref="C6:Q6">'[1]APPENDIX 29'!$C6:$Q6</f>
        <v>28341.392</v>
      </c>
      <c r="D6" s="8">
        <v>0</v>
      </c>
      <c r="E6" s="8">
        <v>97.2</v>
      </c>
      <c r="F6" s="8">
        <v>28244.191999999999</v>
      </c>
      <c r="G6" s="8">
        <v>10087.228999999999</v>
      </c>
      <c r="H6" s="8">
        <v>0</v>
      </c>
      <c r="I6" s="8">
        <v>14401.235614885891</v>
      </c>
      <c r="J6" s="8">
        <v>0</v>
      </c>
      <c r="K6" s="265">
        <v>23930.18538511411</v>
      </c>
      <c r="L6" s="265">
        <v>546.35760297840091</v>
      </c>
      <c r="M6" s="265">
        <v>5598.8409480000018</v>
      </c>
      <c r="N6" s="265">
        <v>3329.111637847438</v>
      </c>
      <c r="O6" s="265">
        <v>14455.875196288271</v>
      </c>
      <c r="P6" s="265">
        <v>1474.5471215812031</v>
      </c>
      <c r="Q6" s="266">
        <v>15930.422317869479</v>
      </c>
    </row>
    <row r="7" spans="2:17" ht="19.5" customHeight="1" x14ac:dyDescent="0.35">
      <c r="B7" s="29" t="s">
        <v>6</v>
      </c>
      <c r="C7" s="8" cm="1">
        <f t="array" ref="C7:Q7">'[1]APPENDIX 29'!$C7:$Q7</f>
        <v>22119.23080879161</v>
      </c>
      <c r="D7" s="8">
        <v>0</v>
      </c>
      <c r="E7" s="8">
        <v>231.166</v>
      </c>
      <c r="F7" s="8">
        <v>21888.064808791609</v>
      </c>
      <c r="G7" s="8">
        <v>6548.415</v>
      </c>
      <c r="H7" s="8">
        <v>0</v>
      </c>
      <c r="I7" s="8">
        <v>8784.3402473657497</v>
      </c>
      <c r="J7" s="8">
        <v>0</v>
      </c>
      <c r="K7" s="265">
        <v>19652.139561425862</v>
      </c>
      <c r="L7" s="265">
        <v>337.87760450109278</v>
      </c>
      <c r="M7" s="265">
        <v>4184.201</v>
      </c>
      <c r="N7" s="265">
        <v>6822.5230126881543</v>
      </c>
      <c r="O7" s="265">
        <v>8307.537944236612</v>
      </c>
      <c r="P7" s="265">
        <v>842.92980788730222</v>
      </c>
      <c r="Q7" s="266">
        <v>9150.4677521239155</v>
      </c>
    </row>
    <row r="8" spans="2:17" ht="19.5" customHeight="1" x14ac:dyDescent="0.35">
      <c r="B8" s="29" t="s">
        <v>256</v>
      </c>
      <c r="C8" s="8" cm="1">
        <f t="array" ref="C8:Q8">'[1]APPENDIX 29'!$C8:$Q8</f>
        <v>320991.70199999999</v>
      </c>
      <c r="D8" s="8">
        <v>367.61700000000002</v>
      </c>
      <c r="E8" s="8">
        <v>220099.355938917</v>
      </c>
      <c r="F8" s="8">
        <v>101259.96306108301</v>
      </c>
      <c r="G8" s="8">
        <v>25302.363000000001</v>
      </c>
      <c r="H8" s="8">
        <v>0</v>
      </c>
      <c r="I8" s="8">
        <v>32453.508189436569</v>
      </c>
      <c r="J8" s="8">
        <v>0</v>
      </c>
      <c r="K8" s="265">
        <v>94108.817871646417</v>
      </c>
      <c r="L8" s="265">
        <v>127872.62727328519</v>
      </c>
      <c r="M8" s="265">
        <v>10692.81547</v>
      </c>
      <c r="N8" s="265">
        <v>50326.971733997743</v>
      </c>
      <c r="O8" s="265">
        <v>-94783.596605636529</v>
      </c>
      <c r="P8" s="265">
        <v>37652.23205889255</v>
      </c>
      <c r="Q8" s="266">
        <v>-57131.364546743971</v>
      </c>
    </row>
    <row r="9" spans="2:17" ht="19.5" customHeight="1" x14ac:dyDescent="0.35">
      <c r="B9" s="29" t="s">
        <v>257</v>
      </c>
      <c r="C9" s="8" cm="1">
        <f t="array" ref="C9:Q9">'[1]APPENDIX 29'!$C9:$Q9</f>
        <v>545335.08756999997</v>
      </c>
      <c r="D9" s="8">
        <v>1013.4702</v>
      </c>
      <c r="E9" s="8">
        <v>398590.62813159672</v>
      </c>
      <c r="F9" s="8">
        <v>147757.92963840329</v>
      </c>
      <c r="G9" s="8">
        <v>53405.751920000017</v>
      </c>
      <c r="H9" s="8">
        <v>0</v>
      </c>
      <c r="I9" s="8">
        <v>60654.856269999997</v>
      </c>
      <c r="J9" s="8">
        <v>0</v>
      </c>
      <c r="K9" s="265">
        <v>140508.82528840331</v>
      </c>
      <c r="L9" s="265">
        <v>41376.802320000003</v>
      </c>
      <c r="M9" s="265">
        <v>-9905.7325100000053</v>
      </c>
      <c r="N9" s="265">
        <v>67585.411879183972</v>
      </c>
      <c r="O9" s="265">
        <v>41452.34359921937</v>
      </c>
      <c r="P9" s="265">
        <v>52626.848940921664</v>
      </c>
      <c r="Q9" s="266">
        <v>94079.192540141012</v>
      </c>
    </row>
    <row r="10" spans="2:17" ht="19.5" customHeight="1" x14ac:dyDescent="0.35">
      <c r="B10" s="29" t="s">
        <v>258</v>
      </c>
      <c r="C10" s="8" cm="1">
        <f t="array" ref="C10:Q10">'[1]APPENDIX 29'!$C10:$Q10</f>
        <v>31473.164000000001</v>
      </c>
      <c r="D10" s="8">
        <v>1016.466</v>
      </c>
      <c r="E10" s="8">
        <v>11178.406000000001</v>
      </c>
      <c r="F10" s="8">
        <v>21311.223999999998</v>
      </c>
      <c r="G10" s="8">
        <v>7040.0364192394309</v>
      </c>
      <c r="H10" s="8">
        <v>123.738</v>
      </c>
      <c r="I10" s="8">
        <v>5614.2708545284422</v>
      </c>
      <c r="J10" s="8">
        <v>770.98510330940894</v>
      </c>
      <c r="K10" s="265">
        <v>22089.74246140158</v>
      </c>
      <c r="L10" s="265">
        <v>3074.0005230065958</v>
      </c>
      <c r="M10" s="265">
        <v>1184.654</v>
      </c>
      <c r="N10" s="265">
        <v>8559.1847721820086</v>
      </c>
      <c r="O10" s="265">
        <v>9271.9031662129782</v>
      </c>
      <c r="P10" s="265">
        <v>6409.1717609440711</v>
      </c>
      <c r="Q10" s="266">
        <v>15681.074927157049</v>
      </c>
    </row>
    <row r="11" spans="2:17" ht="19.5" customHeight="1" x14ac:dyDescent="0.35">
      <c r="B11" s="29" t="s">
        <v>7</v>
      </c>
      <c r="C11" s="8" cm="1">
        <f t="array" ref="C11:Q11">'[1]APPENDIX 29'!$C11:$Q11</f>
        <v>104892.24666999999</v>
      </c>
      <c r="D11" s="8">
        <v>5.2226100000000004</v>
      </c>
      <c r="E11" s="8">
        <v>27410.167870000001</v>
      </c>
      <c r="F11" s="8">
        <v>77487.30141</v>
      </c>
      <c r="G11" s="8">
        <v>26617.28803</v>
      </c>
      <c r="H11" s="8">
        <v>0</v>
      </c>
      <c r="I11" s="8">
        <v>28354.134030000001</v>
      </c>
      <c r="J11" s="8">
        <v>0</v>
      </c>
      <c r="K11" s="265">
        <v>75750.455409999995</v>
      </c>
      <c r="L11" s="265">
        <v>36996.48109000003</v>
      </c>
      <c r="M11" s="265">
        <v>16519.684829999998</v>
      </c>
      <c r="N11" s="265">
        <v>22953.258872074341</v>
      </c>
      <c r="O11" s="265">
        <v>-718.96938207437847</v>
      </c>
      <c r="P11" s="265">
        <v>10651.380435201139</v>
      </c>
      <c r="Q11" s="266">
        <v>9932.4110531267597</v>
      </c>
    </row>
    <row r="12" spans="2:17" ht="19.5" customHeight="1" x14ac:dyDescent="0.35">
      <c r="B12" s="29" t="s">
        <v>8</v>
      </c>
      <c r="C12" s="8" cm="1">
        <f t="array" ref="C12:Q12">'[1]APPENDIX 29'!$C12:$Q12</f>
        <v>7546.460533968102</v>
      </c>
      <c r="D12" s="8">
        <v>167.9084245014368</v>
      </c>
      <c r="E12" s="8">
        <v>0</v>
      </c>
      <c r="F12" s="8">
        <v>7714.3689584695394</v>
      </c>
      <c r="G12" s="8">
        <v>3358.9829683236489</v>
      </c>
      <c r="H12" s="8">
        <v>0</v>
      </c>
      <c r="I12" s="8">
        <v>2251.7467496492382</v>
      </c>
      <c r="J12" s="8">
        <v>0</v>
      </c>
      <c r="K12" s="265">
        <v>8821.6051771439506</v>
      </c>
      <c r="L12" s="265">
        <v>387.87452636645361</v>
      </c>
      <c r="M12" s="265">
        <v>-56.484659157041463</v>
      </c>
      <c r="N12" s="265">
        <v>8715.1594285217398</v>
      </c>
      <c r="O12" s="265">
        <v>-224.9441185872015</v>
      </c>
      <c r="P12" s="265">
        <v>62.970936446472066</v>
      </c>
      <c r="Q12" s="266">
        <v>-161.97318214072939</v>
      </c>
    </row>
    <row r="13" spans="2:17" ht="19.5" customHeight="1" x14ac:dyDescent="0.35">
      <c r="B13" s="29" t="s">
        <v>9</v>
      </c>
      <c r="C13" s="8" cm="1">
        <f t="array" ref="C13:Q13">'[1]APPENDIX 29'!$C13:$Q13</f>
        <v>1906.606</v>
      </c>
      <c r="D13" s="8">
        <v>0</v>
      </c>
      <c r="E13" s="8">
        <v>0</v>
      </c>
      <c r="F13" s="8">
        <v>1906.606</v>
      </c>
      <c r="G13" s="8">
        <v>1091.5734600000001</v>
      </c>
      <c r="H13" s="8">
        <v>0</v>
      </c>
      <c r="I13" s="8">
        <v>592.59119999999996</v>
      </c>
      <c r="J13" s="8">
        <v>0</v>
      </c>
      <c r="K13" s="265">
        <v>2405.58826</v>
      </c>
      <c r="L13" s="265">
        <v>7662</v>
      </c>
      <c r="M13" s="265">
        <v>1486.595</v>
      </c>
      <c r="N13" s="265">
        <v>0</v>
      </c>
      <c r="O13" s="265">
        <v>-6743.0067399999998</v>
      </c>
      <c r="P13" s="265">
        <v>0</v>
      </c>
      <c r="Q13" s="266">
        <v>-6743.0067399999998</v>
      </c>
    </row>
    <row r="14" spans="2:17" ht="19.5" customHeight="1" x14ac:dyDescent="0.35">
      <c r="B14" s="29" t="s">
        <v>259</v>
      </c>
      <c r="C14" s="8" cm="1">
        <f t="array" ref="C14:Q14">'[1]APPENDIX 29'!$C14:$Q14</f>
        <v>0</v>
      </c>
      <c r="D14" s="8">
        <v>0</v>
      </c>
      <c r="E14" s="8">
        <v>0</v>
      </c>
      <c r="F14" s="8">
        <v>0</v>
      </c>
      <c r="G14" s="8">
        <v>0</v>
      </c>
      <c r="H14" s="8">
        <v>0</v>
      </c>
      <c r="I14" s="8">
        <v>0</v>
      </c>
      <c r="J14" s="8">
        <v>0</v>
      </c>
      <c r="K14" s="265">
        <v>0</v>
      </c>
      <c r="L14" s="265">
        <v>0</v>
      </c>
      <c r="M14" s="265">
        <v>0</v>
      </c>
      <c r="N14" s="265">
        <v>0</v>
      </c>
      <c r="O14" s="265">
        <v>0</v>
      </c>
      <c r="P14" s="265">
        <v>0</v>
      </c>
      <c r="Q14" s="266">
        <v>0</v>
      </c>
    </row>
    <row r="15" spans="2:17" ht="19.5" customHeight="1" x14ac:dyDescent="0.35">
      <c r="B15" s="29" t="s">
        <v>10</v>
      </c>
      <c r="C15" s="8" cm="1">
        <f t="array" ref="C15:Q15">'[1]APPENDIX 29'!$C15:$Q15</f>
        <v>93215.75</v>
      </c>
      <c r="D15" s="8">
        <v>9215</v>
      </c>
      <c r="E15" s="8">
        <v>51281.635999999999</v>
      </c>
      <c r="F15" s="8">
        <v>51149.114000000001</v>
      </c>
      <c r="G15" s="8">
        <v>-4273.3019999999997</v>
      </c>
      <c r="H15" s="8">
        <v>0</v>
      </c>
      <c r="I15" s="8">
        <v>5793.18</v>
      </c>
      <c r="J15" s="8">
        <v>0</v>
      </c>
      <c r="K15" s="265">
        <v>41082.631999999998</v>
      </c>
      <c r="L15" s="265">
        <v>-15492.445</v>
      </c>
      <c r="M15" s="265">
        <v>5625.7359999999999</v>
      </c>
      <c r="N15" s="265">
        <v>8842.875</v>
      </c>
      <c r="O15" s="265">
        <v>42106.466</v>
      </c>
      <c r="P15" s="265">
        <v>12936.911498751</v>
      </c>
      <c r="Q15" s="266">
        <v>55043.377498750997</v>
      </c>
    </row>
    <row r="16" spans="2:17" ht="19.5" customHeight="1" x14ac:dyDescent="0.35">
      <c r="B16" s="29" t="s">
        <v>11</v>
      </c>
      <c r="C16" s="8" cm="1">
        <f t="array" ref="C16:Q16">'[1]APPENDIX 29'!$C16:$Q16</f>
        <v>144734.66399999999</v>
      </c>
      <c r="D16" s="8">
        <v>9479.0400000000009</v>
      </c>
      <c r="E16" s="8">
        <v>119656.212011</v>
      </c>
      <c r="F16" s="8">
        <v>34557.491988999987</v>
      </c>
      <c r="G16" s="8">
        <v>13102.867103229561</v>
      </c>
      <c r="H16" s="8">
        <v>0</v>
      </c>
      <c r="I16" s="8">
        <v>16238.87905901989</v>
      </c>
      <c r="J16" s="8">
        <v>0</v>
      </c>
      <c r="K16" s="265">
        <v>31421.480033209671</v>
      </c>
      <c r="L16" s="265">
        <v>26362.825379999998</v>
      </c>
      <c r="M16" s="265">
        <v>7126.369811999999</v>
      </c>
      <c r="N16" s="265">
        <v>17662.201508527989</v>
      </c>
      <c r="O16" s="265">
        <v>-19729.916667318321</v>
      </c>
      <c r="P16" s="265">
        <v>6452.6480648904944</v>
      </c>
      <c r="Q16" s="266">
        <v>-13277.26860242783</v>
      </c>
    </row>
    <row r="17" spans="2:17" ht="19.5" customHeight="1" x14ac:dyDescent="0.35">
      <c r="B17" s="29" t="s">
        <v>12</v>
      </c>
      <c r="C17" s="8" cm="1">
        <f t="array" ref="C17:Q17">'[1]APPENDIX 29'!$C17:$Q17</f>
        <v>293773.962</v>
      </c>
      <c r="D17" s="8">
        <v>677.9</v>
      </c>
      <c r="E17" s="8">
        <v>181862.44</v>
      </c>
      <c r="F17" s="8">
        <v>112589.42200000001</v>
      </c>
      <c r="G17" s="8">
        <v>24896.316999999999</v>
      </c>
      <c r="H17" s="8">
        <v>0</v>
      </c>
      <c r="I17" s="8">
        <v>30598.276999999998</v>
      </c>
      <c r="J17" s="8">
        <v>0</v>
      </c>
      <c r="K17" s="265">
        <v>106887.462</v>
      </c>
      <c r="L17" s="265">
        <v>-24416.347949999999</v>
      </c>
      <c r="M17" s="265">
        <v>-8516.6489999999994</v>
      </c>
      <c r="N17" s="265">
        <v>26970.16</v>
      </c>
      <c r="O17" s="265">
        <v>112850.29895</v>
      </c>
      <c r="P17" s="265">
        <v>27960.703000000001</v>
      </c>
      <c r="Q17" s="266">
        <v>140811.00195000001</v>
      </c>
    </row>
    <row r="18" spans="2:17" ht="19.5" customHeight="1" x14ac:dyDescent="0.35">
      <c r="B18" s="29" t="s">
        <v>13</v>
      </c>
      <c r="C18" s="8" cm="1">
        <f t="array" ref="C18:Q18">'[1]APPENDIX 29'!$C18:$Q18</f>
        <v>292798.93</v>
      </c>
      <c r="D18" s="8">
        <v>166.39699999999999</v>
      </c>
      <c r="E18" s="8">
        <v>181255.87599999999</v>
      </c>
      <c r="F18" s="8">
        <v>111709.451</v>
      </c>
      <c r="G18" s="8">
        <v>42029.203000000001</v>
      </c>
      <c r="H18" s="8">
        <v>0</v>
      </c>
      <c r="I18" s="8">
        <v>43373.398000000001</v>
      </c>
      <c r="J18" s="8">
        <v>0</v>
      </c>
      <c r="K18" s="265">
        <v>110365.25599999999</v>
      </c>
      <c r="L18" s="265">
        <v>71205.123000000007</v>
      </c>
      <c r="M18" s="265">
        <v>7735.9920000000002</v>
      </c>
      <c r="N18" s="265">
        <v>67132.915439499324</v>
      </c>
      <c r="O18" s="265">
        <v>-35708.774439499321</v>
      </c>
      <c r="P18" s="265">
        <v>15862.70710291399</v>
      </c>
      <c r="Q18" s="266">
        <v>-19846.067336585329</v>
      </c>
    </row>
    <row r="19" spans="2:17" ht="19.5" customHeight="1" x14ac:dyDescent="0.35">
      <c r="B19" s="29" t="s">
        <v>14</v>
      </c>
      <c r="C19" s="8" cm="1">
        <f t="array" ref="C19:Q19">'[1]APPENDIX 29'!$C19:$Q19</f>
        <v>252590.47</v>
      </c>
      <c r="D19" s="8">
        <v>387.69099999999997</v>
      </c>
      <c r="E19" s="8">
        <v>201175.19500000001</v>
      </c>
      <c r="F19" s="8">
        <v>51802.966</v>
      </c>
      <c r="G19" s="8">
        <v>12785.436000000011</v>
      </c>
      <c r="H19" s="8">
        <v>0</v>
      </c>
      <c r="I19" s="8">
        <v>15193.86</v>
      </c>
      <c r="J19" s="8">
        <v>0</v>
      </c>
      <c r="K19" s="265">
        <v>49394.542000000023</v>
      </c>
      <c r="L19" s="265">
        <v>15113.02</v>
      </c>
      <c r="M19" s="265">
        <v>-13611.138999999999</v>
      </c>
      <c r="N19" s="265">
        <v>44003.302000000003</v>
      </c>
      <c r="O19" s="265">
        <v>3889.3590000000149</v>
      </c>
      <c r="P19" s="265">
        <v>31304.022000000001</v>
      </c>
      <c r="Q19" s="266">
        <v>35193.381000000023</v>
      </c>
    </row>
    <row r="20" spans="2:17" ht="19.5" customHeight="1" x14ac:dyDescent="0.35">
      <c r="B20" s="29" t="s">
        <v>260</v>
      </c>
      <c r="C20" s="8" cm="1">
        <f t="array" ref="C20:Q20">'[1]APPENDIX 29'!$C20:$Q20</f>
        <v>37707.040000000001</v>
      </c>
      <c r="D20" s="8">
        <v>1122.557</v>
      </c>
      <c r="E20" s="8">
        <v>8990.8140000000003</v>
      </c>
      <c r="F20" s="8">
        <v>29838.782999999999</v>
      </c>
      <c r="G20" s="8">
        <v>9085.2459999999992</v>
      </c>
      <c r="H20" s="8">
        <v>0</v>
      </c>
      <c r="I20" s="8">
        <v>6494.11</v>
      </c>
      <c r="J20" s="8">
        <v>0</v>
      </c>
      <c r="K20" s="265">
        <v>32429.919000000002</v>
      </c>
      <c r="L20" s="265">
        <v>9750.7880000000005</v>
      </c>
      <c r="M20" s="265">
        <v>4787.76</v>
      </c>
      <c r="N20" s="265">
        <v>7333.5559999999996</v>
      </c>
      <c r="O20" s="265">
        <v>10557.815000000001</v>
      </c>
      <c r="P20" s="265">
        <v>2767.377</v>
      </c>
      <c r="Q20" s="266">
        <v>13325.191999999999</v>
      </c>
    </row>
    <row r="21" spans="2:17" ht="19.5" customHeight="1" x14ac:dyDescent="0.35">
      <c r="B21" s="29" t="s">
        <v>15</v>
      </c>
      <c r="C21" s="8" cm="1">
        <f t="array" ref="C21:Q21">'[1]APPENDIX 29'!$C21:$Q21</f>
        <v>0</v>
      </c>
      <c r="D21" s="8">
        <v>0</v>
      </c>
      <c r="E21" s="8">
        <v>0</v>
      </c>
      <c r="F21" s="8">
        <v>0</v>
      </c>
      <c r="G21" s="8">
        <v>0</v>
      </c>
      <c r="H21" s="8">
        <v>0</v>
      </c>
      <c r="I21" s="8">
        <v>0</v>
      </c>
      <c r="J21" s="8">
        <v>0</v>
      </c>
      <c r="K21" s="265">
        <v>0</v>
      </c>
      <c r="L21" s="265">
        <v>0</v>
      </c>
      <c r="M21" s="265">
        <v>0</v>
      </c>
      <c r="N21" s="265">
        <v>0</v>
      </c>
      <c r="O21" s="265">
        <v>0</v>
      </c>
      <c r="P21" s="265">
        <v>0</v>
      </c>
      <c r="Q21" s="266">
        <v>0</v>
      </c>
    </row>
    <row r="22" spans="2:17" ht="19.5" customHeight="1" x14ac:dyDescent="0.35">
      <c r="B22" s="29" t="s">
        <v>261</v>
      </c>
      <c r="C22" s="8" cm="1">
        <f t="array" ref="C22:Q22">'[1]APPENDIX 29'!$C22:$Q22</f>
        <v>407197.47200000001</v>
      </c>
      <c r="D22" s="8">
        <v>0</v>
      </c>
      <c r="E22" s="8">
        <v>277227.18</v>
      </c>
      <c r="F22" s="8">
        <v>129970.292</v>
      </c>
      <c r="G22" s="8">
        <v>51887.938000000002</v>
      </c>
      <c r="H22" s="8">
        <v>62215.506000000001</v>
      </c>
      <c r="I22" s="8">
        <v>0</v>
      </c>
      <c r="J22" s="8">
        <v>0</v>
      </c>
      <c r="K22" s="265">
        <v>244073.736</v>
      </c>
      <c r="L22" s="265">
        <v>38936.061446000997</v>
      </c>
      <c r="M22" s="265">
        <v>-5077.424</v>
      </c>
      <c r="N22" s="265">
        <v>73517.608999999997</v>
      </c>
      <c r="O22" s="265">
        <v>136697.48955399901</v>
      </c>
      <c r="P22" s="265">
        <v>28483.505000000001</v>
      </c>
      <c r="Q22" s="266">
        <v>165180.99455399899</v>
      </c>
    </row>
    <row r="23" spans="2:17" ht="19.5" customHeight="1" x14ac:dyDescent="0.35">
      <c r="B23" s="29" t="s">
        <v>262</v>
      </c>
      <c r="C23" s="8" cm="1">
        <f t="array" ref="C23:Q23">'[1]APPENDIX 29'!$C23:$Q23</f>
        <v>0</v>
      </c>
      <c r="D23" s="8">
        <v>0</v>
      </c>
      <c r="E23" s="8">
        <v>0</v>
      </c>
      <c r="F23" s="8">
        <v>0</v>
      </c>
      <c r="G23" s="8">
        <v>0</v>
      </c>
      <c r="H23" s="8">
        <v>0</v>
      </c>
      <c r="I23" s="8">
        <v>0</v>
      </c>
      <c r="J23" s="8">
        <v>0</v>
      </c>
      <c r="K23" s="265">
        <v>0</v>
      </c>
      <c r="L23" s="265">
        <v>0</v>
      </c>
      <c r="M23" s="265">
        <v>0</v>
      </c>
      <c r="N23" s="265">
        <v>0</v>
      </c>
      <c r="O23" s="265">
        <v>0</v>
      </c>
      <c r="P23" s="265">
        <v>0</v>
      </c>
      <c r="Q23" s="266">
        <v>0</v>
      </c>
    </row>
    <row r="24" spans="2:17" ht="19.5" customHeight="1" x14ac:dyDescent="0.35">
      <c r="B24" s="29" t="s">
        <v>16</v>
      </c>
      <c r="C24" s="8" cm="1">
        <f t="array" ref="C24:Q24">'[1]APPENDIX 29'!$C24:$Q24</f>
        <v>60791.733</v>
      </c>
      <c r="D24" s="8">
        <v>567.11099999999999</v>
      </c>
      <c r="E24" s="8">
        <v>30728.263999999999</v>
      </c>
      <c r="F24" s="8">
        <v>30630.58</v>
      </c>
      <c r="G24" s="8">
        <v>4960.7384256404002</v>
      </c>
      <c r="H24" s="8">
        <v>6821</v>
      </c>
      <c r="I24" s="8">
        <v>9609.6550000000007</v>
      </c>
      <c r="J24" s="8">
        <v>44.881</v>
      </c>
      <c r="K24" s="265">
        <v>32757.782425640409</v>
      </c>
      <c r="L24" s="265">
        <v>4094.4769999999999</v>
      </c>
      <c r="M24" s="265">
        <v>1823.059</v>
      </c>
      <c r="N24" s="265">
        <v>16141.040999999999</v>
      </c>
      <c r="O24" s="265">
        <v>10699.205425640401</v>
      </c>
      <c r="P24" s="265">
        <v>15514.77</v>
      </c>
      <c r="Q24" s="266">
        <v>26213.975425640401</v>
      </c>
    </row>
    <row r="25" spans="2:17" ht="19.5" customHeight="1" x14ac:dyDescent="0.35">
      <c r="B25" s="29" t="s">
        <v>17</v>
      </c>
      <c r="C25" s="8" cm="1">
        <f t="array" ref="C25:Q25">'[1]APPENDIX 29'!$C25:$Q25</f>
        <v>28699.75</v>
      </c>
      <c r="D25" s="8">
        <v>0</v>
      </c>
      <c r="E25" s="8">
        <v>1344.1320000000001</v>
      </c>
      <c r="F25" s="8">
        <v>27355.617999999999</v>
      </c>
      <c r="G25" s="8">
        <v>6028.8389999999999</v>
      </c>
      <c r="H25" s="8">
        <v>0</v>
      </c>
      <c r="I25" s="8">
        <v>6169.3995712322749</v>
      </c>
      <c r="J25" s="8">
        <v>60.89110956164356</v>
      </c>
      <c r="K25" s="265">
        <v>27154.166319206081</v>
      </c>
      <c r="L25" s="265">
        <v>9549.0103500000023</v>
      </c>
      <c r="M25" s="265">
        <v>5151.1057480077661</v>
      </c>
      <c r="N25" s="265">
        <v>10047.17740408309</v>
      </c>
      <c r="O25" s="265">
        <v>2406.872817115227</v>
      </c>
      <c r="P25" s="265">
        <v>726.51286794980206</v>
      </c>
      <c r="Q25" s="266">
        <v>3133.3856850650291</v>
      </c>
    </row>
    <row r="26" spans="2:17" ht="19.5" customHeight="1" x14ac:dyDescent="0.35">
      <c r="B26" s="29" t="s">
        <v>18</v>
      </c>
      <c r="C26" s="8" cm="1">
        <f t="array" ref="C26:Q26">'[1]APPENDIX 29'!$C26:$Q26</f>
        <v>289329.94900000002</v>
      </c>
      <c r="D26" s="8">
        <v>1307.2560000000001</v>
      </c>
      <c r="E26" s="8">
        <v>46843.423076348292</v>
      </c>
      <c r="F26" s="8">
        <v>243793.7819236517</v>
      </c>
      <c r="G26" s="8">
        <v>92860.026955799913</v>
      </c>
      <c r="H26" s="8">
        <v>0</v>
      </c>
      <c r="I26" s="8">
        <v>99069.112999999998</v>
      </c>
      <c r="J26" s="8">
        <v>0</v>
      </c>
      <c r="K26" s="265">
        <v>237584.69587945161</v>
      </c>
      <c r="L26" s="265">
        <v>75440.285542878293</v>
      </c>
      <c r="M26" s="265">
        <v>42718.567453182157</v>
      </c>
      <c r="N26" s="265">
        <v>66921.207060845336</v>
      </c>
      <c r="O26" s="265">
        <v>52504.635822545832</v>
      </c>
      <c r="P26" s="265">
        <v>14729.34421280638</v>
      </c>
      <c r="Q26" s="266">
        <v>67233.980035352215</v>
      </c>
    </row>
    <row r="27" spans="2:17" ht="19.5" customHeight="1" x14ac:dyDescent="0.35">
      <c r="B27" s="29" t="s">
        <v>19</v>
      </c>
      <c r="C27" s="8" cm="1">
        <f t="array" ref="C27:Q27">'[1]APPENDIX 29'!$C27:$Q27</f>
        <v>272434.05200000003</v>
      </c>
      <c r="D27" s="8">
        <v>16478</v>
      </c>
      <c r="E27" s="8">
        <v>166258.19712</v>
      </c>
      <c r="F27" s="8">
        <v>122653.85488</v>
      </c>
      <c r="G27" s="8">
        <v>43934.042207480699</v>
      </c>
      <c r="H27" s="8">
        <v>0</v>
      </c>
      <c r="I27" s="8">
        <v>43499.284950021472</v>
      </c>
      <c r="J27" s="8">
        <v>0</v>
      </c>
      <c r="K27" s="265">
        <v>123088.6121374592</v>
      </c>
      <c r="L27" s="265">
        <v>-6165.912378961958</v>
      </c>
      <c r="M27" s="265">
        <v>7784.8687605653558</v>
      </c>
      <c r="N27" s="265">
        <v>21028.112054163928</v>
      </c>
      <c r="O27" s="265">
        <v>100441.5437016919</v>
      </c>
      <c r="P27" s="265">
        <v>31069.846523696979</v>
      </c>
      <c r="Q27" s="266">
        <v>131511.3902253889</v>
      </c>
    </row>
    <row r="28" spans="2:17" ht="19.5" customHeight="1" x14ac:dyDescent="0.35">
      <c r="B28" s="29" t="s">
        <v>263</v>
      </c>
      <c r="C28" s="8" cm="1">
        <f t="array" ref="C28:Q28">'[1]APPENDIX 29'!$C28:$Q28</f>
        <v>82791.941129999992</v>
      </c>
      <c r="D28" s="8">
        <v>117.848</v>
      </c>
      <c r="E28" s="8">
        <v>71714.281620000009</v>
      </c>
      <c r="F28" s="8">
        <v>11195.50750999999</v>
      </c>
      <c r="G28" s="8">
        <v>3643.6959999999999</v>
      </c>
      <c r="H28" s="8">
        <v>0</v>
      </c>
      <c r="I28" s="8">
        <v>3350.287905226357</v>
      </c>
      <c r="J28" s="8">
        <v>0</v>
      </c>
      <c r="K28" s="265">
        <v>11488.915604773631</v>
      </c>
      <c r="L28" s="265">
        <v>4354.0829999999996</v>
      </c>
      <c r="M28" s="265">
        <v>-5168.0628345053419</v>
      </c>
      <c r="N28" s="265">
        <v>2630.6179999999999</v>
      </c>
      <c r="O28" s="265">
        <v>9672.2774392789743</v>
      </c>
      <c r="P28" s="265">
        <v>-341.99</v>
      </c>
      <c r="Q28" s="266">
        <v>9330.2874392789745</v>
      </c>
    </row>
    <row r="29" spans="2:17" ht="19.5" customHeight="1" x14ac:dyDescent="0.35">
      <c r="B29" s="29" t="s">
        <v>264</v>
      </c>
      <c r="C29" s="8" cm="1">
        <f t="array" ref="C29:Q29">'[1]APPENDIX 29'!$C29:$Q29</f>
        <v>612923.85913000023</v>
      </c>
      <c r="D29" s="8">
        <v>72039.501969999998</v>
      </c>
      <c r="E29" s="8">
        <v>548918.77868083469</v>
      </c>
      <c r="F29" s="8">
        <v>136044.58241916561</v>
      </c>
      <c r="G29" s="8">
        <v>40.582999999999998</v>
      </c>
      <c r="H29" s="8">
        <v>0</v>
      </c>
      <c r="I29" s="8">
        <v>34097.788530000122</v>
      </c>
      <c r="J29" s="8">
        <v>0</v>
      </c>
      <c r="K29" s="265">
        <v>101987.37688916551</v>
      </c>
      <c r="L29" s="265">
        <v>-5236.429916723996</v>
      </c>
      <c r="M29" s="265">
        <v>-118922.378536744</v>
      </c>
      <c r="N29" s="265">
        <v>239271.8870901927</v>
      </c>
      <c r="O29" s="265">
        <v>-13125.701747559249</v>
      </c>
      <c r="P29" s="265">
        <v>53199.489650560397</v>
      </c>
      <c r="Q29" s="266">
        <v>40073.787903001154</v>
      </c>
    </row>
    <row r="30" spans="2:17" ht="19.5" customHeight="1" x14ac:dyDescent="0.35">
      <c r="B30" s="29" t="s">
        <v>20</v>
      </c>
      <c r="C30" s="8" cm="1">
        <f t="array" ref="C30:Q30">'[1]APPENDIX 29'!$C30:$Q30</f>
        <v>26026.531999999999</v>
      </c>
      <c r="D30" s="8">
        <v>0</v>
      </c>
      <c r="E30" s="8">
        <v>12271.942999999999</v>
      </c>
      <c r="F30" s="8">
        <v>13754.589</v>
      </c>
      <c r="G30" s="8">
        <v>2872.0526309200991</v>
      </c>
      <c r="H30" s="8">
        <v>0</v>
      </c>
      <c r="I30" s="8">
        <v>3001.1573663306308</v>
      </c>
      <c r="J30" s="8">
        <v>0</v>
      </c>
      <c r="K30" s="265">
        <v>13625.48426458947</v>
      </c>
      <c r="L30" s="265">
        <v>-3501.296121584744</v>
      </c>
      <c r="M30" s="265">
        <v>-4767.1680023749996</v>
      </c>
      <c r="N30" s="265">
        <v>2740.9616430886031</v>
      </c>
      <c r="O30" s="265">
        <v>19152.98674546061</v>
      </c>
      <c r="P30" s="265">
        <v>1274.144441600288</v>
      </c>
      <c r="Q30" s="266">
        <v>20427.131187060899</v>
      </c>
    </row>
    <row r="31" spans="2:17" ht="19.5" customHeight="1" x14ac:dyDescent="0.35">
      <c r="B31" s="29" t="s">
        <v>265</v>
      </c>
      <c r="C31" s="8" cm="1">
        <f t="array" ref="C31:Q31">'[1]APPENDIX 29'!$C31:$Q31</f>
        <v>296600.63900999998</v>
      </c>
      <c r="D31" s="8">
        <v>795.79215000009538</v>
      </c>
      <c r="E31" s="8">
        <v>212584.01647</v>
      </c>
      <c r="F31" s="8">
        <v>84812.414690000063</v>
      </c>
      <c r="G31" s="8">
        <v>32816.280839999803</v>
      </c>
      <c r="H31" s="8">
        <v>0</v>
      </c>
      <c r="I31" s="8">
        <v>30847.79325148962</v>
      </c>
      <c r="J31" s="8">
        <v>0</v>
      </c>
      <c r="K31" s="265">
        <v>86780.902278510228</v>
      </c>
      <c r="L31" s="265">
        <v>3651.3994270318599</v>
      </c>
      <c r="M31" s="265">
        <v>1338.523673242837</v>
      </c>
      <c r="N31" s="265">
        <v>57339.654000000002</v>
      </c>
      <c r="O31" s="265">
        <v>24451.325178235529</v>
      </c>
      <c r="P31" s="265">
        <v>33562.868722071173</v>
      </c>
      <c r="Q31" s="266">
        <v>58014.193900306687</v>
      </c>
    </row>
    <row r="32" spans="2:17" ht="19.5" customHeight="1" x14ac:dyDescent="0.35">
      <c r="B32" s="29" t="s">
        <v>266</v>
      </c>
      <c r="C32" s="8" cm="1">
        <f t="array" ref="C32:Q32">'[1]APPENDIX 29'!$C32:$Q32</f>
        <v>298521.25099999999</v>
      </c>
      <c r="D32" s="8">
        <v>2515.1729999999998</v>
      </c>
      <c r="E32" s="8">
        <v>147074.17499999999</v>
      </c>
      <c r="F32" s="8">
        <v>153962.24900000001</v>
      </c>
      <c r="G32" s="8">
        <v>55848.305</v>
      </c>
      <c r="H32" s="8">
        <v>0</v>
      </c>
      <c r="I32" s="8">
        <v>88752.976999999999</v>
      </c>
      <c r="J32" s="8">
        <v>0</v>
      </c>
      <c r="K32" s="265">
        <v>121057.577</v>
      </c>
      <c r="L32" s="265">
        <v>17669.537</v>
      </c>
      <c r="M32" s="265">
        <v>45198.383999999998</v>
      </c>
      <c r="N32" s="265">
        <v>16343.227999999999</v>
      </c>
      <c r="O32" s="265">
        <v>41846.428</v>
      </c>
      <c r="P32" s="265">
        <v>16136.333000000001</v>
      </c>
      <c r="Q32" s="266">
        <v>57982.760999999999</v>
      </c>
    </row>
    <row r="33" spans="2:17" ht="19.5" customHeight="1" x14ac:dyDescent="0.35">
      <c r="B33" s="29" t="s">
        <v>267</v>
      </c>
      <c r="C33" s="8" cm="1">
        <f t="array" ref="C33:Q33">'[1]APPENDIX 29'!$C33:$Q33</f>
        <v>41331.468999999997</v>
      </c>
      <c r="D33" s="8">
        <v>453.53399999999999</v>
      </c>
      <c r="E33" s="8">
        <v>11673.911</v>
      </c>
      <c r="F33" s="8">
        <v>30111.092000000001</v>
      </c>
      <c r="G33" s="8">
        <v>16611.946</v>
      </c>
      <c r="H33" s="8">
        <v>0</v>
      </c>
      <c r="I33" s="8">
        <v>18319.433000000001</v>
      </c>
      <c r="J33" s="8">
        <v>0</v>
      </c>
      <c r="K33" s="265">
        <v>28403.605</v>
      </c>
      <c r="L33" s="265">
        <v>10574.699000000001</v>
      </c>
      <c r="M33" s="265">
        <v>4965.0050000000001</v>
      </c>
      <c r="N33" s="265">
        <v>10294.912255855499</v>
      </c>
      <c r="O33" s="265">
        <v>2568.988744144503</v>
      </c>
      <c r="P33" s="265">
        <v>3854.0325193781168</v>
      </c>
      <c r="Q33" s="266">
        <v>6423.0212635226208</v>
      </c>
    </row>
    <row r="34" spans="2:17" ht="19.5" customHeight="1" x14ac:dyDescent="0.35">
      <c r="B34" s="29" t="s">
        <v>268</v>
      </c>
      <c r="C34" s="8" cm="1">
        <f t="array" ref="C34:Q34">'[1]APPENDIX 29'!$C34:$Q34</f>
        <v>223279.94669000001</v>
      </c>
      <c r="D34" s="8">
        <v>0</v>
      </c>
      <c r="E34" s="8">
        <v>162035.44478325901</v>
      </c>
      <c r="F34" s="8">
        <v>61244.501906741018</v>
      </c>
      <c r="G34" s="8">
        <v>24831.751795811699</v>
      </c>
      <c r="H34" s="8">
        <v>0</v>
      </c>
      <c r="I34" s="8">
        <v>48757.964663502127</v>
      </c>
      <c r="J34" s="8">
        <v>0</v>
      </c>
      <c r="K34" s="265">
        <v>37318.289039050593</v>
      </c>
      <c r="L34" s="265">
        <v>-2120.7521249410729</v>
      </c>
      <c r="M34" s="265">
        <v>-4535.7273784914914</v>
      </c>
      <c r="N34" s="265">
        <v>38179.513887270063</v>
      </c>
      <c r="O34" s="265">
        <v>5795.2546552130952</v>
      </c>
      <c r="P34" s="265">
        <v>28349.030070937832</v>
      </c>
      <c r="Q34" s="266">
        <v>34144.284726150923</v>
      </c>
    </row>
    <row r="35" spans="2:17" ht="19.5" customHeight="1" x14ac:dyDescent="0.35">
      <c r="B35" s="29" t="s">
        <v>269</v>
      </c>
      <c r="C35" s="8" cm="1">
        <f t="array" ref="C35:Q35">'[1]APPENDIX 29'!$C35:$Q35</f>
        <v>46453.531000000003</v>
      </c>
      <c r="D35" s="8">
        <v>0</v>
      </c>
      <c r="E35" s="8">
        <v>44645.975400000003</v>
      </c>
      <c r="F35" s="8">
        <v>1807.555600000002</v>
      </c>
      <c r="G35" s="8">
        <v>468.17649999999998</v>
      </c>
      <c r="H35" s="8">
        <v>0</v>
      </c>
      <c r="I35" s="8">
        <v>22318.36433911222</v>
      </c>
      <c r="J35" s="8">
        <v>0</v>
      </c>
      <c r="K35" s="265">
        <v>-20042.632239112219</v>
      </c>
      <c r="L35" s="265">
        <v>0</v>
      </c>
      <c r="M35" s="265">
        <v>326.17736000000002</v>
      </c>
      <c r="N35" s="265">
        <v>5791.3413937936702</v>
      </c>
      <c r="O35" s="265">
        <v>-26160.150992905881</v>
      </c>
      <c r="P35" s="265">
        <v>1842.858190829327</v>
      </c>
      <c r="Q35" s="266">
        <v>-24317.292802076561</v>
      </c>
    </row>
    <row r="36" spans="2:17" ht="19.5" customHeight="1" x14ac:dyDescent="0.35">
      <c r="B36" s="29" t="s">
        <v>21</v>
      </c>
      <c r="C36" s="8" cm="1">
        <f t="array" ref="C36:Q36">'[1]APPENDIX 29'!$C36:$Q36</f>
        <v>34911.159669408858</v>
      </c>
      <c r="D36" s="8">
        <v>424.55353371841721</v>
      </c>
      <c r="E36" s="8">
        <v>0</v>
      </c>
      <c r="F36" s="8">
        <v>35335.71320312727</v>
      </c>
      <c r="G36" s="8">
        <v>18273.13994880973</v>
      </c>
      <c r="H36" s="8">
        <v>0</v>
      </c>
      <c r="I36" s="8">
        <v>18018.750491651179</v>
      </c>
      <c r="J36" s="8">
        <v>0</v>
      </c>
      <c r="K36" s="265">
        <v>35590.102660285833</v>
      </c>
      <c r="L36" s="265">
        <v>6594.2468179227844</v>
      </c>
      <c r="M36" s="265">
        <v>3805.8697848908118</v>
      </c>
      <c r="N36" s="265">
        <v>18334.575322317469</v>
      </c>
      <c r="O36" s="265">
        <v>6855.4107351547664</v>
      </c>
      <c r="P36" s="265">
        <v>2915.1840782102508</v>
      </c>
      <c r="Q36" s="266">
        <v>9770.5948133650181</v>
      </c>
    </row>
    <row r="37" spans="2:17" ht="19.5" customHeight="1" x14ac:dyDescent="0.35">
      <c r="B37" s="29" t="s">
        <v>22</v>
      </c>
      <c r="C37" s="8" cm="1">
        <f t="array" ref="C37:Q37">'[1]APPENDIX 29'!$C37:$Q37</f>
        <v>46953.548000000003</v>
      </c>
      <c r="D37" s="8">
        <v>0</v>
      </c>
      <c r="E37" s="8">
        <v>16598.68103851458</v>
      </c>
      <c r="F37" s="8">
        <v>30354.866961485419</v>
      </c>
      <c r="G37" s="8">
        <v>5559.5930630000012</v>
      </c>
      <c r="H37" s="8">
        <v>0</v>
      </c>
      <c r="I37" s="8">
        <v>6008.597181984147</v>
      </c>
      <c r="J37" s="8">
        <v>0</v>
      </c>
      <c r="K37" s="265">
        <v>29905.862842501279</v>
      </c>
      <c r="L37" s="265">
        <v>5335.7223146019614</v>
      </c>
      <c r="M37" s="265">
        <v>5203.151894794064</v>
      </c>
      <c r="N37" s="265">
        <v>14363.7513129444</v>
      </c>
      <c r="O37" s="265">
        <v>5003.237320160847</v>
      </c>
      <c r="P37" s="265">
        <v>8844.6266289650284</v>
      </c>
      <c r="Q37" s="266">
        <v>13847.863949125869</v>
      </c>
    </row>
    <row r="38" spans="2:17" ht="19.5" customHeight="1" x14ac:dyDescent="0.35">
      <c r="B38" s="29" t="s">
        <v>270</v>
      </c>
      <c r="C38" s="8" cm="1">
        <f t="array" ref="C38:Q38">'[1]APPENDIX 29'!$C38:$Q38</f>
        <v>245819.57699999999</v>
      </c>
      <c r="D38" s="8">
        <v>0</v>
      </c>
      <c r="E38" s="8">
        <v>76332.558999999994</v>
      </c>
      <c r="F38" s="8">
        <v>169487.01800000001</v>
      </c>
      <c r="G38" s="8">
        <v>78491.823000000004</v>
      </c>
      <c r="H38" s="8">
        <v>0</v>
      </c>
      <c r="I38" s="8">
        <v>76648.040999999997</v>
      </c>
      <c r="J38" s="8">
        <v>0</v>
      </c>
      <c r="K38" s="265">
        <v>171330.8</v>
      </c>
      <c r="L38" s="265">
        <v>30238.255000000001</v>
      </c>
      <c r="M38" s="265">
        <v>19803.667000000001</v>
      </c>
      <c r="N38" s="265">
        <v>104026.908</v>
      </c>
      <c r="O38" s="265">
        <v>17261.97</v>
      </c>
      <c r="P38" s="265">
        <v>104428.068</v>
      </c>
      <c r="Q38" s="266">
        <v>121690.038</v>
      </c>
    </row>
    <row r="39" spans="2:17" ht="19.5" customHeight="1" x14ac:dyDescent="0.35">
      <c r="B39" s="29" t="s">
        <v>23</v>
      </c>
      <c r="C39" s="8" cm="1">
        <f t="array" ref="C39:Q39">'[1]APPENDIX 29'!$C39:$Q39</f>
        <v>22116.599979999999</v>
      </c>
      <c r="D39" s="8">
        <v>0</v>
      </c>
      <c r="E39" s="8">
        <v>0</v>
      </c>
      <c r="F39" s="8">
        <v>22116.599979999999</v>
      </c>
      <c r="G39" s="8">
        <v>6264.2979999999998</v>
      </c>
      <c r="H39" s="8">
        <v>0</v>
      </c>
      <c r="I39" s="8">
        <v>9260.3670000000002</v>
      </c>
      <c r="J39" s="8">
        <v>0</v>
      </c>
      <c r="K39" s="265">
        <v>19120.53098</v>
      </c>
      <c r="L39" s="265">
        <v>500.79129423924161</v>
      </c>
      <c r="M39" s="265">
        <v>2400.3890000000001</v>
      </c>
      <c r="N39" s="265">
        <v>8015.7611878342168</v>
      </c>
      <c r="O39" s="265">
        <v>8203.5894979265413</v>
      </c>
      <c r="P39" s="265">
        <v>896.96439042528959</v>
      </c>
      <c r="Q39" s="266">
        <v>9100.5538883518311</v>
      </c>
    </row>
    <row r="40" spans="2:17" ht="19.5" customHeight="1" x14ac:dyDescent="0.35">
      <c r="B40" s="29" t="s">
        <v>24</v>
      </c>
      <c r="C40" s="8" cm="1">
        <f t="array" ref="C40:Q40">'[1]APPENDIX 29'!$C40:$Q40</f>
        <v>11148.72343</v>
      </c>
      <c r="D40" s="8">
        <v>699.98699999999997</v>
      </c>
      <c r="E40" s="8">
        <v>4608.26</v>
      </c>
      <c r="F40" s="8">
        <v>7240.4504299999999</v>
      </c>
      <c r="G40" s="8">
        <v>1717.7900971218639</v>
      </c>
      <c r="H40" s="8">
        <v>0</v>
      </c>
      <c r="I40" s="8">
        <v>2713.3697208323979</v>
      </c>
      <c r="J40" s="8">
        <v>0</v>
      </c>
      <c r="K40" s="265">
        <v>6244.8708062894657</v>
      </c>
      <c r="L40" s="265">
        <v>-1372.2909999999999</v>
      </c>
      <c r="M40" s="265">
        <v>1806.1668</v>
      </c>
      <c r="N40" s="265">
        <v>5021.3764263784115</v>
      </c>
      <c r="O40" s="265">
        <v>789.61857991105603</v>
      </c>
      <c r="P40" s="265">
        <v>61.704613185682582</v>
      </c>
      <c r="Q40" s="266">
        <v>851.32319309673858</v>
      </c>
    </row>
    <row r="41" spans="2:17" ht="19.5" customHeight="1" x14ac:dyDescent="0.35">
      <c r="B41" s="29" t="s">
        <v>25</v>
      </c>
      <c r="C41" s="8" cm="1">
        <f t="array" ref="C41:Q41">'[1]APPENDIX 29'!$C41:$Q41</f>
        <v>0</v>
      </c>
      <c r="D41" s="8">
        <v>0</v>
      </c>
      <c r="E41" s="8">
        <v>0</v>
      </c>
      <c r="F41" s="8">
        <v>0</v>
      </c>
      <c r="G41" s="8">
        <v>0</v>
      </c>
      <c r="H41" s="8">
        <v>0</v>
      </c>
      <c r="I41" s="8">
        <v>0</v>
      </c>
      <c r="J41" s="8">
        <v>0</v>
      </c>
      <c r="K41" s="265">
        <v>0</v>
      </c>
      <c r="L41" s="265">
        <v>0</v>
      </c>
      <c r="M41" s="265">
        <v>0</v>
      </c>
      <c r="N41" s="265">
        <v>0</v>
      </c>
      <c r="O41" s="265">
        <v>0</v>
      </c>
      <c r="P41" s="265">
        <v>0</v>
      </c>
      <c r="Q41" s="266">
        <v>0</v>
      </c>
    </row>
    <row r="42" spans="2:17" ht="19.5" customHeight="1" x14ac:dyDescent="0.35">
      <c r="B42" s="260" t="s">
        <v>26</v>
      </c>
      <c r="C42" s="268">
        <f t="shared" ref="C42:Q42" si="0">SUM(C6:C41)</f>
        <v>5224758.4386221692</v>
      </c>
      <c r="D42" s="268">
        <f t="shared" si="0"/>
        <v>119018.02588821994</v>
      </c>
      <c r="E42" s="268">
        <f t="shared" si="0"/>
        <v>3232688.3191404697</v>
      </c>
      <c r="F42" s="268">
        <f t="shared" si="0"/>
        <v>2111088.1453699186</v>
      </c>
      <c r="G42" s="268">
        <f t="shared" si="0"/>
        <v>678188.42736537673</v>
      </c>
      <c r="H42" s="268">
        <f t="shared" si="0"/>
        <v>69160.244000000006</v>
      </c>
      <c r="I42" s="268">
        <f t="shared" si="0"/>
        <v>791240.73118626815</v>
      </c>
      <c r="J42" s="268">
        <f t="shared" si="0"/>
        <v>876.7572128710525</v>
      </c>
      <c r="K42" s="268">
        <f t="shared" si="0"/>
        <v>2066319.328336156</v>
      </c>
      <c r="L42" s="268">
        <f t="shared" si="0"/>
        <v>489318.87102060119</v>
      </c>
      <c r="M42" s="268">
        <f t="shared" si="0"/>
        <v>36706.818613410112</v>
      </c>
      <c r="N42" s="268">
        <f t="shared" si="0"/>
        <v>1050246.2663232903</v>
      </c>
      <c r="O42" s="268">
        <f t="shared" si="0"/>
        <v>490047.37237885466</v>
      </c>
      <c r="P42" s="268">
        <f t="shared" si="0"/>
        <v>552551.74263904651</v>
      </c>
      <c r="Q42" s="268">
        <f t="shared" si="0"/>
        <v>1042599.1150179012</v>
      </c>
    </row>
    <row r="43" spans="2:17" ht="19.5" customHeight="1" x14ac:dyDescent="0.35">
      <c r="B43" s="560" t="s">
        <v>27</v>
      </c>
      <c r="C43" s="535"/>
      <c r="D43" s="535"/>
      <c r="E43" s="535"/>
      <c r="F43" s="535"/>
      <c r="G43" s="535"/>
      <c r="H43" s="535"/>
      <c r="I43" s="535"/>
      <c r="J43" s="535"/>
      <c r="K43" s="535"/>
      <c r="L43" s="535"/>
      <c r="M43" s="535"/>
      <c r="N43" s="535"/>
      <c r="O43" s="535"/>
      <c r="P43" s="535"/>
      <c r="Q43" s="536"/>
    </row>
    <row r="44" spans="2:17" ht="19.5" customHeight="1" x14ac:dyDescent="0.35">
      <c r="B44" s="29" t="s">
        <v>28</v>
      </c>
      <c r="C44" s="8" cm="1">
        <f t="array" ref="C44:Q44">'[1]APPENDIX 29'!$C44:$Q44</f>
        <v>0</v>
      </c>
      <c r="D44" s="8">
        <v>91340.402000000002</v>
      </c>
      <c r="E44" s="8">
        <v>-6825.9269999999997</v>
      </c>
      <c r="F44" s="8">
        <v>98166.328999999998</v>
      </c>
      <c r="G44" s="8">
        <v>47167.371535032973</v>
      </c>
      <c r="H44" s="8">
        <v>0</v>
      </c>
      <c r="I44" s="8">
        <v>33578.128373979227</v>
      </c>
      <c r="J44" s="8">
        <v>0</v>
      </c>
      <c r="K44" s="8">
        <v>111755.5721610537</v>
      </c>
      <c r="L44" s="8">
        <v>41317.864999999998</v>
      </c>
      <c r="M44" s="8">
        <v>21897.434000000001</v>
      </c>
      <c r="N44" s="8">
        <v>14238.71721931701</v>
      </c>
      <c r="O44" s="8">
        <v>34301.555941736719</v>
      </c>
      <c r="P44" s="8">
        <v>6763.5215595585451</v>
      </c>
      <c r="Q44" s="269">
        <v>41065.077501295273</v>
      </c>
    </row>
    <row r="45" spans="2:17" ht="19.5" customHeight="1" x14ac:dyDescent="0.35">
      <c r="B45" s="29" t="s">
        <v>29</v>
      </c>
      <c r="C45" s="8" cm="1">
        <f t="array" ref="C45:Q45">'[1]APPENDIX 29'!$C45:$Q45</f>
        <v>0</v>
      </c>
      <c r="D45" s="8">
        <v>44405.556335813562</v>
      </c>
      <c r="E45" s="8">
        <v>0</v>
      </c>
      <c r="F45" s="8">
        <v>44405.556335813562</v>
      </c>
      <c r="G45" s="8">
        <v>11048.393482280349</v>
      </c>
      <c r="H45" s="8">
        <v>0</v>
      </c>
      <c r="I45" s="8">
        <v>14706.69422128105</v>
      </c>
      <c r="J45" s="8">
        <v>0</v>
      </c>
      <c r="K45" s="8">
        <v>40747.255596812858</v>
      </c>
      <c r="L45" s="8">
        <v>10843.28</v>
      </c>
      <c r="M45" s="8">
        <v>10374.739223529061</v>
      </c>
      <c r="N45" s="8">
        <v>4488.607813749767</v>
      </c>
      <c r="O45" s="8">
        <v>15040.62855953404</v>
      </c>
      <c r="P45" s="8">
        <v>7883.3863234978926</v>
      </c>
      <c r="Q45" s="269">
        <v>22924.01488303193</v>
      </c>
    </row>
    <row r="46" spans="2:17" ht="19.5" customHeight="1" x14ac:dyDescent="0.35">
      <c r="B46" s="29" t="s">
        <v>271</v>
      </c>
      <c r="C46" s="8" cm="1">
        <f t="array" ref="C46:Q46">'[1]APPENDIX 29'!$C46:$Q46</f>
        <v>0</v>
      </c>
      <c r="D46" s="8">
        <v>35655.889000000003</v>
      </c>
      <c r="E46" s="8">
        <v>0</v>
      </c>
      <c r="F46" s="8">
        <v>35655.889000000003</v>
      </c>
      <c r="G46" s="8">
        <v>30080.839702360441</v>
      </c>
      <c r="H46" s="8">
        <v>0</v>
      </c>
      <c r="I46" s="8">
        <v>19884.925239351709</v>
      </c>
      <c r="J46" s="8">
        <v>0</v>
      </c>
      <c r="K46" s="8">
        <v>45851.803463008728</v>
      </c>
      <c r="L46" s="8">
        <v>-17217.099918555541</v>
      </c>
      <c r="M46" s="8">
        <v>13033.946</v>
      </c>
      <c r="N46" s="8">
        <v>2444.9951353324832</v>
      </c>
      <c r="O46" s="8">
        <v>47589.962246231793</v>
      </c>
      <c r="P46" s="8">
        <v>4489.3117208294871</v>
      </c>
      <c r="Q46" s="269">
        <v>52079.273967061279</v>
      </c>
    </row>
    <row r="47" spans="2:17" ht="19.5" customHeight="1" x14ac:dyDescent="0.35">
      <c r="B47" s="29" t="s">
        <v>30</v>
      </c>
      <c r="C47" s="8" cm="1">
        <f t="array" ref="C47:Q47">'[1]APPENDIX 29'!$C47:$Q47</f>
        <v>0</v>
      </c>
      <c r="D47" s="8">
        <v>189261.38725999999</v>
      </c>
      <c r="E47" s="8">
        <v>0</v>
      </c>
      <c r="F47" s="8">
        <v>189261.38725999999</v>
      </c>
      <c r="G47" s="8">
        <v>29668.037</v>
      </c>
      <c r="H47" s="8">
        <v>0</v>
      </c>
      <c r="I47" s="8">
        <v>22257.260873223251</v>
      </c>
      <c r="J47" s="8">
        <v>0</v>
      </c>
      <c r="K47" s="8">
        <v>196672.16338677681</v>
      </c>
      <c r="L47" s="8">
        <v>26871.34677</v>
      </c>
      <c r="M47" s="8">
        <v>38358.238329999956</v>
      </c>
      <c r="N47" s="8">
        <v>13142.121860052481</v>
      </c>
      <c r="O47" s="8">
        <v>118300.4564267243</v>
      </c>
      <c r="P47" s="8">
        <v>55275.448710276527</v>
      </c>
      <c r="Q47" s="269">
        <v>173575.9051370009</v>
      </c>
    </row>
    <row r="48" spans="2:17" ht="19.5" customHeight="1" x14ac:dyDescent="0.35">
      <c r="B48" s="29" t="s">
        <v>272</v>
      </c>
      <c r="C48" s="371" cm="1">
        <f t="array" ref="C48:Q48">'[1]APPENDIX 29'!$C48:$Q48</f>
        <v>0</v>
      </c>
      <c r="D48" s="371">
        <v>198314.50761046191</v>
      </c>
      <c r="E48" s="371">
        <v>903.79245778170866</v>
      </c>
      <c r="F48" s="371">
        <v>197410.7151526802</v>
      </c>
      <c r="G48" s="371">
        <v>0</v>
      </c>
      <c r="H48" s="371">
        <v>0</v>
      </c>
      <c r="I48" s="371">
        <v>102401.4250518686</v>
      </c>
      <c r="J48" s="371">
        <v>0</v>
      </c>
      <c r="K48" s="371">
        <v>95009.290100811631</v>
      </c>
      <c r="L48" s="371">
        <v>1178273.5642849971</v>
      </c>
      <c r="M48" s="371">
        <v>101511.18090729001</v>
      </c>
      <c r="N48" s="371">
        <v>77363.193192480278</v>
      </c>
      <c r="O48" s="371">
        <v>-1262138.6482839561</v>
      </c>
      <c r="P48" s="371">
        <v>51059.934660309191</v>
      </c>
      <c r="Q48" s="372">
        <v>-1211078.7136236459</v>
      </c>
    </row>
    <row r="49" spans="2:17" ht="19.5" customHeight="1" x14ac:dyDescent="0.35">
      <c r="B49" s="365" t="s">
        <v>26</v>
      </c>
      <c r="C49" s="366">
        <f t="shared" ref="C49:Q49" si="1">SUM(C44:C48)</f>
        <v>0</v>
      </c>
      <c r="D49" s="366">
        <f t="shared" si="1"/>
        <v>558977.74220627546</v>
      </c>
      <c r="E49" s="366">
        <f t="shared" si="1"/>
        <v>-5922.1345422182912</v>
      </c>
      <c r="F49" s="366">
        <f t="shared" si="1"/>
        <v>564899.87674849376</v>
      </c>
      <c r="G49" s="366">
        <f t="shared" si="1"/>
        <v>117964.64171967376</v>
      </c>
      <c r="H49" s="366">
        <f t="shared" si="1"/>
        <v>0</v>
      </c>
      <c r="I49" s="366">
        <f t="shared" si="1"/>
        <v>192828.43375970382</v>
      </c>
      <c r="J49" s="366">
        <f t="shared" si="1"/>
        <v>0</v>
      </c>
      <c r="K49" s="366">
        <f t="shared" si="1"/>
        <v>490036.08470846375</v>
      </c>
      <c r="L49" s="366">
        <f t="shared" si="1"/>
        <v>1240088.9561364416</v>
      </c>
      <c r="M49" s="366">
        <f t="shared" si="1"/>
        <v>185175.53846081905</v>
      </c>
      <c r="N49" s="366">
        <f t="shared" si="1"/>
        <v>111677.63522093202</v>
      </c>
      <c r="O49" s="366">
        <f t="shared" si="1"/>
        <v>-1046906.0451097293</v>
      </c>
      <c r="P49" s="366">
        <f t="shared" si="1"/>
        <v>125471.60297447164</v>
      </c>
      <c r="Q49" s="366">
        <f t="shared" si="1"/>
        <v>-921434.4421352566</v>
      </c>
    </row>
    <row r="50" spans="2:17" ht="19.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p9Tox0wUML3UnufLmwxiV8vRhlW5TadHkOBrQQmt+a6HsXomPjZHsh2K0XBzQhAQojtHzPr8gmlyXXZDUSDXeQ==" saltValue="OQZ9YzeRpbGch9kKd7a5Xw=="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35">
    <tabColor rgb="FFCC9900"/>
    <pageSetUpPr fitToPage="1"/>
  </sheetPr>
  <dimension ref="B1:Q50"/>
  <sheetViews>
    <sheetView showGridLines="0" zoomScale="80" zoomScaleNormal="80" workbookViewId="0">
      <selection activeCell="B5" sqref="B5:Q5"/>
    </sheetView>
  </sheetViews>
  <sheetFormatPr defaultRowHeight="20.25" customHeight="1" x14ac:dyDescent="0.35"/>
  <cols>
    <col min="1" max="1" width="8.7265625" style="1"/>
    <col min="2" max="2" width="50.6328125" style="1" bestFit="1" customWidth="1"/>
    <col min="3" max="10" width="15.453125" style="1" customWidth="1"/>
    <col min="11" max="11" width="17.54296875" style="1" customWidth="1"/>
    <col min="12" max="14" width="15.453125" style="1" customWidth="1"/>
    <col min="15" max="15" width="16" style="1" customWidth="1"/>
    <col min="16" max="16" width="15.453125" style="1" customWidth="1"/>
    <col min="17" max="17" width="16.453125" style="1" customWidth="1"/>
    <col min="18" max="16384" width="8.7265625" style="1"/>
  </cols>
  <sheetData>
    <row r="1" spans="2:17" ht="27.5" customHeight="1" x14ac:dyDescent="0.35">
      <c r="B1" s="449"/>
    </row>
    <row r="3" spans="2:17" ht="20.25" customHeight="1" x14ac:dyDescent="0.35">
      <c r="B3" s="538" t="str">
        <f>_xlfn.CONCAT(Contents!E47,": ",UPPER(Contents!F47))</f>
        <v>APPENDIX 30: SUMMARY OF MARINE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20.25" customHeight="1" x14ac:dyDescent="0.35">
      <c r="B5" s="560" t="s">
        <v>4</v>
      </c>
      <c r="C5" s="535"/>
      <c r="D5" s="535"/>
      <c r="E5" s="535"/>
      <c r="F5" s="535"/>
      <c r="G5" s="535"/>
      <c r="H5" s="535"/>
      <c r="I5" s="535"/>
      <c r="J5" s="535"/>
      <c r="K5" s="535"/>
      <c r="L5" s="535"/>
      <c r="M5" s="535"/>
      <c r="N5" s="535"/>
      <c r="O5" s="535"/>
      <c r="P5" s="535"/>
      <c r="Q5" s="536"/>
    </row>
    <row r="6" spans="2:17" ht="20.25" customHeight="1" x14ac:dyDescent="0.35">
      <c r="B6" s="272" t="s">
        <v>5</v>
      </c>
      <c r="C6" s="8" cm="1">
        <f t="array" ref="C6:Q6">'[1]APPENDIX 30'!$C6:$Q6</f>
        <v>1369.859767142857</v>
      </c>
      <c r="D6" s="8">
        <v>0</v>
      </c>
      <c r="E6" s="8">
        <v>539.03399999999999</v>
      </c>
      <c r="F6" s="8">
        <v>830.82576714285722</v>
      </c>
      <c r="G6" s="8">
        <v>124.288</v>
      </c>
      <c r="H6" s="8">
        <v>0</v>
      </c>
      <c r="I6" s="8">
        <v>163.71412802506279</v>
      </c>
      <c r="J6" s="8">
        <v>0</v>
      </c>
      <c r="K6" s="265">
        <v>791.39963911779444</v>
      </c>
      <c r="L6" s="265">
        <v>1399.12891614405</v>
      </c>
      <c r="M6" s="265">
        <v>81.90008425000002</v>
      </c>
      <c r="N6" s="265">
        <v>180.0839570766511</v>
      </c>
      <c r="O6" s="265">
        <v>-869.7133183529063</v>
      </c>
      <c r="P6" s="265">
        <v>79.763705587844157</v>
      </c>
      <c r="Q6" s="266">
        <v>-789.94961276506217</v>
      </c>
    </row>
    <row r="7" spans="2:17" ht="20.25" customHeight="1" x14ac:dyDescent="0.35">
      <c r="B7" s="272" t="s">
        <v>6</v>
      </c>
      <c r="C7" s="8" cm="1">
        <f t="array" ref="C7:Q7">'[1]APPENDIX 30'!$C7:$Q7</f>
        <v>2534.6808505522181</v>
      </c>
      <c r="D7" s="8">
        <v>0</v>
      </c>
      <c r="E7" s="8">
        <v>1714.472</v>
      </c>
      <c r="F7" s="8">
        <v>820.208850552218</v>
      </c>
      <c r="G7" s="8">
        <v>465.41399999999999</v>
      </c>
      <c r="H7" s="8">
        <v>0</v>
      </c>
      <c r="I7" s="8">
        <v>136.7544263483102</v>
      </c>
      <c r="J7" s="8">
        <v>0</v>
      </c>
      <c r="K7" s="265">
        <v>1148.868424203908</v>
      </c>
      <c r="L7" s="265">
        <v>893.53706999998917</v>
      </c>
      <c r="M7" s="265">
        <v>-94.320999999999998</v>
      </c>
      <c r="N7" s="265">
        <v>781.80469363627265</v>
      </c>
      <c r="O7" s="265">
        <v>-432.15233943235398</v>
      </c>
      <c r="P7" s="265">
        <v>96.59278213066969</v>
      </c>
      <c r="Q7" s="266">
        <v>-335.55955730168432</v>
      </c>
    </row>
    <row r="8" spans="2:17" ht="20.25" customHeight="1" x14ac:dyDescent="0.35">
      <c r="B8" s="272" t="s">
        <v>256</v>
      </c>
      <c r="C8" s="8" cm="1">
        <f t="array" ref="C8:Q8">'[1]APPENDIX 30'!$C8:$Q8</f>
        <v>282923.95799999998</v>
      </c>
      <c r="D8" s="8">
        <v>1123.79</v>
      </c>
      <c r="E8" s="8">
        <v>108036.700455336</v>
      </c>
      <c r="F8" s="8">
        <v>176011.047544664</v>
      </c>
      <c r="G8" s="8">
        <v>32022.207999999999</v>
      </c>
      <c r="H8" s="8">
        <v>0</v>
      </c>
      <c r="I8" s="8">
        <v>36340.915092972289</v>
      </c>
      <c r="J8" s="8">
        <v>0</v>
      </c>
      <c r="K8" s="265">
        <v>171692.34045169171</v>
      </c>
      <c r="L8" s="265">
        <v>102361.19353114199</v>
      </c>
      <c r="M8" s="265">
        <v>14836.92801525</v>
      </c>
      <c r="N8" s="265">
        <v>44052.7710648711</v>
      </c>
      <c r="O8" s="265">
        <v>10441.447840428609</v>
      </c>
      <c r="P8" s="265">
        <v>31752.77431896788</v>
      </c>
      <c r="Q8" s="266">
        <v>42194.222159396493</v>
      </c>
    </row>
    <row r="9" spans="2:17" ht="20.25" customHeight="1" x14ac:dyDescent="0.35">
      <c r="B9" s="272" t="s">
        <v>257</v>
      </c>
      <c r="C9" s="8" cm="1">
        <f t="array" ref="C9:Q9">'[1]APPENDIX 30'!$C9:$Q9</f>
        <v>705389.88364999963</v>
      </c>
      <c r="D9" s="8">
        <v>2151.04295</v>
      </c>
      <c r="E9" s="8">
        <v>607385.1495599997</v>
      </c>
      <c r="F9" s="8">
        <v>100155.77704</v>
      </c>
      <c r="G9" s="8">
        <v>5044.3354499999959</v>
      </c>
      <c r="H9" s="8">
        <v>0</v>
      </c>
      <c r="I9" s="8">
        <v>4629.3461000000007</v>
      </c>
      <c r="J9" s="8">
        <v>0</v>
      </c>
      <c r="K9" s="265">
        <v>100570.76639</v>
      </c>
      <c r="L9" s="265">
        <v>12585.636979562851</v>
      </c>
      <c r="M9" s="265">
        <v>-53563.756620000007</v>
      </c>
      <c r="N9" s="265">
        <v>49616.960148633349</v>
      </c>
      <c r="O9" s="265">
        <v>91931.925881803763</v>
      </c>
      <c r="P9" s="265">
        <v>38635.323719231361</v>
      </c>
      <c r="Q9" s="266">
        <v>130567.2496010351</v>
      </c>
    </row>
    <row r="10" spans="2:17" ht="20.25" customHeight="1" x14ac:dyDescent="0.35">
      <c r="B10" s="272" t="s">
        <v>258</v>
      </c>
      <c r="C10" s="8" cm="1">
        <f t="array" ref="C10:Q10">'[1]APPENDIX 30'!$C10:$Q10</f>
        <v>27741.048999999999</v>
      </c>
      <c r="D10" s="8">
        <v>483.05399999999997</v>
      </c>
      <c r="E10" s="8">
        <v>17258.792000000001</v>
      </c>
      <c r="F10" s="8">
        <v>10965.311</v>
      </c>
      <c r="G10" s="8">
        <v>3557.5836568670138</v>
      </c>
      <c r="H10" s="8">
        <v>44.12</v>
      </c>
      <c r="I10" s="8">
        <v>2896.2392670889349</v>
      </c>
      <c r="J10" s="8">
        <v>897.39523307950651</v>
      </c>
      <c r="K10" s="265">
        <v>10773.380156698569</v>
      </c>
      <c r="L10" s="265">
        <v>5451.8613944011777</v>
      </c>
      <c r="M10" s="265">
        <v>-1753.8720000000001</v>
      </c>
      <c r="N10" s="265">
        <v>7544.229241303954</v>
      </c>
      <c r="O10" s="265">
        <v>-468.83847900655871</v>
      </c>
      <c r="P10" s="265">
        <v>5276.886853422171</v>
      </c>
      <c r="Q10" s="266">
        <v>4808.0483744156127</v>
      </c>
    </row>
    <row r="11" spans="2:17" ht="20.25" customHeight="1" x14ac:dyDescent="0.35">
      <c r="B11" s="272" t="s">
        <v>7</v>
      </c>
      <c r="C11" s="8" cm="1">
        <f t="array" ref="C11:Q11">'[1]APPENDIX 30'!$C11:$Q11</f>
        <v>41805.950429999968</v>
      </c>
      <c r="D11" s="8">
        <v>85007.009239999999</v>
      </c>
      <c r="E11" s="8">
        <v>69260.183479999992</v>
      </c>
      <c r="F11" s="8">
        <v>57552.776189999968</v>
      </c>
      <c r="G11" s="8">
        <v>22901.129990000001</v>
      </c>
      <c r="H11" s="8">
        <v>0</v>
      </c>
      <c r="I11" s="8">
        <v>14012.690989999999</v>
      </c>
      <c r="J11" s="8">
        <v>0</v>
      </c>
      <c r="K11" s="265">
        <v>66441.215189999974</v>
      </c>
      <c r="L11" s="265">
        <v>17055.17516000001</v>
      </c>
      <c r="M11" s="265">
        <v>1793.3769699999989</v>
      </c>
      <c r="N11" s="265">
        <v>24923.402868461639</v>
      </c>
      <c r="O11" s="265">
        <v>22669.260191538331</v>
      </c>
      <c r="P11" s="265">
        <v>10568.507110436811</v>
      </c>
      <c r="Q11" s="266">
        <v>33237.767301975138</v>
      </c>
    </row>
    <row r="12" spans="2:17" ht="20.25" customHeight="1" x14ac:dyDescent="0.35">
      <c r="B12" s="272" t="s">
        <v>8</v>
      </c>
      <c r="C12" s="8" cm="1">
        <f t="array" ref="C12:Q12">'[1]APPENDIX 30'!$C12:$Q12</f>
        <v>2513.034075206107</v>
      </c>
      <c r="D12" s="8">
        <v>55.914900818331937</v>
      </c>
      <c r="E12" s="8">
        <v>1465.8059699999999</v>
      </c>
      <c r="F12" s="8">
        <v>1103.14300602444</v>
      </c>
      <c r="G12" s="8">
        <v>456.76369852439552</v>
      </c>
      <c r="H12" s="8">
        <v>0</v>
      </c>
      <c r="I12" s="8">
        <v>1301.868162019</v>
      </c>
      <c r="J12" s="8">
        <v>0</v>
      </c>
      <c r="K12" s="265">
        <v>258.03854252983541</v>
      </c>
      <c r="L12" s="265">
        <v>275.60519509069059</v>
      </c>
      <c r="M12" s="265">
        <v>-23.159211546845679</v>
      </c>
      <c r="N12" s="265">
        <v>2902.2205199571381</v>
      </c>
      <c r="O12" s="265">
        <v>-2896.6279609711469</v>
      </c>
      <c r="P12" s="265">
        <v>20.727567103841778</v>
      </c>
      <c r="Q12" s="266">
        <v>-2875.900393867305</v>
      </c>
    </row>
    <row r="13" spans="2:17" ht="20.25" customHeight="1" x14ac:dyDescent="0.35">
      <c r="B13" s="272" t="s">
        <v>9</v>
      </c>
      <c r="C13" s="8" cm="1">
        <f t="array" ref="C13:Q13">'[1]APPENDIX 30'!$C13:$Q13</f>
        <v>22.681999999999999</v>
      </c>
      <c r="D13" s="8">
        <v>0</v>
      </c>
      <c r="E13" s="8">
        <v>0</v>
      </c>
      <c r="F13" s="8">
        <v>22.681999999999999</v>
      </c>
      <c r="G13" s="8">
        <v>243.30188999999999</v>
      </c>
      <c r="H13" s="8">
        <v>0</v>
      </c>
      <c r="I13" s="8">
        <v>52.784109999999998</v>
      </c>
      <c r="J13" s="8">
        <v>0</v>
      </c>
      <c r="K13" s="265">
        <v>213.19978</v>
      </c>
      <c r="L13" s="265">
        <v>0</v>
      </c>
      <c r="M13" s="265">
        <v>11.000999999999999</v>
      </c>
      <c r="N13" s="265">
        <v>0</v>
      </c>
      <c r="O13" s="265">
        <v>202.19878</v>
      </c>
      <c r="P13" s="265">
        <v>0</v>
      </c>
      <c r="Q13" s="266">
        <v>202.19878</v>
      </c>
    </row>
    <row r="14" spans="2:17" ht="20.25" customHeight="1" x14ac:dyDescent="0.35">
      <c r="B14" s="272" t="s">
        <v>259</v>
      </c>
      <c r="C14" s="8" cm="1">
        <f t="array" ref="C14:Q14">'[1]APPENDIX 30'!$C14:$Q14</f>
        <v>0</v>
      </c>
      <c r="D14" s="8">
        <v>0</v>
      </c>
      <c r="E14" s="8">
        <v>0</v>
      </c>
      <c r="F14" s="8">
        <v>0</v>
      </c>
      <c r="G14" s="8">
        <v>0</v>
      </c>
      <c r="H14" s="8">
        <v>0</v>
      </c>
      <c r="I14" s="8">
        <v>0</v>
      </c>
      <c r="J14" s="8">
        <v>0</v>
      </c>
      <c r="K14" s="265">
        <v>0</v>
      </c>
      <c r="L14" s="265">
        <v>0</v>
      </c>
      <c r="M14" s="265">
        <v>0</v>
      </c>
      <c r="N14" s="265">
        <v>0</v>
      </c>
      <c r="O14" s="265">
        <v>0</v>
      </c>
      <c r="P14" s="265">
        <v>0</v>
      </c>
      <c r="Q14" s="266">
        <v>0</v>
      </c>
    </row>
    <row r="15" spans="2:17" ht="20.25" customHeight="1" x14ac:dyDescent="0.35">
      <c r="B15" s="272" t="s">
        <v>10</v>
      </c>
      <c r="C15" s="8" cm="1">
        <f t="array" ref="C15:Q15">'[1]APPENDIX 30'!$C15:$Q15</f>
        <v>129193.63099999999</v>
      </c>
      <c r="D15" s="8">
        <v>0</v>
      </c>
      <c r="E15" s="8">
        <v>99736.33</v>
      </c>
      <c r="F15" s="8">
        <v>29457.300999999999</v>
      </c>
      <c r="G15" s="8">
        <v>20117.737000000001</v>
      </c>
      <c r="H15" s="8">
        <v>0</v>
      </c>
      <c r="I15" s="8">
        <v>17990.797999999999</v>
      </c>
      <c r="J15" s="8">
        <v>0</v>
      </c>
      <c r="K15" s="265">
        <v>31584.240000000002</v>
      </c>
      <c r="L15" s="265">
        <v>18659.217000000001</v>
      </c>
      <c r="M15" s="265">
        <v>-1671.6420000000001</v>
      </c>
      <c r="N15" s="265">
        <v>10275.152</v>
      </c>
      <c r="O15" s="265">
        <v>4321.5129999999999</v>
      </c>
      <c r="P15" s="265">
        <v>4370.9531873952192</v>
      </c>
      <c r="Q15" s="266">
        <v>8692.4661873952191</v>
      </c>
    </row>
    <row r="16" spans="2:17" ht="20.25" customHeight="1" x14ac:dyDescent="0.35">
      <c r="B16" s="272" t="s">
        <v>11</v>
      </c>
      <c r="C16" s="8" cm="1">
        <f t="array" ref="C16:Q16">'[1]APPENDIX 30'!$C16:$Q16</f>
        <v>167132.345</v>
      </c>
      <c r="D16" s="8">
        <v>897.55200000000002</v>
      </c>
      <c r="E16" s="8">
        <v>107483.154801</v>
      </c>
      <c r="F16" s="8">
        <v>60546.742199000008</v>
      </c>
      <c r="G16" s="8">
        <v>17271.27038634679</v>
      </c>
      <c r="H16" s="8">
        <v>0</v>
      </c>
      <c r="I16" s="8">
        <v>20783.995468797071</v>
      </c>
      <c r="J16" s="8">
        <v>0</v>
      </c>
      <c r="K16" s="265">
        <v>57034.01711654973</v>
      </c>
      <c r="L16" s="265">
        <v>20628.295529999999</v>
      </c>
      <c r="M16" s="265">
        <v>1991.9553029999961</v>
      </c>
      <c r="N16" s="265">
        <v>31833.272932099691</v>
      </c>
      <c r="O16" s="265">
        <v>2580.4933514500449</v>
      </c>
      <c r="P16" s="265">
        <v>11629.858649572339</v>
      </c>
      <c r="Q16" s="266">
        <v>14210.352001022389</v>
      </c>
    </row>
    <row r="17" spans="2:17" ht="20.25" customHeight="1" x14ac:dyDescent="0.35">
      <c r="B17" s="272" t="s">
        <v>12</v>
      </c>
      <c r="C17" s="8" cm="1">
        <f t="array" ref="C17:Q17">'[1]APPENDIX 30'!$C17:$Q17</f>
        <v>678909.84600000002</v>
      </c>
      <c r="D17" s="8">
        <v>2624.143</v>
      </c>
      <c r="E17" s="8">
        <v>448576.685</v>
      </c>
      <c r="F17" s="8">
        <v>232957.304</v>
      </c>
      <c r="G17" s="8">
        <v>116147.69</v>
      </c>
      <c r="H17" s="8">
        <v>0</v>
      </c>
      <c r="I17" s="8">
        <v>127167.526</v>
      </c>
      <c r="J17" s="8">
        <v>0</v>
      </c>
      <c r="K17" s="265">
        <v>221937.46799999999</v>
      </c>
      <c r="L17" s="265">
        <v>37434.226149999973</v>
      </c>
      <c r="M17" s="265">
        <v>20877.883000000002</v>
      </c>
      <c r="N17" s="265">
        <v>63955.31</v>
      </c>
      <c r="O17" s="265">
        <v>99670.048850000021</v>
      </c>
      <c r="P17" s="265">
        <v>72774.311000000002</v>
      </c>
      <c r="Q17" s="266">
        <v>172444.35985000001</v>
      </c>
    </row>
    <row r="18" spans="2:17" ht="20.25" customHeight="1" x14ac:dyDescent="0.35">
      <c r="B18" s="272" t="s">
        <v>13</v>
      </c>
      <c r="C18" s="8" cm="1">
        <f t="array" ref="C18:Q18">'[1]APPENDIX 30'!$C18:$Q18</f>
        <v>575285.04799999995</v>
      </c>
      <c r="D18" s="8">
        <v>166.51499999999999</v>
      </c>
      <c r="E18" s="8">
        <v>379387.37400000001</v>
      </c>
      <c r="F18" s="8">
        <v>196064.18900000001</v>
      </c>
      <c r="G18" s="8">
        <v>30961.266</v>
      </c>
      <c r="H18" s="8">
        <v>0</v>
      </c>
      <c r="I18" s="8">
        <v>33493.834000000003</v>
      </c>
      <c r="J18" s="8">
        <v>0</v>
      </c>
      <c r="K18" s="265">
        <v>193531.62100000001</v>
      </c>
      <c r="L18" s="265">
        <v>50646.784</v>
      </c>
      <c r="M18" s="265">
        <v>-57353.565999999999</v>
      </c>
      <c r="N18" s="265">
        <v>131864.55036846979</v>
      </c>
      <c r="O18" s="265">
        <v>68373.852631530186</v>
      </c>
      <c r="P18" s="265">
        <v>31158.020265596329</v>
      </c>
      <c r="Q18" s="266">
        <v>99531.872897126508</v>
      </c>
    </row>
    <row r="19" spans="2:17" ht="20.25" customHeight="1" x14ac:dyDescent="0.35">
      <c r="B19" s="272" t="s">
        <v>14</v>
      </c>
      <c r="C19" s="8" cm="1">
        <f t="array" ref="C19:Q19">'[1]APPENDIX 30'!$C19:$Q19</f>
        <v>243256.80799999999</v>
      </c>
      <c r="D19" s="8">
        <v>3053.4389999999999</v>
      </c>
      <c r="E19" s="8">
        <v>102144.49099999999</v>
      </c>
      <c r="F19" s="8">
        <v>144165.75599999999</v>
      </c>
      <c r="G19" s="8">
        <v>26520.348000000002</v>
      </c>
      <c r="H19" s="8">
        <v>0</v>
      </c>
      <c r="I19" s="8">
        <v>22251.541000000001</v>
      </c>
      <c r="J19" s="8">
        <v>0</v>
      </c>
      <c r="K19" s="265">
        <v>148434.56299999999</v>
      </c>
      <c r="L19" s="265">
        <v>14086.438</v>
      </c>
      <c r="M19" s="265">
        <v>6401.6390000000001</v>
      </c>
      <c r="N19" s="265">
        <v>70415.812000000005</v>
      </c>
      <c r="O19" s="265">
        <v>57530.673999999999</v>
      </c>
      <c r="P19" s="265">
        <v>31557.491999999998</v>
      </c>
      <c r="Q19" s="266">
        <v>89088.165999999997</v>
      </c>
    </row>
    <row r="20" spans="2:17" ht="20.25" customHeight="1" x14ac:dyDescent="0.35">
      <c r="B20" s="272" t="s">
        <v>260</v>
      </c>
      <c r="C20" s="8" cm="1">
        <f t="array" ref="C20:Q20">'[1]APPENDIX 30'!$C20:$Q20</f>
        <v>174377.11799999999</v>
      </c>
      <c r="D20" s="8">
        <v>1974.9</v>
      </c>
      <c r="E20" s="8">
        <v>48169.027999999998</v>
      </c>
      <c r="F20" s="8">
        <v>128182.99</v>
      </c>
      <c r="G20" s="8">
        <v>17489.507000000001</v>
      </c>
      <c r="H20" s="8">
        <v>0</v>
      </c>
      <c r="I20" s="8">
        <v>22100.953000000001</v>
      </c>
      <c r="J20" s="8">
        <v>0</v>
      </c>
      <c r="K20" s="265">
        <v>123571.54399999999</v>
      </c>
      <c r="L20" s="265">
        <v>79075.706000000006</v>
      </c>
      <c r="M20" s="265">
        <v>17418.524000000001</v>
      </c>
      <c r="N20" s="265">
        <v>31517.141</v>
      </c>
      <c r="O20" s="265">
        <v>-4439.8270000000002</v>
      </c>
      <c r="P20" s="265">
        <v>11893.25</v>
      </c>
      <c r="Q20" s="266">
        <v>7453.4229999999998</v>
      </c>
    </row>
    <row r="21" spans="2:17" ht="20.25" customHeight="1" x14ac:dyDescent="0.35">
      <c r="B21" s="272" t="s">
        <v>15</v>
      </c>
      <c r="C21" s="8" cm="1">
        <f t="array" ref="C21:Q21">'[1]APPENDIX 30'!$C21:$Q21</f>
        <v>0</v>
      </c>
      <c r="D21" s="8">
        <v>0</v>
      </c>
      <c r="E21" s="8">
        <v>0</v>
      </c>
      <c r="F21" s="8">
        <v>0</v>
      </c>
      <c r="G21" s="8">
        <v>0</v>
      </c>
      <c r="H21" s="8">
        <v>0</v>
      </c>
      <c r="I21" s="8">
        <v>0</v>
      </c>
      <c r="J21" s="8">
        <v>0</v>
      </c>
      <c r="K21" s="265">
        <v>0</v>
      </c>
      <c r="L21" s="265">
        <v>0</v>
      </c>
      <c r="M21" s="265">
        <v>0</v>
      </c>
      <c r="N21" s="265">
        <v>0</v>
      </c>
      <c r="O21" s="265">
        <v>0</v>
      </c>
      <c r="P21" s="265">
        <v>0</v>
      </c>
      <c r="Q21" s="266">
        <v>0</v>
      </c>
    </row>
    <row r="22" spans="2:17" ht="20.25" customHeight="1" x14ac:dyDescent="0.35">
      <c r="B22" s="272" t="s">
        <v>261</v>
      </c>
      <c r="C22" s="8" cm="1">
        <f t="array" ref="C22:Q22">'[1]APPENDIX 30'!$C22:$Q22</f>
        <v>122765.417</v>
      </c>
      <c r="D22" s="8">
        <v>0</v>
      </c>
      <c r="E22" s="8">
        <v>43229.817999999999</v>
      </c>
      <c r="F22" s="8">
        <v>79535.599000000002</v>
      </c>
      <c r="G22" s="8">
        <v>20278.942999999999</v>
      </c>
      <c r="H22" s="8">
        <v>46189.785000000003</v>
      </c>
      <c r="I22" s="8">
        <v>0</v>
      </c>
      <c r="J22" s="8">
        <v>0</v>
      </c>
      <c r="K22" s="265">
        <v>146004.32699999999</v>
      </c>
      <c r="L22" s="265">
        <v>26100.009456809519</v>
      </c>
      <c r="M22" s="265">
        <v>2027.2370000000001</v>
      </c>
      <c r="N22" s="265">
        <v>32617.052</v>
      </c>
      <c r="O22" s="265">
        <v>85260.028543190478</v>
      </c>
      <c r="P22" s="265">
        <v>12766.518</v>
      </c>
      <c r="Q22" s="266">
        <v>98026.546543190474</v>
      </c>
    </row>
    <row r="23" spans="2:17" ht="20.25" customHeight="1" x14ac:dyDescent="0.35">
      <c r="B23" s="272" t="s">
        <v>262</v>
      </c>
      <c r="C23" s="8" cm="1">
        <f t="array" ref="C23:Q23">'[1]APPENDIX 30'!$C23:$Q23</f>
        <v>0</v>
      </c>
      <c r="D23" s="8">
        <v>0</v>
      </c>
      <c r="E23" s="8">
        <v>0</v>
      </c>
      <c r="F23" s="8">
        <v>0</v>
      </c>
      <c r="G23" s="8">
        <v>0</v>
      </c>
      <c r="H23" s="8">
        <v>0</v>
      </c>
      <c r="I23" s="8">
        <v>0</v>
      </c>
      <c r="J23" s="8">
        <v>0</v>
      </c>
      <c r="K23" s="265">
        <v>0</v>
      </c>
      <c r="L23" s="265">
        <v>0</v>
      </c>
      <c r="M23" s="265">
        <v>0</v>
      </c>
      <c r="N23" s="265">
        <v>0</v>
      </c>
      <c r="O23" s="265">
        <v>0</v>
      </c>
      <c r="P23" s="265">
        <v>0</v>
      </c>
      <c r="Q23" s="266">
        <v>0</v>
      </c>
    </row>
    <row r="24" spans="2:17" ht="20.25" customHeight="1" x14ac:dyDescent="0.35">
      <c r="B24" s="272" t="s">
        <v>16</v>
      </c>
      <c r="C24" s="8" cm="1">
        <f t="array" ref="C24:Q24">'[1]APPENDIX 30'!$C24:$Q24</f>
        <v>113097.224</v>
      </c>
      <c r="D24" s="8">
        <v>1879.9459999999999</v>
      </c>
      <c r="E24" s="8">
        <v>12686.28</v>
      </c>
      <c r="F24" s="8">
        <v>102290.89</v>
      </c>
      <c r="G24" s="8">
        <v>16447.8350194784</v>
      </c>
      <c r="H24" s="8">
        <v>0</v>
      </c>
      <c r="I24" s="8">
        <v>18808.728999999999</v>
      </c>
      <c r="J24" s="8">
        <v>1078.088</v>
      </c>
      <c r="K24" s="265">
        <v>98851.908019478389</v>
      </c>
      <c r="L24" s="265">
        <v>44437.716999999997</v>
      </c>
      <c r="M24" s="265">
        <v>18611.366000000002</v>
      </c>
      <c r="N24" s="265">
        <v>30245.859</v>
      </c>
      <c r="O24" s="265">
        <v>5556.9660194783964</v>
      </c>
      <c r="P24" s="265">
        <v>29072.326000000001</v>
      </c>
      <c r="Q24" s="266">
        <v>34629.292019478387</v>
      </c>
    </row>
    <row r="25" spans="2:17" ht="20.25" customHeight="1" x14ac:dyDescent="0.35">
      <c r="B25" s="272" t="s">
        <v>17</v>
      </c>
      <c r="C25" s="8" cm="1">
        <f t="array" ref="C25:Q25">'[1]APPENDIX 30'!$C25:$Q25</f>
        <v>7159.7690000000002</v>
      </c>
      <c r="D25" s="8">
        <v>0</v>
      </c>
      <c r="E25" s="8">
        <v>2516.7620000000002</v>
      </c>
      <c r="F25" s="8">
        <v>4643.0069999999996</v>
      </c>
      <c r="G25" s="8">
        <v>1621.357</v>
      </c>
      <c r="H25" s="8">
        <v>635.23599999999999</v>
      </c>
      <c r="I25" s="8">
        <v>1112.1124733887709</v>
      </c>
      <c r="J25" s="8">
        <v>477.7354575705391</v>
      </c>
      <c r="K25" s="265">
        <v>5309.7520690406909</v>
      </c>
      <c r="L25" s="265">
        <v>824.30857650000041</v>
      </c>
      <c r="M25" s="265">
        <v>1090.5875474996581</v>
      </c>
      <c r="N25" s="265">
        <v>2134.020207247941</v>
      </c>
      <c r="O25" s="265">
        <v>1260.835737793092</v>
      </c>
      <c r="P25" s="265">
        <v>195.09086676812231</v>
      </c>
      <c r="Q25" s="266">
        <v>1455.9266045612151</v>
      </c>
    </row>
    <row r="26" spans="2:17" ht="20.25" customHeight="1" x14ac:dyDescent="0.35">
      <c r="B26" s="272" t="s">
        <v>18</v>
      </c>
      <c r="C26" s="8" cm="1">
        <f t="array" ref="C26:Q26">'[1]APPENDIX 30'!$C26:$Q26</f>
        <v>42253.957999999999</v>
      </c>
      <c r="D26" s="8">
        <v>63.875</v>
      </c>
      <c r="E26" s="8">
        <v>22864.093437472558</v>
      </c>
      <c r="F26" s="8">
        <v>19453.73956252744</v>
      </c>
      <c r="G26" s="8">
        <v>3912.27318546794</v>
      </c>
      <c r="H26" s="8">
        <v>0</v>
      </c>
      <c r="I26" s="8">
        <v>4773.8999999999996</v>
      </c>
      <c r="J26" s="8">
        <v>0</v>
      </c>
      <c r="K26" s="265">
        <v>18592.112747995379</v>
      </c>
      <c r="L26" s="265">
        <v>6877.5999000635256</v>
      </c>
      <c r="M26" s="265">
        <v>1138.5986037738251</v>
      </c>
      <c r="N26" s="265">
        <v>5937.6355247334077</v>
      </c>
      <c r="O26" s="265">
        <v>4638.2787194246221</v>
      </c>
      <c r="P26" s="265">
        <v>1152.518230066383</v>
      </c>
      <c r="Q26" s="266">
        <v>5790.7969494910049</v>
      </c>
    </row>
    <row r="27" spans="2:17" ht="20.25" customHeight="1" x14ac:dyDescent="0.35">
      <c r="B27" s="272" t="s">
        <v>19</v>
      </c>
      <c r="C27" s="8" cm="1">
        <f t="array" ref="C27:Q27">'[1]APPENDIX 30'!$C27:$Q27</f>
        <v>553132.13800000004</v>
      </c>
      <c r="D27" s="8">
        <v>4700.5910000000003</v>
      </c>
      <c r="E27" s="8">
        <v>190908.90044999999</v>
      </c>
      <c r="F27" s="8">
        <v>366923.82854999998</v>
      </c>
      <c r="G27" s="8">
        <v>40922.289916919988</v>
      </c>
      <c r="H27" s="8">
        <v>0</v>
      </c>
      <c r="I27" s="8">
        <v>65146.332560632422</v>
      </c>
      <c r="J27" s="8">
        <v>0</v>
      </c>
      <c r="K27" s="265">
        <v>342699.78590628761</v>
      </c>
      <c r="L27" s="265">
        <v>79735.909267450697</v>
      </c>
      <c r="M27" s="265">
        <v>4044.6526640302541</v>
      </c>
      <c r="N27" s="265">
        <v>82581.24404538302</v>
      </c>
      <c r="O27" s="265">
        <v>176337.9799294236</v>
      </c>
      <c r="P27" s="265">
        <v>59989.803634297306</v>
      </c>
      <c r="Q27" s="266">
        <v>236327.78356372091</v>
      </c>
    </row>
    <row r="28" spans="2:17" ht="20.25" customHeight="1" x14ac:dyDescent="0.35">
      <c r="B28" s="272" t="s">
        <v>263</v>
      </c>
      <c r="C28" s="8" cm="1">
        <f t="array" ref="C28:Q28">'[1]APPENDIX 30'!$C28:$Q28</f>
        <v>82791.879780000032</v>
      </c>
      <c r="D28" s="8">
        <v>33.75</v>
      </c>
      <c r="E28" s="8">
        <v>71715.812439999994</v>
      </c>
      <c r="F28" s="8">
        <v>11109.817340000031</v>
      </c>
      <c r="G28" s="8">
        <v>696.04300000000001</v>
      </c>
      <c r="H28" s="8">
        <v>0</v>
      </c>
      <c r="I28" s="8">
        <v>557.95854349045646</v>
      </c>
      <c r="J28" s="8">
        <v>0</v>
      </c>
      <c r="K28" s="265">
        <v>11247.901796509581</v>
      </c>
      <c r="L28" s="265">
        <v>-1868.6993407130001</v>
      </c>
      <c r="M28" s="265">
        <v>-7522.8115389803379</v>
      </c>
      <c r="N28" s="265">
        <v>2575.4340000000002</v>
      </c>
      <c r="O28" s="265">
        <v>18063.978676202911</v>
      </c>
      <c r="P28" s="265">
        <v>-334.815</v>
      </c>
      <c r="Q28" s="266">
        <v>17729.163676202919</v>
      </c>
    </row>
    <row r="29" spans="2:17" ht="20.25" customHeight="1" x14ac:dyDescent="0.35">
      <c r="B29" s="272" t="s">
        <v>264</v>
      </c>
      <c r="C29" s="8" cm="1">
        <f t="array" ref="C29:Q29">'[1]APPENDIX 30'!$C29:$Q29</f>
        <v>28677.363430000001</v>
      </c>
      <c r="D29" s="8">
        <v>0</v>
      </c>
      <c r="E29" s="8">
        <v>36622.352403999997</v>
      </c>
      <c r="F29" s="8">
        <v>-7944.9889739999999</v>
      </c>
      <c r="G29" s="8">
        <v>13376.258</v>
      </c>
      <c r="H29" s="8">
        <v>0</v>
      </c>
      <c r="I29" s="8">
        <v>289.73580999999911</v>
      </c>
      <c r="J29" s="8">
        <v>0</v>
      </c>
      <c r="K29" s="265">
        <v>5141.5332160000016</v>
      </c>
      <c r="L29" s="265">
        <v>1669.7553579174159</v>
      </c>
      <c r="M29" s="265">
        <v>-12695.095615088931</v>
      </c>
      <c r="N29" s="265">
        <v>7031.7563611858286</v>
      </c>
      <c r="O29" s="265">
        <v>9135.1171119856808</v>
      </c>
      <c r="P29" s="265">
        <v>2489.0874719172298</v>
      </c>
      <c r="Q29" s="266">
        <v>11624.204583902911</v>
      </c>
    </row>
    <row r="30" spans="2:17" ht="20.25" customHeight="1" x14ac:dyDescent="0.35">
      <c r="B30" s="272" t="s">
        <v>20</v>
      </c>
      <c r="C30" s="8" cm="1">
        <f t="array" ref="C30:Q30">'[1]APPENDIX 30'!$C30:$Q30</f>
        <v>136981.49</v>
      </c>
      <c r="D30" s="8">
        <v>0</v>
      </c>
      <c r="E30" s="8">
        <v>55164.072</v>
      </c>
      <c r="F30" s="8">
        <v>81817.418000000005</v>
      </c>
      <c r="G30" s="8">
        <v>11624.302219776609</v>
      </c>
      <c r="H30" s="8">
        <v>0</v>
      </c>
      <c r="I30" s="8">
        <v>7596.906522562469</v>
      </c>
      <c r="J30" s="8">
        <v>0</v>
      </c>
      <c r="K30" s="265">
        <v>85844.813697214122</v>
      </c>
      <c r="L30" s="265">
        <v>45634.421875306747</v>
      </c>
      <c r="M30" s="265">
        <v>12169.163</v>
      </c>
      <c r="N30" s="265">
        <v>45434.582695004312</v>
      </c>
      <c r="O30" s="265">
        <v>-17393.353873096941</v>
      </c>
      <c r="P30" s="265">
        <v>9054.9196170875603</v>
      </c>
      <c r="Q30" s="266">
        <v>-8338.4342560093828</v>
      </c>
    </row>
    <row r="31" spans="2:17" ht="20.25" customHeight="1" x14ac:dyDescent="0.35">
      <c r="B31" s="272" t="s">
        <v>265</v>
      </c>
      <c r="C31" s="8" cm="1">
        <f t="array" ref="C31:Q31">'[1]APPENDIX 30'!$C31:$Q31</f>
        <v>162210.83684</v>
      </c>
      <c r="D31" s="8">
        <v>6724.1551499998868</v>
      </c>
      <c r="E31" s="8">
        <v>90600.952969999955</v>
      </c>
      <c r="F31" s="8">
        <v>78334.039019999909</v>
      </c>
      <c r="G31" s="8">
        <v>12419.55156</v>
      </c>
      <c r="H31" s="8">
        <v>0</v>
      </c>
      <c r="I31" s="8">
        <v>13588.600623316899</v>
      </c>
      <c r="J31" s="8">
        <v>0</v>
      </c>
      <c r="K31" s="265">
        <v>77164.989956683014</v>
      </c>
      <c r="L31" s="265">
        <v>9605.3288916690944</v>
      </c>
      <c r="M31" s="265">
        <v>4047.299327981636</v>
      </c>
      <c r="N31" s="265">
        <v>47199.298000000003</v>
      </c>
      <c r="O31" s="265">
        <v>16313.06373703228</v>
      </c>
      <c r="P31" s="265">
        <v>19065.26899670179</v>
      </c>
      <c r="Q31" s="266">
        <v>35378.332733734067</v>
      </c>
    </row>
    <row r="32" spans="2:17" ht="20.25" customHeight="1" x14ac:dyDescent="0.35">
      <c r="B32" s="272" t="s">
        <v>266</v>
      </c>
      <c r="C32" s="8" cm="1">
        <f t="array" ref="C32:Q32">'[1]APPENDIX 30'!$C32:$Q32</f>
        <v>5470.0910000000003</v>
      </c>
      <c r="D32" s="8">
        <v>297.47899999999998</v>
      </c>
      <c r="E32" s="8">
        <v>1797.93</v>
      </c>
      <c r="F32" s="8">
        <v>3969.64</v>
      </c>
      <c r="G32" s="8">
        <v>1163.299</v>
      </c>
      <c r="H32" s="8">
        <v>0</v>
      </c>
      <c r="I32" s="8">
        <v>1725.3130000000001</v>
      </c>
      <c r="J32" s="8">
        <v>0</v>
      </c>
      <c r="K32" s="265">
        <v>3407.6260000000002</v>
      </c>
      <c r="L32" s="265">
        <v>264.57400000000001</v>
      </c>
      <c r="M32" s="265">
        <v>340.02499999999998</v>
      </c>
      <c r="N32" s="265">
        <v>3.3570000000000002</v>
      </c>
      <c r="O32" s="265">
        <v>2799.67</v>
      </c>
      <c r="P32" s="265">
        <v>309.26900000000001</v>
      </c>
      <c r="Q32" s="266">
        <v>3108.9389999999999</v>
      </c>
    </row>
    <row r="33" spans="2:17" ht="20.25" customHeight="1" x14ac:dyDescent="0.35">
      <c r="B33" s="272" t="s">
        <v>267</v>
      </c>
      <c r="C33" s="8" cm="1">
        <f t="array" ref="C33:Q33">'[1]APPENDIX 30'!$C33:$Q33</f>
        <v>48472.607000000004</v>
      </c>
      <c r="D33" s="8">
        <v>479.99299999999999</v>
      </c>
      <c r="E33" s="8">
        <v>41021.665999999997</v>
      </c>
      <c r="F33" s="8">
        <v>7930.9340000000002</v>
      </c>
      <c r="G33" s="8">
        <v>3435.5340000000001</v>
      </c>
      <c r="H33" s="8">
        <v>0</v>
      </c>
      <c r="I33" s="8">
        <v>4377.8010000000004</v>
      </c>
      <c r="J33" s="8">
        <v>0</v>
      </c>
      <c r="K33" s="265">
        <v>6988.6670000000004</v>
      </c>
      <c r="L33" s="265">
        <v>1896.6679999999999</v>
      </c>
      <c r="M33" s="265">
        <v>65.849000000000004</v>
      </c>
      <c r="N33" s="265">
        <v>11777.964744182769</v>
      </c>
      <c r="O33" s="265">
        <v>-6751.8147441827732</v>
      </c>
      <c r="P33" s="265">
        <v>5837.304689438286</v>
      </c>
      <c r="Q33" s="266">
        <v>-914.51005474448675</v>
      </c>
    </row>
    <row r="34" spans="2:17" ht="20.25" customHeight="1" x14ac:dyDescent="0.35">
      <c r="B34" s="272" t="s">
        <v>268</v>
      </c>
      <c r="C34" s="8" cm="1">
        <f t="array" ref="C34:Q34">'[1]APPENDIX 30'!$C34:$Q34</f>
        <v>84637.900209999949</v>
      </c>
      <c r="D34" s="8">
        <v>0</v>
      </c>
      <c r="E34" s="8">
        <v>58646.209771004083</v>
      </c>
      <c r="F34" s="8">
        <v>25991.69043899588</v>
      </c>
      <c r="G34" s="8">
        <v>6442.6855346765806</v>
      </c>
      <c r="H34" s="8">
        <v>0</v>
      </c>
      <c r="I34" s="8">
        <v>6237.3482131455276</v>
      </c>
      <c r="J34" s="8">
        <v>0</v>
      </c>
      <c r="K34" s="265">
        <v>26197.027760526929</v>
      </c>
      <c r="L34" s="265">
        <v>7010.4677676755919</v>
      </c>
      <c r="M34" s="265">
        <v>1948.592787821296</v>
      </c>
      <c r="N34" s="265">
        <v>14472.56654420276</v>
      </c>
      <c r="O34" s="265">
        <v>2765.4006608272789</v>
      </c>
      <c r="P34" s="265">
        <v>10746.161550842869</v>
      </c>
      <c r="Q34" s="266">
        <v>13511.562211670151</v>
      </c>
    </row>
    <row r="35" spans="2:17" ht="20.25" customHeight="1" x14ac:dyDescent="0.35">
      <c r="B35" s="272" t="s">
        <v>269</v>
      </c>
      <c r="C35" s="8" cm="1">
        <f t="array" ref="C35:Q35">'[1]APPENDIX 30'!$C35:$Q35</f>
        <v>3333.1280000000002</v>
      </c>
      <c r="D35" s="8">
        <v>0</v>
      </c>
      <c r="E35" s="8">
        <v>2240.9041200000001</v>
      </c>
      <c r="F35" s="8">
        <v>1092.22388</v>
      </c>
      <c r="G35" s="8">
        <v>0</v>
      </c>
      <c r="H35" s="8">
        <v>0</v>
      </c>
      <c r="I35" s="8">
        <v>791.91785736564543</v>
      </c>
      <c r="J35" s="8">
        <v>0</v>
      </c>
      <c r="K35" s="265">
        <v>300.30602263435441</v>
      </c>
      <c r="L35" s="265">
        <v>0</v>
      </c>
      <c r="M35" s="265">
        <v>163.75871000000001</v>
      </c>
      <c r="N35" s="265">
        <v>415.5396100505838</v>
      </c>
      <c r="O35" s="265">
        <v>-278.99229741622941</v>
      </c>
      <c r="P35" s="265">
        <v>132.22853254971241</v>
      </c>
      <c r="Q35" s="266">
        <v>-146.76376486651711</v>
      </c>
    </row>
    <row r="36" spans="2:17" ht="20.25" customHeight="1" x14ac:dyDescent="0.35">
      <c r="B36" s="272" t="s">
        <v>21</v>
      </c>
      <c r="C36" s="8" cm="1">
        <f t="array" ref="C36:Q36">'[1]APPENDIX 30'!$C36:$Q36</f>
        <v>12123.79435475573</v>
      </c>
      <c r="D36" s="8">
        <v>147.43708843041421</v>
      </c>
      <c r="E36" s="8">
        <v>9604.0986882746292</v>
      </c>
      <c r="F36" s="8">
        <v>2667.1327549115181</v>
      </c>
      <c r="G36" s="8">
        <v>2095.439345269192</v>
      </c>
      <c r="H36" s="8">
        <v>0</v>
      </c>
      <c r="I36" s="8">
        <v>2044.664358934034</v>
      </c>
      <c r="J36" s="8">
        <v>0</v>
      </c>
      <c r="K36" s="265">
        <v>2717.9077412466759</v>
      </c>
      <c r="L36" s="265">
        <v>-369.98636917730897</v>
      </c>
      <c r="M36" s="265">
        <v>1321.685760368096</v>
      </c>
      <c r="N36" s="265">
        <v>4686.3773317602918</v>
      </c>
      <c r="O36" s="265">
        <v>-2920.168981704403</v>
      </c>
      <c r="P36" s="265">
        <v>745.13057116755886</v>
      </c>
      <c r="Q36" s="266">
        <v>-2175.0384105368439</v>
      </c>
    </row>
    <row r="37" spans="2:17" ht="20.25" customHeight="1" x14ac:dyDescent="0.35">
      <c r="B37" s="272" t="s">
        <v>22</v>
      </c>
      <c r="C37" s="8" cm="1">
        <f t="array" ref="C37:Q37">'[1]APPENDIX 30'!$C37:$Q37</f>
        <v>219141.05600000001</v>
      </c>
      <c r="D37" s="8">
        <v>0</v>
      </c>
      <c r="E37" s="8">
        <v>61504.616177247233</v>
      </c>
      <c r="F37" s="8">
        <v>157636.43982275281</v>
      </c>
      <c r="G37" s="8">
        <v>16436.938416903111</v>
      </c>
      <c r="H37" s="8">
        <v>0</v>
      </c>
      <c r="I37" s="8">
        <v>13755.216021245529</v>
      </c>
      <c r="J37" s="8">
        <v>0</v>
      </c>
      <c r="K37" s="265">
        <v>160318.16221841029</v>
      </c>
      <c r="L37" s="265">
        <v>43332.732610832842</v>
      </c>
      <c r="M37" s="265">
        <v>20841.497647871402</v>
      </c>
      <c r="N37" s="265">
        <v>64712.550256855691</v>
      </c>
      <c r="O37" s="265">
        <v>31431.381702850409</v>
      </c>
      <c r="P37" s="265">
        <v>33723.23641196813</v>
      </c>
      <c r="Q37" s="266">
        <v>65154.618114818542</v>
      </c>
    </row>
    <row r="38" spans="2:17" ht="20.25" customHeight="1" x14ac:dyDescent="0.35">
      <c r="B38" s="272" t="s">
        <v>270</v>
      </c>
      <c r="C38" s="8" cm="1">
        <f t="array" ref="C38:Q38">'[1]APPENDIX 30'!$C38:$Q38</f>
        <v>80562.888000000006</v>
      </c>
      <c r="D38" s="8">
        <v>0</v>
      </c>
      <c r="E38" s="8">
        <v>28281.674999999999</v>
      </c>
      <c r="F38" s="8">
        <v>52281.213000000003</v>
      </c>
      <c r="G38" s="8">
        <v>14440.655000000001</v>
      </c>
      <c r="H38" s="8">
        <v>0</v>
      </c>
      <c r="I38" s="8">
        <v>19119.294000000002</v>
      </c>
      <c r="J38" s="8">
        <v>0</v>
      </c>
      <c r="K38" s="265">
        <v>47602.574000000001</v>
      </c>
      <c r="L38" s="265">
        <v>2239.9920000000002</v>
      </c>
      <c r="M38" s="265">
        <v>6813.7790000000005</v>
      </c>
      <c r="N38" s="265">
        <v>57214.144999999997</v>
      </c>
      <c r="O38" s="265">
        <v>-18665.342000000001</v>
      </c>
      <c r="P38" s="265">
        <v>56960.764000000003</v>
      </c>
      <c r="Q38" s="266">
        <v>38295.421999999999</v>
      </c>
    </row>
    <row r="39" spans="2:17" ht="20.25" customHeight="1" x14ac:dyDescent="0.35">
      <c r="B39" s="272" t="s">
        <v>23</v>
      </c>
      <c r="C39" s="8" cm="1">
        <f t="array" ref="C39:Q39">'[1]APPENDIX 30'!$C39:$Q39</f>
        <v>4407.7875100000001</v>
      </c>
      <c r="D39" s="8">
        <v>0</v>
      </c>
      <c r="E39" s="8">
        <v>1630.886</v>
      </c>
      <c r="F39" s="8">
        <v>2776.9015100000001</v>
      </c>
      <c r="G39" s="8">
        <v>1930.81</v>
      </c>
      <c r="H39" s="8">
        <v>0</v>
      </c>
      <c r="I39" s="8">
        <v>1859.855</v>
      </c>
      <c r="J39" s="8">
        <v>0</v>
      </c>
      <c r="K39" s="265">
        <v>2847.8565100000001</v>
      </c>
      <c r="L39" s="265">
        <v>772.47804827298319</v>
      </c>
      <c r="M39" s="265">
        <v>217.40419</v>
      </c>
      <c r="N39" s="265">
        <v>2553.443693360804</v>
      </c>
      <c r="O39" s="265">
        <v>-695.46942163378742</v>
      </c>
      <c r="P39" s="265">
        <v>285.73057657665868</v>
      </c>
      <c r="Q39" s="266">
        <v>-409.73884505712869</v>
      </c>
    </row>
    <row r="40" spans="2:17" ht="20.25" customHeight="1" x14ac:dyDescent="0.35">
      <c r="B40" s="272" t="s">
        <v>24</v>
      </c>
      <c r="C40" s="8" cm="1">
        <f t="array" ref="C40:Q40">'[1]APPENDIX 30'!$C40:$Q40</f>
        <v>312.858</v>
      </c>
      <c r="D40" s="8">
        <v>0</v>
      </c>
      <c r="E40" s="8">
        <v>165.72430250944831</v>
      </c>
      <c r="F40" s="8">
        <v>147.13369749055181</v>
      </c>
      <c r="G40" s="8">
        <v>234.96282165395661</v>
      </c>
      <c r="H40" s="8">
        <v>0</v>
      </c>
      <c r="I40" s="8">
        <v>21.39734834942735</v>
      </c>
      <c r="J40" s="8">
        <v>0</v>
      </c>
      <c r="K40" s="265">
        <v>360.69917079508087</v>
      </c>
      <c r="L40" s="265">
        <v>-1.56</v>
      </c>
      <c r="M40" s="265">
        <v>9.1758168099017201</v>
      </c>
      <c r="N40" s="265">
        <v>132.58639370798571</v>
      </c>
      <c r="O40" s="265">
        <v>220.49696027719361</v>
      </c>
      <c r="P40" s="265">
        <v>1.6292728213838441</v>
      </c>
      <c r="Q40" s="266">
        <v>222.12623309857739</v>
      </c>
    </row>
    <row r="41" spans="2:17" ht="20.25" customHeight="1" x14ac:dyDescent="0.35">
      <c r="B41" s="272" t="s">
        <v>25</v>
      </c>
      <c r="C41" s="8" cm="1">
        <f t="array" ref="C41:Q41">'[1]APPENDIX 30'!$C41:$Q41</f>
        <v>0</v>
      </c>
      <c r="D41" s="8">
        <v>0</v>
      </c>
      <c r="E41" s="8">
        <v>0</v>
      </c>
      <c r="F41" s="8">
        <v>0</v>
      </c>
      <c r="G41" s="8">
        <v>0</v>
      </c>
      <c r="H41" s="8">
        <v>0</v>
      </c>
      <c r="I41" s="8">
        <v>0</v>
      </c>
      <c r="J41" s="8">
        <v>0</v>
      </c>
      <c r="K41" s="265">
        <v>0</v>
      </c>
      <c r="L41" s="265">
        <v>0</v>
      </c>
      <c r="M41" s="265">
        <v>0</v>
      </c>
      <c r="N41" s="265">
        <v>0</v>
      </c>
      <c r="O41" s="265">
        <v>0</v>
      </c>
      <c r="P41" s="265">
        <v>0</v>
      </c>
      <c r="Q41" s="266">
        <v>0</v>
      </c>
    </row>
    <row r="42" spans="2:17" ht="20.25" customHeight="1" x14ac:dyDescent="0.35">
      <c r="B42" s="260" t="s">
        <v>26</v>
      </c>
      <c r="C42" s="268">
        <f t="shared" ref="C42:Q42" si="0">SUM(C6:C41)</f>
        <v>4739988.0798976561</v>
      </c>
      <c r="D42" s="268">
        <f t="shared" si="0"/>
        <v>111864.58632924862</v>
      </c>
      <c r="E42" s="268">
        <f t="shared" si="0"/>
        <v>2722359.9540268439</v>
      </c>
      <c r="F42" s="268">
        <f t="shared" si="0"/>
        <v>2129492.7122000614</v>
      </c>
      <c r="G42" s="268">
        <f t="shared" si="0"/>
        <v>460802.02009188401</v>
      </c>
      <c r="H42" s="268">
        <f t="shared" si="0"/>
        <v>46869.141000000003</v>
      </c>
      <c r="I42" s="268">
        <f t="shared" si="0"/>
        <v>465130.04207768181</v>
      </c>
      <c r="J42" s="268">
        <f t="shared" si="0"/>
        <v>2453.2186906500456</v>
      </c>
      <c r="K42" s="268">
        <f t="shared" si="0"/>
        <v>2169580.612523614</v>
      </c>
      <c r="L42" s="268">
        <f t="shared" si="0"/>
        <v>628714.52196894865</v>
      </c>
      <c r="M42" s="268">
        <f t="shared" si="0"/>
        <v>3585.6554430399469</v>
      </c>
      <c r="N42" s="268">
        <f t="shared" si="0"/>
        <v>881588.12320218491</v>
      </c>
      <c r="O42" s="268">
        <f t="shared" si="0"/>
        <v>655692.31190943997</v>
      </c>
      <c r="P42" s="268">
        <f t="shared" si="0"/>
        <v>492006.63358164753</v>
      </c>
      <c r="Q42" s="268">
        <f t="shared" si="0"/>
        <v>1147698.9454910872</v>
      </c>
    </row>
    <row r="43" spans="2:17" ht="20.25" customHeight="1" x14ac:dyDescent="0.35">
      <c r="B43" s="560"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8" cm="1">
        <f t="array" ref="C44:Q44">'[1]APPENDIX 30'!$C44:$Q44</f>
        <v>0</v>
      </c>
      <c r="D44" s="8">
        <v>274221.462</v>
      </c>
      <c r="E44" s="8">
        <v>19473.153999999999</v>
      </c>
      <c r="F44" s="8">
        <v>254748.30799999999</v>
      </c>
      <c r="G44" s="8">
        <v>88639.134297940705</v>
      </c>
      <c r="H44" s="8">
        <v>0</v>
      </c>
      <c r="I44" s="8">
        <v>104214.5307915119</v>
      </c>
      <c r="J44" s="8">
        <v>0</v>
      </c>
      <c r="K44" s="8">
        <v>239172.91150642879</v>
      </c>
      <c r="L44" s="8">
        <v>139227.04300000001</v>
      </c>
      <c r="M44" s="8">
        <v>85718.728000000003</v>
      </c>
      <c r="N44" s="8">
        <v>22779.93186593907</v>
      </c>
      <c r="O44" s="8">
        <v>-8552.7913595102909</v>
      </c>
      <c r="P44" s="8">
        <v>10820.6770264059</v>
      </c>
      <c r="Q44" s="269">
        <v>2267.885666895605</v>
      </c>
    </row>
    <row r="45" spans="2:17" ht="20.25" customHeight="1" x14ac:dyDescent="0.35">
      <c r="B45" s="29" t="s">
        <v>29</v>
      </c>
      <c r="C45" s="8" cm="1">
        <f t="array" ref="C45:Q45">'[1]APPENDIX 30'!$C45:$Q45</f>
        <v>0</v>
      </c>
      <c r="D45" s="8">
        <v>190046.88938197351</v>
      </c>
      <c r="E45" s="8">
        <v>9436.5319999999992</v>
      </c>
      <c r="F45" s="8">
        <v>180610.35738197339</v>
      </c>
      <c r="G45" s="8">
        <v>99692.879892523139</v>
      </c>
      <c r="H45" s="8">
        <v>0</v>
      </c>
      <c r="I45" s="8">
        <v>69198.335609092028</v>
      </c>
      <c r="J45" s="8">
        <v>0</v>
      </c>
      <c r="K45" s="8">
        <v>211104.9016654045</v>
      </c>
      <c r="L45" s="8">
        <v>78034.485000000001</v>
      </c>
      <c r="M45" s="8">
        <v>54866.815888649231</v>
      </c>
      <c r="N45" s="8">
        <v>15630.38504876295</v>
      </c>
      <c r="O45" s="8">
        <v>62573.215727992363</v>
      </c>
      <c r="P45" s="8">
        <v>27451.799942727888</v>
      </c>
      <c r="Q45" s="269">
        <v>90025.015670720255</v>
      </c>
    </row>
    <row r="46" spans="2:17" ht="20.25" customHeight="1" x14ac:dyDescent="0.35">
      <c r="B46" s="29" t="s">
        <v>271</v>
      </c>
      <c r="C46" s="8" cm="1">
        <f t="array" ref="C46:Q46">'[1]APPENDIX 30'!$C46:$Q46</f>
        <v>0</v>
      </c>
      <c r="D46" s="8">
        <v>90961.819000000003</v>
      </c>
      <c r="E46" s="8">
        <v>12.978</v>
      </c>
      <c r="F46" s="8">
        <v>90948.841</v>
      </c>
      <c r="G46" s="8">
        <v>34052.626236766257</v>
      </c>
      <c r="H46" s="8">
        <v>4.3389233014806319</v>
      </c>
      <c r="I46" s="8">
        <v>31664.161404707262</v>
      </c>
      <c r="J46" s="8">
        <v>0</v>
      </c>
      <c r="K46" s="8">
        <v>93341.644755360467</v>
      </c>
      <c r="L46" s="8">
        <v>50550.035462753927</v>
      </c>
      <c r="M46" s="8">
        <v>28050.453000000001</v>
      </c>
      <c r="N46" s="8">
        <v>5190.1357543093554</v>
      </c>
      <c r="O46" s="8">
        <v>9551.0205382971781</v>
      </c>
      <c r="P46" s="8">
        <v>9416.990425381995</v>
      </c>
      <c r="Q46" s="269">
        <v>18968.010963679171</v>
      </c>
    </row>
    <row r="47" spans="2:17" ht="20.25" customHeight="1" x14ac:dyDescent="0.35">
      <c r="B47" s="29" t="s">
        <v>30</v>
      </c>
      <c r="C47" s="8" cm="1">
        <f t="array" ref="C47:Q47">'[1]APPENDIX 30'!$C47:$Q47</f>
        <v>0</v>
      </c>
      <c r="D47" s="8">
        <v>837009.49155999941</v>
      </c>
      <c r="E47" s="8">
        <v>109814.63836</v>
      </c>
      <c r="F47" s="8">
        <v>727194.85319999943</v>
      </c>
      <c r="G47" s="8">
        <v>162917.13399999999</v>
      </c>
      <c r="H47" s="8">
        <v>0</v>
      </c>
      <c r="I47" s="8">
        <v>155047.6376163708</v>
      </c>
      <c r="J47" s="8">
        <v>0</v>
      </c>
      <c r="K47" s="8">
        <v>735064.3495836287</v>
      </c>
      <c r="L47" s="8">
        <v>368784.3306499999</v>
      </c>
      <c r="M47" s="8">
        <v>264360.88254000072</v>
      </c>
      <c r="N47" s="8">
        <v>58121.103809677777</v>
      </c>
      <c r="O47" s="8">
        <v>43798.032583950277</v>
      </c>
      <c r="P47" s="8">
        <v>244455.96584992201</v>
      </c>
      <c r="Q47" s="269">
        <v>288253.9984338723</v>
      </c>
    </row>
    <row r="48" spans="2:17" ht="20.25" customHeight="1" x14ac:dyDescent="0.35">
      <c r="B48" s="29" t="s">
        <v>272</v>
      </c>
      <c r="C48" s="8" cm="1">
        <f t="array" ref="C48:Q48">'[1]APPENDIX 30'!$C48:$Q48</f>
        <v>0</v>
      </c>
      <c r="D48" s="8">
        <v>196194.35311871191</v>
      </c>
      <c r="E48" s="8">
        <v>3936.69900392608</v>
      </c>
      <c r="F48" s="8">
        <v>192257.65411478581</v>
      </c>
      <c r="G48" s="8">
        <v>28150.006990962651</v>
      </c>
      <c r="H48" s="8">
        <v>0</v>
      </c>
      <c r="I48" s="8">
        <v>29010.547789977889</v>
      </c>
      <c r="J48" s="8">
        <v>0</v>
      </c>
      <c r="K48" s="8">
        <v>191397.11331577061</v>
      </c>
      <c r="L48" s="8">
        <v>-103529.5815813669</v>
      </c>
      <c r="M48" s="8">
        <v>42210.124768581591</v>
      </c>
      <c r="N48" s="8">
        <v>26875.937283038838</v>
      </c>
      <c r="O48" s="8">
        <v>225840.6328455171</v>
      </c>
      <c r="P48" s="8">
        <v>12359.0295983756</v>
      </c>
      <c r="Q48" s="269">
        <v>238199.66244389271</v>
      </c>
    </row>
    <row r="49" spans="2:17" ht="20.25" customHeight="1" x14ac:dyDescent="0.35">
      <c r="B49" s="365" t="s">
        <v>26</v>
      </c>
      <c r="C49" s="366">
        <f t="shared" ref="C49:Q49" si="1">SUM(C44:C48)</f>
        <v>0</v>
      </c>
      <c r="D49" s="366">
        <f t="shared" si="1"/>
        <v>1588434.0150606849</v>
      </c>
      <c r="E49" s="366">
        <f t="shared" si="1"/>
        <v>142674.00136392607</v>
      </c>
      <c r="F49" s="366">
        <f t="shared" si="1"/>
        <v>1445760.0136967588</v>
      </c>
      <c r="G49" s="366">
        <f t="shared" si="1"/>
        <v>413451.78141819278</v>
      </c>
      <c r="H49" s="366">
        <f t="shared" si="1"/>
        <v>4.3389233014806319</v>
      </c>
      <c r="I49" s="366">
        <f t="shared" si="1"/>
        <v>389135.21321165987</v>
      </c>
      <c r="J49" s="366">
        <f t="shared" si="1"/>
        <v>0</v>
      </c>
      <c r="K49" s="366">
        <f t="shared" si="1"/>
        <v>1470080.9208265932</v>
      </c>
      <c r="L49" s="366">
        <f t="shared" si="1"/>
        <v>533066.31253138685</v>
      </c>
      <c r="M49" s="366">
        <f t="shared" si="1"/>
        <v>475207.00419723155</v>
      </c>
      <c r="N49" s="366">
        <f t="shared" si="1"/>
        <v>128597.49376172799</v>
      </c>
      <c r="O49" s="366">
        <f t="shared" si="1"/>
        <v>333210.11033624661</v>
      </c>
      <c r="P49" s="366">
        <f t="shared" si="1"/>
        <v>304504.4628428134</v>
      </c>
      <c r="Q49" s="366">
        <f t="shared" si="1"/>
        <v>637714.57317906001</v>
      </c>
    </row>
    <row r="50" spans="2:17" ht="20.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BAbLcFL/baFZyOyg4PCeXsckNm32uUPxg5urQVbzA70qBd/n+Bhw6yFOnNudFBuppQQIxkFcRQetDpVpR/ABzQ==" saltValue="THbLBuJU/Zz91HD61nqEtw=="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36">
    <tabColor rgb="FFCC9900"/>
    <pageSetUpPr fitToPage="1"/>
  </sheetPr>
  <dimension ref="B1:Q50"/>
  <sheetViews>
    <sheetView showGridLines="0" zoomScale="80" zoomScaleNormal="80" workbookViewId="0">
      <selection activeCell="B5" sqref="B5:Q5"/>
    </sheetView>
  </sheetViews>
  <sheetFormatPr defaultColWidth="9.1796875" defaultRowHeight="15.5" x14ac:dyDescent="0.35"/>
  <cols>
    <col min="1" max="1" width="9.1796875" style="1" customWidth="1"/>
    <col min="2" max="2" width="50.6328125" style="1" bestFit="1" customWidth="1"/>
    <col min="3" max="3" width="15.90625" style="1" bestFit="1" customWidth="1"/>
    <col min="4" max="10" width="15.453125" style="1" customWidth="1"/>
    <col min="11" max="11" width="17.54296875" style="1" customWidth="1"/>
    <col min="12" max="12" width="15.90625" style="1" bestFit="1" customWidth="1"/>
    <col min="13" max="14" width="15.453125" style="1" customWidth="1"/>
    <col min="15" max="15" width="16.36328125" style="1" customWidth="1"/>
    <col min="16" max="16" width="15.453125" style="1" customWidth="1"/>
    <col min="17" max="17" width="16.453125" style="1" customWidth="1"/>
    <col min="18" max="18" width="11.1796875" style="1" bestFit="1" customWidth="1"/>
    <col min="19" max="19" width="10.81640625" style="1" bestFit="1" customWidth="1"/>
    <col min="20" max="96" width="9.1796875" style="1" customWidth="1"/>
    <col min="97" max="16384" width="9.1796875" style="1"/>
  </cols>
  <sheetData>
    <row r="1" spans="2:17" ht="29.5" customHeight="1" x14ac:dyDescent="0.35">
      <c r="B1" s="449"/>
    </row>
    <row r="2" spans="2:17" x14ac:dyDescent="0.35">
      <c r="M2" s="325"/>
      <c r="N2" s="325"/>
    </row>
    <row r="3" spans="2:17" ht="22.5" customHeight="1" x14ac:dyDescent="0.35">
      <c r="B3" s="538" t="str">
        <f>_xlfn.CONCAT(Contents!E48,": ",UPPER(Contents!F48))</f>
        <v>APPENDIX 31: SUMMARY OF MOTOR PRIVATE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9.5" customHeight="1" x14ac:dyDescent="0.35">
      <c r="B5" s="560" t="s">
        <v>4</v>
      </c>
      <c r="C5" s="535"/>
      <c r="D5" s="535"/>
      <c r="E5" s="535"/>
      <c r="F5" s="535"/>
      <c r="G5" s="535"/>
      <c r="H5" s="535"/>
      <c r="I5" s="535"/>
      <c r="J5" s="535"/>
      <c r="K5" s="535"/>
      <c r="L5" s="535"/>
      <c r="M5" s="535"/>
      <c r="N5" s="535"/>
      <c r="O5" s="535"/>
      <c r="P5" s="535"/>
      <c r="Q5" s="536"/>
    </row>
    <row r="6" spans="2:17" ht="21.75" customHeight="1" x14ac:dyDescent="0.35">
      <c r="B6" s="29" t="s">
        <v>5</v>
      </c>
      <c r="C6" s="8" cm="1">
        <f t="array" ref="C6:Q6">'[1]APPENDIX 31'!$C6:$Q6</f>
        <v>0</v>
      </c>
      <c r="D6" s="8">
        <v>0</v>
      </c>
      <c r="E6" s="8">
        <v>0</v>
      </c>
      <c r="F6" s="8">
        <v>0</v>
      </c>
      <c r="G6" s="8">
        <v>0</v>
      </c>
      <c r="H6" s="8">
        <v>0</v>
      </c>
      <c r="I6" s="8">
        <v>0</v>
      </c>
      <c r="J6" s="8">
        <v>0</v>
      </c>
      <c r="K6" s="265">
        <v>0</v>
      </c>
      <c r="L6" s="265">
        <v>0</v>
      </c>
      <c r="M6" s="265">
        <v>0</v>
      </c>
      <c r="N6" s="265">
        <v>0</v>
      </c>
      <c r="O6" s="265">
        <v>0</v>
      </c>
      <c r="P6" s="265">
        <v>0</v>
      </c>
      <c r="Q6" s="266">
        <v>0</v>
      </c>
    </row>
    <row r="7" spans="2:17" ht="21.75" customHeight="1" x14ac:dyDescent="0.35">
      <c r="B7" s="29" t="s">
        <v>6</v>
      </c>
      <c r="C7" s="8" cm="1">
        <f t="array" ref="C7:Q7">'[1]APPENDIX 31'!$C7:$Q7</f>
        <v>515318.35044529202</v>
      </c>
      <c r="D7" s="8">
        <v>88.578569152556156</v>
      </c>
      <c r="E7" s="8">
        <v>24133.407999999999</v>
      </c>
      <c r="F7" s="8">
        <v>491273.52101444447</v>
      </c>
      <c r="G7" s="8">
        <v>207802.128</v>
      </c>
      <c r="H7" s="8">
        <v>0</v>
      </c>
      <c r="I7" s="8">
        <v>193804.08781227941</v>
      </c>
      <c r="J7" s="8">
        <v>0</v>
      </c>
      <c r="K7" s="265">
        <v>505271.56120216509</v>
      </c>
      <c r="L7" s="265">
        <v>323395.51973965461</v>
      </c>
      <c r="M7" s="265">
        <v>47292.54</v>
      </c>
      <c r="N7" s="265">
        <v>158973.6856032979</v>
      </c>
      <c r="O7" s="265">
        <v>-24390.184140787362</v>
      </c>
      <c r="P7" s="265">
        <v>19641.36397936508</v>
      </c>
      <c r="Q7" s="266">
        <v>-4748.8201614222826</v>
      </c>
    </row>
    <row r="8" spans="2:17" ht="21.75" customHeight="1" x14ac:dyDescent="0.35">
      <c r="B8" s="29" t="s">
        <v>256</v>
      </c>
      <c r="C8" s="8" cm="1">
        <f t="array" ref="C8:Q8">'[1]APPENDIX 31'!$C8:$Q8</f>
        <v>2934166.199</v>
      </c>
      <c r="D8" s="8">
        <v>0</v>
      </c>
      <c r="E8" s="8">
        <v>48301.383899904999</v>
      </c>
      <c r="F8" s="8">
        <v>2885864.8151000948</v>
      </c>
      <c r="G8" s="8">
        <v>895682.53700000001</v>
      </c>
      <c r="H8" s="8">
        <v>0</v>
      </c>
      <c r="I8" s="8">
        <v>1056944.715153988</v>
      </c>
      <c r="J8" s="8">
        <v>0</v>
      </c>
      <c r="K8" s="265">
        <v>2724602.6369461068</v>
      </c>
      <c r="L8" s="265">
        <v>2244575.8262809692</v>
      </c>
      <c r="M8" s="265">
        <v>262027.79399999999</v>
      </c>
      <c r="N8" s="265">
        <v>468692.14549953962</v>
      </c>
      <c r="O8" s="265">
        <v>-250693.12883440181</v>
      </c>
      <c r="P8" s="265">
        <v>326316.69063058973</v>
      </c>
      <c r="Q8" s="266">
        <v>75623.561796187932</v>
      </c>
    </row>
    <row r="9" spans="2:17" ht="21.75" customHeight="1" x14ac:dyDescent="0.35">
      <c r="B9" s="29" t="s">
        <v>257</v>
      </c>
      <c r="C9" s="8" cm="1">
        <f t="array" ref="C9:Q9">'[1]APPENDIX 31'!$C9:$Q9</f>
        <v>1322037.1737900011</v>
      </c>
      <c r="D9" s="8">
        <v>0</v>
      </c>
      <c r="E9" s="8">
        <v>49992.25124839507</v>
      </c>
      <c r="F9" s="8">
        <v>1272044.922541606</v>
      </c>
      <c r="G9" s="8">
        <v>532415.91005000006</v>
      </c>
      <c r="H9" s="8">
        <v>0</v>
      </c>
      <c r="I9" s="8">
        <v>534300.10397000005</v>
      </c>
      <c r="J9" s="8">
        <v>0</v>
      </c>
      <c r="K9" s="265">
        <v>1270160.728621606</v>
      </c>
      <c r="L9" s="265">
        <v>880170.78516692738</v>
      </c>
      <c r="M9" s="265">
        <v>125693.55835000001</v>
      </c>
      <c r="N9" s="265">
        <v>633761.19555557554</v>
      </c>
      <c r="O9" s="265">
        <v>-369464.81045089668</v>
      </c>
      <c r="P9" s="265">
        <v>493491.92045678309</v>
      </c>
      <c r="Q9" s="266">
        <v>124027.1100058864</v>
      </c>
    </row>
    <row r="10" spans="2:17" ht="21.75" customHeight="1" x14ac:dyDescent="0.35">
      <c r="B10" s="29" t="s">
        <v>258</v>
      </c>
      <c r="C10" s="8" cm="1">
        <f t="array" ref="C10:Q10">'[1]APPENDIX 31'!$C10:$Q10</f>
        <v>1309277.797</v>
      </c>
      <c r="D10" s="8">
        <v>470.16800000000001</v>
      </c>
      <c r="E10" s="8">
        <v>48842.087</v>
      </c>
      <c r="F10" s="8">
        <v>1260905.878</v>
      </c>
      <c r="G10" s="8">
        <v>339611.45209473401</v>
      </c>
      <c r="H10" s="8">
        <v>31671.661</v>
      </c>
      <c r="I10" s="8">
        <v>582721.22855831345</v>
      </c>
      <c r="J10" s="8">
        <v>25608.84359252976</v>
      </c>
      <c r="K10" s="265">
        <v>1023858.918943891</v>
      </c>
      <c r="L10" s="265">
        <v>1152414.5658403831</v>
      </c>
      <c r="M10" s="265">
        <v>95277.974000000002</v>
      </c>
      <c r="N10" s="265">
        <v>355855.96487021708</v>
      </c>
      <c r="O10" s="265">
        <v>-579689.58576670918</v>
      </c>
      <c r="P10" s="265">
        <v>486623.17698762141</v>
      </c>
      <c r="Q10" s="266">
        <v>-93066.408779087782</v>
      </c>
    </row>
    <row r="11" spans="2:17" ht="21.75" customHeight="1" x14ac:dyDescent="0.35">
      <c r="B11" s="29" t="s">
        <v>7</v>
      </c>
      <c r="C11" s="8" cm="1">
        <f t="array" ref="C11:Q11">'[1]APPENDIX 31'!$C11:$Q11</f>
        <v>3111066.1851700079</v>
      </c>
      <c r="D11" s="8">
        <v>0</v>
      </c>
      <c r="E11" s="8">
        <v>-962.78602000000001</v>
      </c>
      <c r="F11" s="8">
        <v>3112028.9711900079</v>
      </c>
      <c r="G11" s="8">
        <v>1321380.5060000001</v>
      </c>
      <c r="H11" s="8">
        <v>0</v>
      </c>
      <c r="I11" s="8">
        <v>1520003.175</v>
      </c>
      <c r="J11" s="8">
        <v>0</v>
      </c>
      <c r="K11" s="265">
        <v>2913406.3021900081</v>
      </c>
      <c r="L11" s="265">
        <v>2157866.7799499999</v>
      </c>
      <c r="M11" s="265">
        <v>273249.42515000002</v>
      </c>
      <c r="N11" s="265">
        <v>609222.6783028841</v>
      </c>
      <c r="O11" s="265">
        <v>-126932.5812128757</v>
      </c>
      <c r="P11" s="265">
        <v>262603.23271379841</v>
      </c>
      <c r="Q11" s="266">
        <v>135670.65150092269</v>
      </c>
    </row>
    <row r="12" spans="2:17" ht="21.75" customHeight="1" x14ac:dyDescent="0.35">
      <c r="B12" s="29" t="s">
        <v>8</v>
      </c>
      <c r="C12" s="8" cm="1">
        <f t="array" ref="C12:Q12">'[1]APPENDIX 31'!$C12:$Q12</f>
        <v>51928.768461736661</v>
      </c>
      <c r="D12" s="8">
        <v>1155.4128799140899</v>
      </c>
      <c r="E12" s="8">
        <v>2502.375</v>
      </c>
      <c r="F12" s="8">
        <v>50581.806341650758</v>
      </c>
      <c r="G12" s="8">
        <v>46627.132009277491</v>
      </c>
      <c r="H12" s="8">
        <v>0</v>
      </c>
      <c r="I12" s="8">
        <v>23745.189921871821</v>
      </c>
      <c r="J12" s="8">
        <v>0</v>
      </c>
      <c r="K12" s="265">
        <v>73463.748429056417</v>
      </c>
      <c r="L12" s="265">
        <v>60083.012283981203</v>
      </c>
      <c r="M12" s="265">
        <v>-264.02998790250632</v>
      </c>
      <c r="N12" s="265">
        <v>59970.829242892272</v>
      </c>
      <c r="O12" s="265">
        <v>-46326.063109914547</v>
      </c>
      <c r="P12" s="265">
        <v>281.90309565522853</v>
      </c>
      <c r="Q12" s="266">
        <v>-46044.160014259323</v>
      </c>
    </row>
    <row r="13" spans="2:17" ht="21.75" customHeight="1" x14ac:dyDescent="0.35">
      <c r="B13" s="29" t="s">
        <v>9</v>
      </c>
      <c r="C13" s="8" cm="1">
        <f t="array" ref="C13:Q13">'[1]APPENDIX 31'!$C13:$Q13</f>
        <v>659876.41636999766</v>
      </c>
      <c r="D13" s="8">
        <v>0</v>
      </c>
      <c r="E13" s="8">
        <v>0</v>
      </c>
      <c r="F13" s="8">
        <v>659876.41636999766</v>
      </c>
      <c r="G13" s="8">
        <v>510784.21364999999</v>
      </c>
      <c r="H13" s="8">
        <v>0</v>
      </c>
      <c r="I13" s="8">
        <v>204430.89153944011</v>
      </c>
      <c r="J13" s="8">
        <v>0</v>
      </c>
      <c r="K13" s="265">
        <v>966229.73848055757</v>
      </c>
      <c r="L13" s="265">
        <v>600161.46354866296</v>
      </c>
      <c r="M13" s="265">
        <v>103315.3561092703</v>
      </c>
      <c r="N13" s="265">
        <v>0</v>
      </c>
      <c r="O13" s="265">
        <v>262752.91882262431</v>
      </c>
      <c r="P13" s="265">
        <v>0</v>
      </c>
      <c r="Q13" s="266">
        <v>262752.91882262431</v>
      </c>
    </row>
    <row r="14" spans="2:17" ht="21.75" customHeight="1" x14ac:dyDescent="0.35">
      <c r="B14" s="29" t="s">
        <v>259</v>
      </c>
      <c r="C14" s="8" cm="1">
        <f t="array" ref="C14:Q14">'[1]APPENDIX 31'!$C14:$Q14</f>
        <v>0</v>
      </c>
      <c r="D14" s="8">
        <v>0</v>
      </c>
      <c r="E14" s="8">
        <v>0</v>
      </c>
      <c r="F14" s="8">
        <v>0</v>
      </c>
      <c r="G14" s="8">
        <v>0</v>
      </c>
      <c r="H14" s="8">
        <v>0</v>
      </c>
      <c r="I14" s="8">
        <v>0</v>
      </c>
      <c r="J14" s="8">
        <v>0</v>
      </c>
      <c r="K14" s="265">
        <v>0</v>
      </c>
      <c r="L14" s="265">
        <v>0</v>
      </c>
      <c r="M14" s="265">
        <v>0</v>
      </c>
      <c r="N14" s="265">
        <v>0</v>
      </c>
      <c r="O14" s="265">
        <v>0</v>
      </c>
      <c r="P14" s="265">
        <v>0</v>
      </c>
      <c r="Q14" s="266">
        <v>0</v>
      </c>
    </row>
    <row r="15" spans="2:17" ht="21.75" customHeight="1" x14ac:dyDescent="0.35">
      <c r="B15" s="29" t="s">
        <v>10</v>
      </c>
      <c r="C15" s="8" cm="1">
        <f t="array" ref="C15:Q15">'[1]APPENDIX 31'!$C15:$Q15</f>
        <v>1320681.966</v>
      </c>
      <c r="D15" s="8">
        <v>0</v>
      </c>
      <c r="E15" s="8">
        <v>68214.910999999993</v>
      </c>
      <c r="F15" s="8">
        <v>1252467.0549999999</v>
      </c>
      <c r="G15" s="8">
        <v>520901.625</v>
      </c>
      <c r="H15" s="8">
        <v>0</v>
      </c>
      <c r="I15" s="8">
        <v>578040.15399999998</v>
      </c>
      <c r="J15" s="8">
        <v>0</v>
      </c>
      <c r="K15" s="265">
        <v>1195328.5260000001</v>
      </c>
      <c r="L15" s="265">
        <v>972531.57303112489</v>
      </c>
      <c r="M15" s="265">
        <v>118612.89200000001</v>
      </c>
      <c r="N15" s="265">
        <v>268358.23499999999</v>
      </c>
      <c r="O15" s="265">
        <v>-164174.17403112489</v>
      </c>
      <c r="P15" s="265">
        <v>176497.7798638315</v>
      </c>
      <c r="Q15" s="266">
        <v>12323.605832706509</v>
      </c>
    </row>
    <row r="16" spans="2:17" ht="21.75" customHeight="1" x14ac:dyDescent="0.35">
      <c r="B16" s="29" t="s">
        <v>11</v>
      </c>
      <c r="C16" s="8" cm="1">
        <f t="array" ref="C16:Q16">'[1]APPENDIX 31'!$C16:$Q16</f>
        <v>668702.93400000001</v>
      </c>
      <c r="D16" s="8">
        <v>0</v>
      </c>
      <c r="E16" s="8">
        <v>30597.310460000012</v>
      </c>
      <c r="F16" s="8">
        <v>638105.62353999994</v>
      </c>
      <c r="G16" s="8">
        <v>341466.57311681687</v>
      </c>
      <c r="H16" s="8">
        <v>0</v>
      </c>
      <c r="I16" s="8">
        <v>245655.88939692429</v>
      </c>
      <c r="J16" s="8">
        <v>0</v>
      </c>
      <c r="K16" s="265">
        <v>733916.30725989258</v>
      </c>
      <c r="L16" s="265">
        <v>457955.54231999989</v>
      </c>
      <c r="M16" s="265">
        <v>61309.677496999997</v>
      </c>
      <c r="N16" s="265">
        <v>340530.83774941688</v>
      </c>
      <c r="O16" s="265">
        <v>-125879.75030652421</v>
      </c>
      <c r="P16" s="265">
        <v>124408.36722298519</v>
      </c>
      <c r="Q16" s="266">
        <v>-1471.383083538994</v>
      </c>
    </row>
    <row r="17" spans="2:17" ht="21.75" customHeight="1" x14ac:dyDescent="0.35">
      <c r="B17" s="29" t="s">
        <v>12</v>
      </c>
      <c r="C17" s="8" cm="1">
        <f t="array" ref="C17:Q17">'[1]APPENDIX 31'!$C17:$Q17</f>
        <v>1832428.0190000001</v>
      </c>
      <c r="D17" s="8">
        <v>0</v>
      </c>
      <c r="E17" s="8">
        <v>48301.430999999997</v>
      </c>
      <c r="F17" s="8">
        <v>1784126.588</v>
      </c>
      <c r="G17" s="8">
        <v>795884.73300000001</v>
      </c>
      <c r="H17" s="8">
        <v>0</v>
      </c>
      <c r="I17" s="8">
        <v>750936.69799999997</v>
      </c>
      <c r="J17" s="8">
        <v>0</v>
      </c>
      <c r="K17" s="265">
        <v>1829074.6229999999</v>
      </c>
      <c r="L17" s="265">
        <v>1514998.3089999999</v>
      </c>
      <c r="M17" s="265">
        <v>152296.755</v>
      </c>
      <c r="N17" s="265">
        <v>167840.26</v>
      </c>
      <c r="O17" s="265">
        <v>-6060.701</v>
      </c>
      <c r="P17" s="265">
        <v>199992.43400000001</v>
      </c>
      <c r="Q17" s="266">
        <v>193931.73300000001</v>
      </c>
    </row>
    <row r="18" spans="2:17" ht="21.75" customHeight="1" x14ac:dyDescent="0.35">
      <c r="B18" s="29" t="s">
        <v>13</v>
      </c>
      <c r="C18" s="8" cm="1">
        <f t="array" ref="C18:Q18">'[1]APPENDIX 31'!$C18:$Q18</f>
        <v>1471745.7890000001</v>
      </c>
      <c r="D18" s="8">
        <v>422.88900000000001</v>
      </c>
      <c r="E18" s="8">
        <v>19194.544000000002</v>
      </c>
      <c r="F18" s="8">
        <v>1452974.1340000001</v>
      </c>
      <c r="G18" s="8">
        <v>747601.38600000006</v>
      </c>
      <c r="H18" s="8">
        <v>0</v>
      </c>
      <c r="I18" s="8">
        <v>630259.31700000004</v>
      </c>
      <c r="J18" s="8">
        <v>0</v>
      </c>
      <c r="K18" s="265">
        <v>1570316.203</v>
      </c>
      <c r="L18" s="265">
        <v>1461107.7860000001</v>
      </c>
      <c r="M18" s="265">
        <v>139145.69099999999</v>
      </c>
      <c r="N18" s="265">
        <v>337347.00434357679</v>
      </c>
      <c r="O18" s="265">
        <v>-367284.27834357682</v>
      </c>
      <c r="P18" s="265">
        <v>79711.072979843797</v>
      </c>
      <c r="Q18" s="266">
        <v>-287573.20536373311</v>
      </c>
    </row>
    <row r="19" spans="2:17" ht="21.75" customHeight="1" x14ac:dyDescent="0.35">
      <c r="B19" s="29" t="s">
        <v>14</v>
      </c>
      <c r="C19" s="8" cm="1">
        <f t="array" ref="C19:Q19">'[1]APPENDIX 31'!$C19:$Q19</f>
        <v>2244674.665</v>
      </c>
      <c r="D19" s="8">
        <v>0</v>
      </c>
      <c r="E19" s="8">
        <v>112202.318</v>
      </c>
      <c r="F19" s="8">
        <v>2132472.3470000001</v>
      </c>
      <c r="G19" s="8">
        <v>885045.85100000002</v>
      </c>
      <c r="H19" s="8">
        <v>0</v>
      </c>
      <c r="I19" s="8">
        <v>993854.86399999994</v>
      </c>
      <c r="J19" s="8">
        <v>0</v>
      </c>
      <c r="K19" s="265">
        <v>2023663.334</v>
      </c>
      <c r="L19" s="265">
        <v>1221353.9469999999</v>
      </c>
      <c r="M19" s="265">
        <v>168791.95499999999</v>
      </c>
      <c r="N19" s="265">
        <v>687876.83100000001</v>
      </c>
      <c r="O19" s="265">
        <v>-54359.398999999998</v>
      </c>
      <c r="P19" s="265">
        <v>273706.64600000001</v>
      </c>
      <c r="Q19" s="266">
        <v>219347.247</v>
      </c>
    </row>
    <row r="20" spans="2:17" ht="21.75" customHeight="1" x14ac:dyDescent="0.35">
      <c r="B20" s="29" t="s">
        <v>260</v>
      </c>
      <c r="C20" s="8" cm="1">
        <f t="array" ref="C20:Q20">'[1]APPENDIX 31'!$C20:$Q20</f>
        <v>826314.071</v>
      </c>
      <c r="D20" s="8">
        <v>0</v>
      </c>
      <c r="E20" s="8">
        <v>8281.7790000000005</v>
      </c>
      <c r="F20" s="8">
        <v>818032.29200000002</v>
      </c>
      <c r="G20" s="8">
        <v>308199.45400000003</v>
      </c>
      <c r="H20" s="8">
        <v>0</v>
      </c>
      <c r="I20" s="8">
        <v>297748.22100000002</v>
      </c>
      <c r="J20" s="8">
        <v>0</v>
      </c>
      <c r="K20" s="265">
        <v>828483.52500000002</v>
      </c>
      <c r="L20" s="265">
        <v>803027.96400000004</v>
      </c>
      <c r="M20" s="265">
        <v>72723.95</v>
      </c>
      <c r="N20" s="265">
        <v>201049.96</v>
      </c>
      <c r="O20" s="265">
        <v>-248318.34899999999</v>
      </c>
      <c r="P20" s="265">
        <v>75867.831000000006</v>
      </c>
      <c r="Q20" s="266">
        <v>-172450.51800000001</v>
      </c>
    </row>
    <row r="21" spans="2:17" ht="21.75" customHeight="1" x14ac:dyDescent="0.35">
      <c r="B21" s="29" t="s">
        <v>15</v>
      </c>
      <c r="C21" s="8" cm="1">
        <f t="array" ref="C21:Q21">'[1]APPENDIX 31'!$C21:$Q21</f>
        <v>0</v>
      </c>
      <c r="D21" s="8">
        <v>0</v>
      </c>
      <c r="E21" s="8">
        <v>0</v>
      </c>
      <c r="F21" s="8">
        <v>0</v>
      </c>
      <c r="G21" s="8">
        <v>0</v>
      </c>
      <c r="H21" s="8">
        <v>0</v>
      </c>
      <c r="I21" s="8">
        <v>0</v>
      </c>
      <c r="J21" s="8">
        <v>0</v>
      </c>
      <c r="K21" s="265">
        <v>0</v>
      </c>
      <c r="L21" s="265">
        <v>0</v>
      </c>
      <c r="M21" s="265">
        <v>0</v>
      </c>
      <c r="N21" s="265">
        <v>0</v>
      </c>
      <c r="O21" s="265">
        <v>0</v>
      </c>
      <c r="P21" s="265">
        <v>0</v>
      </c>
      <c r="Q21" s="266">
        <v>0</v>
      </c>
    </row>
    <row r="22" spans="2:17" ht="21.75" customHeight="1" x14ac:dyDescent="0.35">
      <c r="B22" s="29" t="s">
        <v>261</v>
      </c>
      <c r="C22" s="8" cm="1">
        <f t="array" ref="C22:Q22">'[1]APPENDIX 31'!$C22:$Q22</f>
        <v>1172004.085</v>
      </c>
      <c r="D22" s="8">
        <v>0</v>
      </c>
      <c r="E22" s="8">
        <v>16004.528</v>
      </c>
      <c r="F22" s="8">
        <v>1155999.557</v>
      </c>
      <c r="G22" s="8">
        <v>484610.02600000001</v>
      </c>
      <c r="H22" s="8">
        <v>706035.70499999996</v>
      </c>
      <c r="I22" s="8">
        <v>0</v>
      </c>
      <c r="J22" s="8">
        <v>0</v>
      </c>
      <c r="K22" s="265">
        <v>2346645.2880000002</v>
      </c>
      <c r="L22" s="265">
        <v>710018.48729373573</v>
      </c>
      <c r="M22" s="265">
        <v>98534.145999999993</v>
      </c>
      <c r="N22" s="265">
        <v>412780.20299999998</v>
      </c>
      <c r="O22" s="265">
        <v>1125312.4517062639</v>
      </c>
      <c r="P22" s="265">
        <v>222495.26500000001</v>
      </c>
      <c r="Q22" s="266">
        <v>1347807.7167062641</v>
      </c>
    </row>
    <row r="23" spans="2:17" ht="21.75" customHeight="1" x14ac:dyDescent="0.35">
      <c r="B23" s="29" t="s">
        <v>262</v>
      </c>
      <c r="C23" s="8" cm="1">
        <f t="array" ref="C23:Q23">'[1]APPENDIX 31'!$C23:$Q23</f>
        <v>0</v>
      </c>
      <c r="D23" s="8">
        <v>0</v>
      </c>
      <c r="E23" s="8">
        <v>0</v>
      </c>
      <c r="F23" s="8">
        <v>0</v>
      </c>
      <c r="G23" s="8">
        <v>0</v>
      </c>
      <c r="H23" s="8">
        <v>0</v>
      </c>
      <c r="I23" s="8">
        <v>0</v>
      </c>
      <c r="J23" s="8">
        <v>0</v>
      </c>
      <c r="K23" s="265">
        <v>0</v>
      </c>
      <c r="L23" s="265">
        <v>0</v>
      </c>
      <c r="M23" s="265">
        <v>0</v>
      </c>
      <c r="N23" s="265">
        <v>0</v>
      </c>
      <c r="O23" s="265">
        <v>0</v>
      </c>
      <c r="P23" s="265">
        <v>0</v>
      </c>
      <c r="Q23" s="266">
        <v>0</v>
      </c>
    </row>
    <row r="24" spans="2:17" ht="21.75" customHeight="1" x14ac:dyDescent="0.35">
      <c r="B24" s="29" t="s">
        <v>16</v>
      </c>
      <c r="C24" s="8" cm="1">
        <f t="array" ref="C24:Q24">'[1]APPENDIX 31'!$C24:$Q24</f>
        <v>551584.18799999997</v>
      </c>
      <c r="D24" s="8">
        <v>617.01400000000001</v>
      </c>
      <c r="E24" s="8">
        <v>1688.271</v>
      </c>
      <c r="F24" s="8">
        <v>550512.93099999998</v>
      </c>
      <c r="G24" s="8">
        <v>112351.3777021673</v>
      </c>
      <c r="H24" s="8">
        <v>55860</v>
      </c>
      <c r="I24" s="8">
        <v>188220.318</v>
      </c>
      <c r="J24" s="8">
        <v>20863.293000000001</v>
      </c>
      <c r="K24" s="265">
        <v>509640.69770216732</v>
      </c>
      <c r="L24" s="265">
        <v>474673.467</v>
      </c>
      <c r="M24" s="265">
        <v>45573.413999999997</v>
      </c>
      <c r="N24" s="265">
        <v>145261.84599999999</v>
      </c>
      <c r="O24" s="265">
        <v>-155868.02929783269</v>
      </c>
      <c r="P24" s="265">
        <v>139625.74900000001</v>
      </c>
      <c r="Q24" s="266">
        <v>-16242.280297832731</v>
      </c>
    </row>
    <row r="25" spans="2:17" ht="21.75" customHeight="1" x14ac:dyDescent="0.35">
      <c r="B25" s="29" t="s">
        <v>17</v>
      </c>
      <c r="C25" s="8" cm="1">
        <f t="array" ref="C25:Q25">'[1]APPENDIX 31'!$C25:$Q25</f>
        <v>517879.46589000023</v>
      </c>
      <c r="D25" s="8">
        <v>0</v>
      </c>
      <c r="E25" s="8">
        <v>2198.2399999999998</v>
      </c>
      <c r="F25" s="8">
        <v>515681.22589000018</v>
      </c>
      <c r="G25" s="8">
        <v>335722.326</v>
      </c>
      <c r="H25" s="8">
        <v>0</v>
      </c>
      <c r="I25" s="8">
        <v>244797.113354189</v>
      </c>
      <c r="J25" s="8">
        <v>0</v>
      </c>
      <c r="K25" s="265">
        <v>606606.43853581103</v>
      </c>
      <c r="L25" s="265">
        <v>663179.42324999999</v>
      </c>
      <c r="M25" s="265">
        <v>57844.990005667743</v>
      </c>
      <c r="N25" s="265">
        <v>222337.47531370781</v>
      </c>
      <c r="O25" s="265">
        <v>-336755.45003356453</v>
      </c>
      <c r="P25" s="265">
        <v>15465.396574460439</v>
      </c>
      <c r="Q25" s="266">
        <v>-321290.05345910398</v>
      </c>
    </row>
    <row r="26" spans="2:17" ht="21.75" customHeight="1" x14ac:dyDescent="0.35">
      <c r="B26" s="29" t="s">
        <v>18</v>
      </c>
      <c r="C26" s="8" cm="1">
        <f t="array" ref="C26:Q26">'[1]APPENDIX 31'!$C26:$Q26</f>
        <v>548949.57700000005</v>
      </c>
      <c r="D26" s="8">
        <v>0</v>
      </c>
      <c r="E26" s="8">
        <v>3771.2452843348678</v>
      </c>
      <c r="F26" s="8">
        <v>545178.33171566506</v>
      </c>
      <c r="G26" s="8">
        <v>259389.07239667201</v>
      </c>
      <c r="H26" s="8">
        <v>9681.7566941835885</v>
      </c>
      <c r="I26" s="8">
        <v>229075.20499999999</v>
      </c>
      <c r="J26" s="8">
        <v>14693.05536185559</v>
      </c>
      <c r="K26" s="265">
        <v>570480.90044466511</v>
      </c>
      <c r="L26" s="265">
        <v>327765.44634008617</v>
      </c>
      <c r="M26" s="265">
        <v>52873.599000000002</v>
      </c>
      <c r="N26" s="265">
        <v>143766.46540533131</v>
      </c>
      <c r="O26" s="265">
        <v>46075.389699247513</v>
      </c>
      <c r="P26" s="265">
        <v>36238.146526143028</v>
      </c>
      <c r="Q26" s="266">
        <v>82313.536225390548</v>
      </c>
    </row>
    <row r="27" spans="2:17" ht="21.75" customHeight="1" x14ac:dyDescent="0.35">
      <c r="B27" s="29" t="s">
        <v>19</v>
      </c>
      <c r="C27" s="8" cm="1">
        <f t="array" ref="C27:Q27">'[1]APPENDIX 31'!$C27:$Q27</f>
        <v>722272.16</v>
      </c>
      <c r="D27" s="8">
        <v>2165.7489999999998</v>
      </c>
      <c r="E27" s="8">
        <v>9356.4529999999995</v>
      </c>
      <c r="F27" s="8">
        <v>715081.45600000001</v>
      </c>
      <c r="G27" s="8">
        <v>277172.43920634768</v>
      </c>
      <c r="H27" s="8">
        <v>0</v>
      </c>
      <c r="I27" s="8">
        <v>272287.22360006563</v>
      </c>
      <c r="J27" s="8">
        <v>0</v>
      </c>
      <c r="K27" s="265">
        <v>719966.67160628212</v>
      </c>
      <c r="L27" s="265">
        <v>408250.57958406862</v>
      </c>
      <c r="M27" s="265">
        <v>70817.734174550322</v>
      </c>
      <c r="N27" s="265">
        <v>122603.16467938259</v>
      </c>
      <c r="O27" s="265">
        <v>118295.1931682807</v>
      </c>
      <c r="P27" s="265">
        <v>77906.665611671866</v>
      </c>
      <c r="Q27" s="266">
        <v>196201.85877995251</v>
      </c>
    </row>
    <row r="28" spans="2:17" ht="21.75" customHeight="1" x14ac:dyDescent="0.35">
      <c r="B28" s="29" t="s">
        <v>263</v>
      </c>
      <c r="C28" s="8" cm="1">
        <f t="array" ref="C28:Q28">'[1]APPENDIX 31'!$C28:$Q28</f>
        <v>266085.85564999998</v>
      </c>
      <c r="D28" s="8">
        <v>0</v>
      </c>
      <c r="E28" s="8">
        <v>23478.969000000001</v>
      </c>
      <c r="F28" s="8">
        <v>242606.88665</v>
      </c>
      <c r="G28" s="8">
        <v>145614.26800000001</v>
      </c>
      <c r="H28" s="8">
        <v>0</v>
      </c>
      <c r="I28" s="8">
        <v>98235.915279442357</v>
      </c>
      <c r="J28" s="8">
        <v>0</v>
      </c>
      <c r="K28" s="265">
        <v>289985.2393705576</v>
      </c>
      <c r="L28" s="265">
        <v>231283.39369000011</v>
      </c>
      <c r="M28" s="265">
        <v>29236.587687142212</v>
      </c>
      <c r="N28" s="265">
        <v>66397.971999999994</v>
      </c>
      <c r="O28" s="265">
        <v>-36932.714006584662</v>
      </c>
      <c r="P28" s="265">
        <v>-8631.9680000000008</v>
      </c>
      <c r="Q28" s="266">
        <v>-45564.682006584662</v>
      </c>
    </row>
    <row r="29" spans="2:17" ht="21.75" customHeight="1" x14ac:dyDescent="0.35">
      <c r="B29" s="29" t="s">
        <v>264</v>
      </c>
      <c r="C29" s="8" cm="1">
        <f t="array" ref="C29:Q29">'[1]APPENDIX 31'!$C29:$Q29</f>
        <v>1042422.14903</v>
      </c>
      <c r="D29" s="8">
        <v>0</v>
      </c>
      <c r="E29" s="8">
        <v>522637.08289253828</v>
      </c>
      <c r="F29" s="8">
        <v>519785.06613746169</v>
      </c>
      <c r="G29" s="8">
        <v>95321.937000000005</v>
      </c>
      <c r="H29" s="8">
        <v>0</v>
      </c>
      <c r="I29" s="8">
        <v>356706.21564000187</v>
      </c>
      <c r="J29" s="8">
        <v>0</v>
      </c>
      <c r="K29" s="265">
        <v>258400.78749745971</v>
      </c>
      <c r="L29" s="265">
        <v>344513.7259558771</v>
      </c>
      <c r="M29" s="265">
        <v>-140480.1249360228</v>
      </c>
      <c r="N29" s="265">
        <v>199532.0539601385</v>
      </c>
      <c r="O29" s="265">
        <v>-145164.8674825331</v>
      </c>
      <c r="P29" s="265">
        <v>90478.328592971637</v>
      </c>
      <c r="Q29" s="266">
        <v>-54686.538889561431</v>
      </c>
    </row>
    <row r="30" spans="2:17" ht="21.75" customHeight="1" x14ac:dyDescent="0.35">
      <c r="B30" s="29" t="s">
        <v>20</v>
      </c>
      <c r="C30" s="8" cm="1">
        <f t="array" ref="C30:Q30">'[1]APPENDIX 31'!$C30:$Q30</f>
        <v>558130.38399999996</v>
      </c>
      <c r="D30" s="8">
        <v>0</v>
      </c>
      <c r="E30" s="8">
        <v>304047.00199999998</v>
      </c>
      <c r="F30" s="8">
        <v>254083.38200000001</v>
      </c>
      <c r="G30" s="8">
        <v>242468.8109532473</v>
      </c>
      <c r="H30" s="8">
        <v>0</v>
      </c>
      <c r="I30" s="8">
        <v>102483.5729345209</v>
      </c>
      <c r="J30" s="8">
        <v>0</v>
      </c>
      <c r="K30" s="265">
        <v>394068.62001872639</v>
      </c>
      <c r="L30" s="265">
        <v>153650.1575416211</v>
      </c>
      <c r="M30" s="265">
        <v>-246230.18759812499</v>
      </c>
      <c r="N30" s="265">
        <v>210051.5180123891</v>
      </c>
      <c r="O30" s="265">
        <v>276597.13206284109</v>
      </c>
      <c r="P30" s="265">
        <v>34586.469550991067</v>
      </c>
      <c r="Q30" s="266">
        <v>311183.60161383217</v>
      </c>
    </row>
    <row r="31" spans="2:17" ht="21.75" customHeight="1" x14ac:dyDescent="0.35">
      <c r="B31" s="29" t="s">
        <v>265</v>
      </c>
      <c r="C31" s="8" cm="1">
        <f t="array" ref="C31:Q31">'[1]APPENDIX 31'!$C31:$Q31</f>
        <v>1522254.8239899999</v>
      </c>
      <c r="D31" s="8">
        <v>0</v>
      </c>
      <c r="E31" s="8">
        <v>48589.050719995983</v>
      </c>
      <c r="F31" s="8">
        <v>1473665.773270004</v>
      </c>
      <c r="G31" s="8">
        <v>616483.81382999814</v>
      </c>
      <c r="H31" s="8">
        <v>64277.353000000003</v>
      </c>
      <c r="I31" s="8">
        <v>714640.51821414777</v>
      </c>
      <c r="J31" s="8">
        <v>64277.353000000003</v>
      </c>
      <c r="K31" s="265">
        <v>1375509.068885854</v>
      </c>
      <c r="L31" s="265">
        <v>834486.70229900407</v>
      </c>
      <c r="M31" s="265">
        <v>134235.81786614569</v>
      </c>
      <c r="N31" s="265">
        <v>507358.59499999997</v>
      </c>
      <c r="O31" s="265">
        <v>-100572.0462792953</v>
      </c>
      <c r="P31" s="265">
        <v>171795.06364563169</v>
      </c>
      <c r="Q31" s="266">
        <v>71223.017366336411</v>
      </c>
    </row>
    <row r="32" spans="2:17" ht="21.75" customHeight="1" x14ac:dyDescent="0.35">
      <c r="B32" s="29" t="s">
        <v>266</v>
      </c>
      <c r="C32" s="8" cm="1">
        <f t="array" ref="C32:Q32">'[1]APPENDIX 31'!$C32:$Q32</f>
        <v>531798.17399999988</v>
      </c>
      <c r="D32" s="8">
        <v>6484.0370000000003</v>
      </c>
      <c r="E32" s="8">
        <v>7738.5240000000003</v>
      </c>
      <c r="F32" s="8">
        <v>530543.68700000003</v>
      </c>
      <c r="G32" s="8">
        <v>261117.60500000001</v>
      </c>
      <c r="H32" s="8">
        <v>0</v>
      </c>
      <c r="I32" s="8">
        <v>262794.05200000003</v>
      </c>
      <c r="J32" s="8">
        <v>0</v>
      </c>
      <c r="K32" s="265">
        <v>528867.24</v>
      </c>
      <c r="L32" s="265">
        <v>379735.68</v>
      </c>
      <c r="M32" s="265">
        <v>53284.231</v>
      </c>
      <c r="N32" s="265">
        <v>189483.12599999999</v>
      </c>
      <c r="O32" s="265">
        <v>-93635.797000000006</v>
      </c>
      <c r="P32" s="265">
        <v>28853.324000000001</v>
      </c>
      <c r="Q32" s="266">
        <v>-64782.472999999998</v>
      </c>
    </row>
    <row r="33" spans="2:17" ht="21.75" customHeight="1" x14ac:dyDescent="0.35">
      <c r="B33" s="29" t="s">
        <v>267</v>
      </c>
      <c r="C33" s="8" cm="1">
        <f t="array" ref="C33:Q33">'[1]APPENDIX 31'!$C33:$Q33</f>
        <v>981584.34100000001</v>
      </c>
      <c r="D33" s="8">
        <v>0</v>
      </c>
      <c r="E33" s="8">
        <v>10069.51999999997</v>
      </c>
      <c r="F33" s="8">
        <v>971514.821</v>
      </c>
      <c r="G33" s="8">
        <v>334721.18800000002</v>
      </c>
      <c r="H33" s="8">
        <v>0</v>
      </c>
      <c r="I33" s="8">
        <v>370010.80800000002</v>
      </c>
      <c r="J33" s="8">
        <v>0</v>
      </c>
      <c r="K33" s="265">
        <v>936225.201</v>
      </c>
      <c r="L33" s="265">
        <v>647949.28700000001</v>
      </c>
      <c r="M33" s="265">
        <v>91843.233999999997</v>
      </c>
      <c r="N33" s="265">
        <v>234078.55716997059</v>
      </c>
      <c r="O33" s="265">
        <v>-37645.877169970627</v>
      </c>
      <c r="P33" s="265">
        <v>59338.253210292467</v>
      </c>
      <c r="Q33" s="266">
        <v>21692.376040321829</v>
      </c>
    </row>
    <row r="34" spans="2:17" ht="21.75" customHeight="1" x14ac:dyDescent="0.35">
      <c r="B34" s="29" t="s">
        <v>268</v>
      </c>
      <c r="C34" s="8" cm="1">
        <f t="array" ref="C34:Q34">'[1]APPENDIX 31'!$C34:$Q34</f>
        <v>719243.35837999964</v>
      </c>
      <c r="D34" s="8">
        <v>0</v>
      </c>
      <c r="E34" s="8">
        <v>53514.784603279157</v>
      </c>
      <c r="F34" s="8">
        <v>665728.57377672056</v>
      </c>
      <c r="G34" s="8">
        <v>307394.17338579003</v>
      </c>
      <c r="H34" s="8">
        <v>7529.2026698196223</v>
      </c>
      <c r="I34" s="8">
        <v>349780.13882692339</v>
      </c>
      <c r="J34" s="8">
        <v>7529.2026698196223</v>
      </c>
      <c r="K34" s="265">
        <v>623342.6083355872</v>
      </c>
      <c r="L34" s="265">
        <v>408135.76253464149</v>
      </c>
      <c r="M34" s="265">
        <v>64960.723993541658</v>
      </c>
      <c r="N34" s="265">
        <v>225217.5734865347</v>
      </c>
      <c r="O34" s="265">
        <v>-74971.451679130798</v>
      </c>
      <c r="P34" s="265">
        <v>166942.81093258169</v>
      </c>
      <c r="Q34" s="266">
        <v>91971.359253450966</v>
      </c>
    </row>
    <row r="35" spans="2:17" ht="21.75" customHeight="1" x14ac:dyDescent="0.35">
      <c r="B35" s="29" t="s">
        <v>269</v>
      </c>
      <c r="C35" s="8" cm="1">
        <f t="array" ref="C35:Q35">'[1]APPENDIX 31'!$C35:$Q35</f>
        <v>51002.972000000002</v>
      </c>
      <c r="D35" s="8">
        <v>0</v>
      </c>
      <c r="E35" s="8">
        <v>448.81772000000001</v>
      </c>
      <c r="F35" s="8">
        <v>50554.154280000002</v>
      </c>
      <c r="G35" s="8">
        <v>8796.9740700000002</v>
      </c>
      <c r="H35" s="8">
        <v>4977.6647999999996</v>
      </c>
      <c r="I35" s="8">
        <v>20992.800736528101</v>
      </c>
      <c r="J35" s="8">
        <v>6567.6873099999993</v>
      </c>
      <c r="K35" s="265">
        <v>36768.305103471888</v>
      </c>
      <c r="L35" s="265">
        <v>61957.512940000001</v>
      </c>
      <c r="M35" s="265">
        <v>4753.1398600000002</v>
      </c>
      <c r="N35" s="265">
        <v>6358.5182136122121</v>
      </c>
      <c r="O35" s="265">
        <v>-36300.865910140317</v>
      </c>
      <c r="P35" s="265">
        <v>2023.339080657589</v>
      </c>
      <c r="Q35" s="266">
        <v>-34277.526829482733</v>
      </c>
    </row>
    <row r="36" spans="2:17" ht="21.75" customHeight="1" x14ac:dyDescent="0.35">
      <c r="B36" s="29" t="s">
        <v>21</v>
      </c>
      <c r="C36" s="8" cm="1">
        <f t="array" ref="C36:Q36">'[1]APPENDIX 31'!$C36:$Q36</f>
        <v>240322.1018780981</v>
      </c>
      <c r="D36" s="8">
        <v>2922.5496531525459</v>
      </c>
      <c r="E36" s="8">
        <v>14590.575000000001</v>
      </c>
      <c r="F36" s="8">
        <v>228654.0765312507</v>
      </c>
      <c r="G36" s="8">
        <v>127970.9189712644</v>
      </c>
      <c r="H36" s="8">
        <v>0</v>
      </c>
      <c r="I36" s="8">
        <v>126592.290223018</v>
      </c>
      <c r="J36" s="8">
        <v>0</v>
      </c>
      <c r="K36" s="265">
        <v>230032.70527949711</v>
      </c>
      <c r="L36" s="265">
        <v>160076.92045262811</v>
      </c>
      <c r="M36" s="265">
        <v>26198.91847880264</v>
      </c>
      <c r="N36" s="265">
        <v>98699.739568711651</v>
      </c>
      <c r="O36" s="265">
        <v>-54942.873220645342</v>
      </c>
      <c r="P36" s="265">
        <v>15693.186466335779</v>
      </c>
      <c r="Q36" s="266">
        <v>-39249.686754309572</v>
      </c>
    </row>
    <row r="37" spans="2:17" ht="21.75" customHeight="1" x14ac:dyDescent="0.35">
      <c r="B37" s="29" t="s">
        <v>22</v>
      </c>
      <c r="C37" s="8" cm="1">
        <f t="array" ref="C37:Q37">'[1]APPENDIX 31'!$C37:$Q37</f>
        <v>268301.26699999999</v>
      </c>
      <c r="D37" s="8">
        <v>0</v>
      </c>
      <c r="E37" s="8">
        <v>4652.8829524644862</v>
      </c>
      <c r="F37" s="8">
        <v>263648.38404753548</v>
      </c>
      <c r="G37" s="8">
        <v>85901.229877845122</v>
      </c>
      <c r="H37" s="8">
        <v>0</v>
      </c>
      <c r="I37" s="8">
        <v>68576.019585392874</v>
      </c>
      <c r="J37" s="8">
        <v>0</v>
      </c>
      <c r="K37" s="265">
        <v>280973.59433998773</v>
      </c>
      <c r="L37" s="265">
        <v>143666.2151837307</v>
      </c>
      <c r="M37" s="265">
        <v>27109.735019019721</v>
      </c>
      <c r="N37" s="265">
        <v>117125.5141285891</v>
      </c>
      <c r="O37" s="265">
        <v>-6927.8699913516939</v>
      </c>
      <c r="P37" s="265">
        <v>46274.749979897068</v>
      </c>
      <c r="Q37" s="266">
        <v>39346.879988545377</v>
      </c>
    </row>
    <row r="38" spans="2:17" ht="21.75" customHeight="1" x14ac:dyDescent="0.35">
      <c r="B38" s="29" t="s">
        <v>270</v>
      </c>
      <c r="C38" s="8" cm="1">
        <f t="array" ref="C38:Q38">'[1]APPENDIX 31'!$C38:$Q38</f>
        <v>1357380.4310000001</v>
      </c>
      <c r="D38" s="8">
        <v>0</v>
      </c>
      <c r="E38" s="8">
        <v>57001.135000000002</v>
      </c>
      <c r="F38" s="8">
        <v>1300379.2960000001</v>
      </c>
      <c r="G38" s="8">
        <v>631857.07799999998</v>
      </c>
      <c r="H38" s="8">
        <v>0</v>
      </c>
      <c r="I38" s="8">
        <v>668434.00800000003</v>
      </c>
      <c r="J38" s="8">
        <v>0</v>
      </c>
      <c r="K38" s="265">
        <v>1263802.3659999999</v>
      </c>
      <c r="L38" s="265">
        <v>781901.25899999996</v>
      </c>
      <c r="M38" s="265">
        <v>118257.273</v>
      </c>
      <c r="N38" s="265">
        <v>409568.17099999997</v>
      </c>
      <c r="O38" s="265">
        <v>-45924.337</v>
      </c>
      <c r="P38" s="265">
        <v>400624.04100000003</v>
      </c>
      <c r="Q38" s="266">
        <v>354699.70400000003</v>
      </c>
    </row>
    <row r="39" spans="2:17" ht="21.75" customHeight="1" x14ac:dyDescent="0.35">
      <c r="B39" s="29" t="s">
        <v>23</v>
      </c>
      <c r="C39" s="8" cm="1">
        <f t="array" ref="C39:Q39">'[1]APPENDIX 31'!$C39:$Q39</f>
        <v>684334.68483000004</v>
      </c>
      <c r="D39" s="8">
        <v>0</v>
      </c>
      <c r="E39" s="8">
        <v>16505.278215962</v>
      </c>
      <c r="F39" s="8">
        <v>667829.40661403805</v>
      </c>
      <c r="G39" s="8">
        <v>237742.50200000001</v>
      </c>
      <c r="H39" s="8">
        <v>0</v>
      </c>
      <c r="I39" s="8">
        <v>290772.14199999999</v>
      </c>
      <c r="J39" s="8">
        <v>0</v>
      </c>
      <c r="K39" s="265">
        <v>614799.76661403803</v>
      </c>
      <c r="L39" s="265">
        <v>266051.52899999998</v>
      </c>
      <c r="M39" s="265">
        <v>64193.463739999999</v>
      </c>
      <c r="N39" s="265">
        <v>345673.94871016731</v>
      </c>
      <c r="O39" s="265">
        <v>-61119.174836129307</v>
      </c>
      <c r="P39" s="265">
        <v>39937.188399773397</v>
      </c>
      <c r="Q39" s="266">
        <v>-21181.986436355899</v>
      </c>
    </row>
    <row r="40" spans="2:17" ht="21.75" customHeight="1" x14ac:dyDescent="0.35">
      <c r="B40" s="29" t="s">
        <v>24</v>
      </c>
      <c r="C40" s="8" cm="1">
        <f t="array" ref="C40:Q40">'[1]APPENDIX 31'!$C40:$Q40</f>
        <v>664891.05099999998</v>
      </c>
      <c r="D40" s="8">
        <v>1079.423</v>
      </c>
      <c r="E40" s="8">
        <v>0</v>
      </c>
      <c r="F40" s="8">
        <v>665970.47400000005</v>
      </c>
      <c r="G40" s="8">
        <v>53943.855121734778</v>
      </c>
      <c r="H40" s="8">
        <v>61479.667999999998</v>
      </c>
      <c r="I40" s="8">
        <v>319263.65299999999</v>
      </c>
      <c r="J40" s="8">
        <v>61475.743999999999</v>
      </c>
      <c r="K40" s="265">
        <v>400654.60012173472</v>
      </c>
      <c r="L40" s="265">
        <v>-292505.4425</v>
      </c>
      <c r="M40" s="265">
        <v>65907.842000000004</v>
      </c>
      <c r="N40" s="265">
        <v>282232.26979542751</v>
      </c>
      <c r="O40" s="265">
        <v>345019.93082630722</v>
      </c>
      <c r="P40" s="265">
        <v>3468.1791519868948</v>
      </c>
      <c r="Q40" s="266">
        <v>348488.10997829412</v>
      </c>
    </row>
    <row r="41" spans="2:17" ht="21.75" customHeight="1" x14ac:dyDescent="0.35">
      <c r="B41" s="29" t="s">
        <v>25</v>
      </c>
      <c r="C41" s="8" cm="1">
        <f t="array" ref="C41:Q41">'[1]APPENDIX 31'!$C41:$Q41</f>
        <v>0</v>
      </c>
      <c r="D41" s="8">
        <v>0</v>
      </c>
      <c r="E41" s="8">
        <v>0</v>
      </c>
      <c r="F41" s="8">
        <v>0</v>
      </c>
      <c r="G41" s="8">
        <v>0</v>
      </c>
      <c r="H41" s="8">
        <v>0</v>
      </c>
      <c r="I41" s="8">
        <v>0</v>
      </c>
      <c r="J41" s="8">
        <v>0</v>
      </c>
      <c r="K41" s="265">
        <v>0</v>
      </c>
      <c r="L41" s="265">
        <v>0</v>
      </c>
      <c r="M41" s="265">
        <v>0</v>
      </c>
      <c r="N41" s="265">
        <v>0</v>
      </c>
      <c r="O41" s="265">
        <v>0</v>
      </c>
      <c r="P41" s="265">
        <v>0</v>
      </c>
      <c r="Q41" s="266">
        <v>0</v>
      </c>
    </row>
    <row r="42" spans="2:17" ht="21.75" customHeight="1" x14ac:dyDescent="0.35">
      <c r="B42" s="260" t="s">
        <v>26</v>
      </c>
      <c r="C42" s="268">
        <f t="shared" ref="C42:Q42" si="0">SUM(C6:C41)</f>
        <v>30668659.403885134</v>
      </c>
      <c r="D42" s="268">
        <f t="shared" si="0"/>
        <v>15405.821102219194</v>
      </c>
      <c r="E42" s="268">
        <f t="shared" si="0"/>
        <v>1555893.3719768745</v>
      </c>
      <c r="F42" s="268">
        <f t="shared" si="0"/>
        <v>29128171.853010472</v>
      </c>
      <c r="G42" s="268">
        <f t="shared" si="0"/>
        <v>12071983.096435891</v>
      </c>
      <c r="H42" s="268">
        <f t="shared" si="0"/>
        <v>941513.01116400305</v>
      </c>
      <c r="I42" s="268">
        <f t="shared" si="0"/>
        <v>12296106.529747047</v>
      </c>
      <c r="J42" s="268">
        <f t="shared" si="0"/>
        <v>201015.17893420497</v>
      </c>
      <c r="K42" s="268">
        <f t="shared" si="0"/>
        <v>29644546.251929127</v>
      </c>
      <c r="L42" s="268">
        <f t="shared" si="0"/>
        <v>20554433.180727094</v>
      </c>
      <c r="M42" s="268">
        <f t="shared" si="0"/>
        <v>2238388.0754090897</v>
      </c>
      <c r="N42" s="268">
        <f t="shared" si="0"/>
        <v>8228006.3386113625</v>
      </c>
      <c r="O42" s="268">
        <f t="shared" si="0"/>
        <v>-1376281.3428184248</v>
      </c>
      <c r="P42" s="268">
        <f t="shared" si="0"/>
        <v>4062256.6076538684</v>
      </c>
      <c r="Q42" s="268">
        <f t="shared" si="0"/>
        <v>2685975.2648354433</v>
      </c>
    </row>
    <row r="43" spans="2:17" ht="21.75" customHeight="1" x14ac:dyDescent="0.35">
      <c r="B43" s="560" t="s">
        <v>27</v>
      </c>
      <c r="C43" s="535"/>
      <c r="D43" s="535"/>
      <c r="E43" s="535"/>
      <c r="F43" s="535"/>
      <c r="G43" s="535"/>
      <c r="H43" s="535"/>
      <c r="I43" s="535"/>
      <c r="J43" s="535"/>
      <c r="K43" s="535"/>
      <c r="L43" s="535"/>
      <c r="M43" s="535"/>
      <c r="N43" s="535"/>
      <c r="O43" s="535"/>
      <c r="P43" s="535"/>
      <c r="Q43" s="536"/>
    </row>
    <row r="44" spans="2:17" ht="21.75" customHeight="1" x14ac:dyDescent="0.35">
      <c r="B44" s="29" t="s">
        <v>28</v>
      </c>
      <c r="C44" s="8" cm="1">
        <f t="array" ref="C44:Q44">'[1]APPENDIX 31'!$C44:$Q44</f>
        <v>0</v>
      </c>
      <c r="D44" s="8">
        <v>23922.486000000001</v>
      </c>
      <c r="E44" s="8">
        <v>-1787.7429999999999</v>
      </c>
      <c r="F44" s="8">
        <v>25710.228999999999</v>
      </c>
      <c r="G44" s="8">
        <v>10423.37280679435</v>
      </c>
      <c r="H44" s="8">
        <v>0</v>
      </c>
      <c r="I44" s="8">
        <v>8794.2717169945572</v>
      </c>
      <c r="J44" s="8">
        <v>0</v>
      </c>
      <c r="K44" s="8">
        <v>27339.330089799791</v>
      </c>
      <c r="L44" s="8">
        <v>13068.531000000001</v>
      </c>
      <c r="M44" s="8">
        <v>5735.0420000000004</v>
      </c>
      <c r="N44" s="8">
        <v>1980.4686366001761</v>
      </c>
      <c r="O44" s="8">
        <v>6555.2884531996124</v>
      </c>
      <c r="P44" s="8">
        <v>940.74080658772471</v>
      </c>
      <c r="Q44" s="269">
        <v>7496.0292597873367</v>
      </c>
    </row>
    <row r="45" spans="2:17" ht="21.75" customHeight="1" x14ac:dyDescent="0.35">
      <c r="B45" s="29" t="s">
        <v>29</v>
      </c>
      <c r="C45" s="8" cm="1">
        <f t="array" ref="C45:Q45">'[1]APPENDIX 31'!$C45:$Q45</f>
        <v>0</v>
      </c>
      <c r="D45" s="8">
        <v>0</v>
      </c>
      <c r="E45" s="8">
        <v>0</v>
      </c>
      <c r="F45" s="8">
        <v>0</v>
      </c>
      <c r="G45" s="8">
        <v>0</v>
      </c>
      <c r="H45" s="8">
        <v>0</v>
      </c>
      <c r="I45" s="8">
        <v>0</v>
      </c>
      <c r="J45" s="8">
        <v>0</v>
      </c>
      <c r="K45" s="8">
        <v>0</v>
      </c>
      <c r="L45" s="8">
        <v>0</v>
      </c>
      <c r="M45" s="8">
        <v>0</v>
      </c>
      <c r="N45" s="8">
        <v>0</v>
      </c>
      <c r="O45" s="8">
        <v>0</v>
      </c>
      <c r="P45" s="8">
        <v>0</v>
      </c>
      <c r="Q45" s="269">
        <v>0</v>
      </c>
    </row>
    <row r="46" spans="2:17" ht="21.75" customHeight="1" x14ac:dyDescent="0.35">
      <c r="B46" s="29" t="s">
        <v>271</v>
      </c>
      <c r="C46" s="8" cm="1">
        <f t="array" ref="C46:Q46">'[1]APPENDIX 31'!$C46:$Q46</f>
        <v>0</v>
      </c>
      <c r="D46" s="8">
        <v>90506.517999999996</v>
      </c>
      <c r="E46" s="8">
        <v>0</v>
      </c>
      <c r="F46" s="8">
        <v>90506.517999999996</v>
      </c>
      <c r="G46" s="8">
        <v>9733.3884974099892</v>
      </c>
      <c r="H46" s="8">
        <v>0</v>
      </c>
      <c r="I46" s="8">
        <v>32982.821203368097</v>
      </c>
      <c r="J46" s="8">
        <v>0</v>
      </c>
      <c r="K46" s="8">
        <v>67257.085294041884</v>
      </c>
      <c r="L46" s="8">
        <v>34484.889444645421</v>
      </c>
      <c r="M46" s="8">
        <v>20134.504000000001</v>
      </c>
      <c r="N46" s="8">
        <v>4172.7778122327254</v>
      </c>
      <c r="O46" s="8">
        <v>8464.9140371637423</v>
      </c>
      <c r="P46" s="8">
        <v>6055.6110625213923</v>
      </c>
      <c r="Q46" s="269">
        <v>14520.52509968513</v>
      </c>
    </row>
    <row r="47" spans="2:17" ht="21.75" customHeight="1" x14ac:dyDescent="0.35">
      <c r="B47" s="29" t="s">
        <v>30</v>
      </c>
      <c r="C47" s="8" cm="1">
        <f t="array" ref="C47:Q47">'[1]APPENDIX 31'!$C47:$Q47</f>
        <v>0</v>
      </c>
      <c r="D47" s="8">
        <v>28833.050439999999</v>
      </c>
      <c r="E47" s="8">
        <v>0</v>
      </c>
      <c r="F47" s="8">
        <v>28833.050439999999</v>
      </c>
      <c r="G47" s="8">
        <v>14367.183000000001</v>
      </c>
      <c r="H47" s="8">
        <v>276.42399999999998</v>
      </c>
      <c r="I47" s="8">
        <v>42803.964402556143</v>
      </c>
      <c r="J47" s="8">
        <v>0</v>
      </c>
      <c r="K47" s="8">
        <v>672.69303744386139</v>
      </c>
      <c r="L47" s="8">
        <v>7410.0483200000008</v>
      </c>
      <c r="M47" s="8">
        <v>5640.1329400000013</v>
      </c>
      <c r="N47" s="8">
        <v>3888.553565043786</v>
      </c>
      <c r="O47" s="8">
        <v>-16266.041787599919</v>
      </c>
      <c r="P47" s="8">
        <v>16355.1628443721</v>
      </c>
      <c r="Q47" s="269">
        <v>89.121056772176175</v>
      </c>
    </row>
    <row r="48" spans="2:17" ht="21.75" customHeight="1" x14ac:dyDescent="0.35">
      <c r="B48" s="29" t="s">
        <v>272</v>
      </c>
      <c r="C48" s="8" cm="1">
        <f t="array" ref="C48:Q48">'[1]APPENDIX 31'!$C48:$Q48</f>
        <v>0</v>
      </c>
      <c r="D48" s="8">
        <v>0</v>
      </c>
      <c r="E48" s="8">
        <v>0</v>
      </c>
      <c r="F48" s="8">
        <v>0</v>
      </c>
      <c r="G48" s="8">
        <v>0</v>
      </c>
      <c r="H48" s="8">
        <v>0</v>
      </c>
      <c r="I48" s="8">
        <v>12590.557845948861</v>
      </c>
      <c r="J48" s="8">
        <v>0</v>
      </c>
      <c r="K48" s="8">
        <v>-12590.557845948861</v>
      </c>
      <c r="L48" s="8">
        <v>26898.31888414358</v>
      </c>
      <c r="M48" s="8">
        <v>16795.410808730921</v>
      </c>
      <c r="N48" s="8">
        <v>5176.6395938142341</v>
      </c>
      <c r="O48" s="8">
        <v>-61460.927132637582</v>
      </c>
      <c r="P48" s="8">
        <v>3977.328601940113</v>
      </c>
      <c r="Q48" s="269">
        <v>-57483.598530697469</v>
      </c>
    </row>
    <row r="49" spans="2:17" ht="21.75" customHeight="1" x14ac:dyDescent="0.35">
      <c r="B49" s="365" t="s">
        <v>26</v>
      </c>
      <c r="C49" s="366">
        <f t="shared" ref="C49:Q49" si="1">SUM(C44:C48)</f>
        <v>0</v>
      </c>
      <c r="D49" s="366">
        <f t="shared" si="1"/>
        <v>143262.05444000001</v>
      </c>
      <c r="E49" s="366">
        <f t="shared" si="1"/>
        <v>-1787.7429999999999</v>
      </c>
      <c r="F49" s="366">
        <f t="shared" si="1"/>
        <v>145049.79743999999</v>
      </c>
      <c r="G49" s="366">
        <f t="shared" si="1"/>
        <v>34523.944304204342</v>
      </c>
      <c r="H49" s="366">
        <f t="shared" si="1"/>
        <v>276.42399999999998</v>
      </c>
      <c r="I49" s="366">
        <f t="shared" si="1"/>
        <v>97171.615168867662</v>
      </c>
      <c r="J49" s="366">
        <f t="shared" si="1"/>
        <v>0</v>
      </c>
      <c r="K49" s="366">
        <f t="shared" si="1"/>
        <v>82678.550575336674</v>
      </c>
      <c r="L49" s="366">
        <f t="shared" si="1"/>
        <v>81861.787648789003</v>
      </c>
      <c r="M49" s="366">
        <f t="shared" si="1"/>
        <v>48305.089748730927</v>
      </c>
      <c r="N49" s="366">
        <f t="shared" si="1"/>
        <v>15218.439607690922</v>
      </c>
      <c r="O49" s="366">
        <f t="shared" si="1"/>
        <v>-62706.766429874144</v>
      </c>
      <c r="P49" s="366">
        <f t="shared" si="1"/>
        <v>27328.843315421331</v>
      </c>
      <c r="Q49" s="366">
        <f t="shared" si="1"/>
        <v>-35377.923114452831</v>
      </c>
    </row>
    <row r="50" spans="2:17" ht="21.7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JoVZ3FJEAS7SEYO9NDx0S0mS2IdhZIaLcXjHeoiA0D0BWm1IrW75wW7jxgJ5hxpdkUum8eSbK0YGTQHFsBbqBA==" saltValue="WPOyI+DRfa/4GvqTht24gg=="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37">
    <tabColor rgb="FFCC9900"/>
    <pageSetUpPr fitToPage="1"/>
  </sheetPr>
  <dimension ref="B1:Q50"/>
  <sheetViews>
    <sheetView showGridLines="0" zoomScale="80" zoomScaleNormal="80" workbookViewId="0">
      <selection activeCell="B5" sqref="B5:Q5"/>
    </sheetView>
  </sheetViews>
  <sheetFormatPr defaultRowHeight="20.25" customHeight="1" x14ac:dyDescent="0.35"/>
  <cols>
    <col min="1" max="1" width="13.36328125" style="1" customWidth="1"/>
    <col min="2" max="2" width="50.6328125" style="1" bestFit="1" customWidth="1"/>
    <col min="3" max="10" width="15.453125" style="1" customWidth="1"/>
    <col min="11" max="11" width="17.54296875" style="1" customWidth="1"/>
    <col min="12" max="12" width="15.6328125" style="1" bestFit="1" customWidth="1"/>
    <col min="13" max="14" width="15.453125" style="1" customWidth="1"/>
    <col min="15" max="15" width="15.81640625" style="1" customWidth="1"/>
    <col min="16" max="16" width="16.1796875" style="1" bestFit="1" customWidth="1"/>
    <col min="17" max="17" width="16.453125" style="1" customWidth="1"/>
    <col min="18" max="19" width="8.7265625" style="1"/>
    <col min="20" max="20" width="10" style="1" bestFit="1" customWidth="1"/>
    <col min="21" max="16384" width="8.7265625" style="1"/>
  </cols>
  <sheetData>
    <row r="1" spans="2:17" ht="35" customHeight="1" x14ac:dyDescent="0.35">
      <c r="B1" s="449"/>
    </row>
    <row r="2" spans="2:17" ht="15.5" x14ac:dyDescent="0.35"/>
    <row r="3" spans="2:17" ht="20.25" customHeight="1" x14ac:dyDescent="0.35">
      <c r="B3" s="538" t="str">
        <f>_xlfn.CONCAT(Contents!E49,":",UPPER(Contents!F49))</f>
        <v>APPENDIX 32: SUMMARY OF MOTOR COMMERCIAL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20.25" customHeight="1" x14ac:dyDescent="0.35">
      <c r="B5" s="534" t="s">
        <v>4</v>
      </c>
      <c r="C5" s="535"/>
      <c r="D5" s="535"/>
      <c r="E5" s="535"/>
      <c r="F5" s="535"/>
      <c r="G5" s="535"/>
      <c r="H5" s="535"/>
      <c r="I5" s="535"/>
      <c r="J5" s="535"/>
      <c r="K5" s="535"/>
      <c r="L5" s="535"/>
      <c r="M5" s="535"/>
      <c r="N5" s="535"/>
      <c r="O5" s="535"/>
      <c r="P5" s="535"/>
      <c r="Q5" s="536"/>
    </row>
    <row r="6" spans="2:17" ht="20.25" customHeight="1" x14ac:dyDescent="0.35">
      <c r="B6" s="29" t="s">
        <v>5</v>
      </c>
      <c r="C6" s="373" cm="1">
        <f t="array" ref="C6:Q6">'[1]APPENDIX 32'!$C6:$Q6</f>
        <v>0</v>
      </c>
      <c r="D6" s="8">
        <v>0</v>
      </c>
      <c r="E6" s="8">
        <v>0</v>
      </c>
      <c r="F6" s="8">
        <v>0</v>
      </c>
      <c r="G6" s="8">
        <v>0</v>
      </c>
      <c r="H6" s="8">
        <v>0</v>
      </c>
      <c r="I6" s="8">
        <v>0</v>
      </c>
      <c r="J6" s="8">
        <v>0</v>
      </c>
      <c r="K6" s="265">
        <v>0</v>
      </c>
      <c r="L6" s="265">
        <v>0</v>
      </c>
      <c r="M6" s="265">
        <v>0</v>
      </c>
      <c r="N6" s="265">
        <v>0</v>
      </c>
      <c r="O6" s="265">
        <v>0</v>
      </c>
      <c r="P6" s="265">
        <v>0</v>
      </c>
      <c r="Q6" s="266">
        <v>0</v>
      </c>
    </row>
    <row r="7" spans="2:17" ht="20.25" customHeight="1" x14ac:dyDescent="0.35">
      <c r="B7" s="29" t="s">
        <v>6</v>
      </c>
      <c r="C7" s="373" cm="1">
        <f t="array" ref="C7:Q7">'[1]APPENDIX 32'!$C7:$Q7</f>
        <v>657410.72543982149</v>
      </c>
      <c r="D7" s="8">
        <v>0</v>
      </c>
      <c r="E7" s="8">
        <v>16841.825000000001</v>
      </c>
      <c r="F7" s="8">
        <v>640568.90043982153</v>
      </c>
      <c r="G7" s="8">
        <v>35987.440199999997</v>
      </c>
      <c r="H7" s="8">
        <v>0</v>
      </c>
      <c r="I7" s="8">
        <v>155478.64455134829</v>
      </c>
      <c r="J7" s="8">
        <v>0</v>
      </c>
      <c r="K7" s="265">
        <v>521077.6960884732</v>
      </c>
      <c r="L7" s="265">
        <v>1243462.0957881969</v>
      </c>
      <c r="M7" s="265">
        <v>63368.813000000002</v>
      </c>
      <c r="N7" s="265">
        <v>205630.17514565209</v>
      </c>
      <c r="O7" s="265">
        <v>-991383.38784537604</v>
      </c>
      <c r="P7" s="265">
        <v>25052.909899461119</v>
      </c>
      <c r="Q7" s="266">
        <v>-966330.47794591484</v>
      </c>
    </row>
    <row r="8" spans="2:17" ht="20.25" customHeight="1" x14ac:dyDescent="0.35">
      <c r="B8" s="29" t="s">
        <v>256</v>
      </c>
      <c r="C8" s="373" cm="1">
        <f t="array" ref="C8:Q8">'[1]APPENDIX 32'!$C8:$Q8</f>
        <v>2054702.577</v>
      </c>
      <c r="D8" s="8">
        <v>0</v>
      </c>
      <c r="E8" s="8">
        <v>23602.462027261001</v>
      </c>
      <c r="F8" s="8">
        <v>2031100.114972739</v>
      </c>
      <c r="G8" s="8">
        <v>610790.85800000001</v>
      </c>
      <c r="H8" s="8">
        <v>0</v>
      </c>
      <c r="I8" s="8">
        <v>762935.51602429454</v>
      </c>
      <c r="J8" s="8">
        <v>0</v>
      </c>
      <c r="K8" s="265">
        <v>1878955.4569484449</v>
      </c>
      <c r="L8" s="265">
        <v>1720555.247242627</v>
      </c>
      <c r="M8" s="265">
        <v>187636.61499999999</v>
      </c>
      <c r="N8" s="265">
        <v>331799.07450171921</v>
      </c>
      <c r="O8" s="265">
        <v>-361035.47979590151</v>
      </c>
      <c r="P8" s="265">
        <v>227157.6326812609</v>
      </c>
      <c r="Q8" s="266">
        <v>-133877.84711464061</v>
      </c>
    </row>
    <row r="9" spans="2:17" ht="20.25" customHeight="1" x14ac:dyDescent="0.35">
      <c r="B9" s="29" t="s">
        <v>257</v>
      </c>
      <c r="C9" s="373" cm="1">
        <f t="array" ref="C9:Q9">'[1]APPENDIX 32'!$C9:$Q9</f>
        <v>704939.50521000044</v>
      </c>
      <c r="D9" s="8">
        <v>0</v>
      </c>
      <c r="E9" s="8">
        <v>19196.833462626269</v>
      </c>
      <c r="F9" s="8">
        <v>685742.67174737423</v>
      </c>
      <c r="G9" s="8">
        <v>291342.54608</v>
      </c>
      <c r="H9" s="8">
        <v>0</v>
      </c>
      <c r="I9" s="8">
        <v>271978.25867000001</v>
      </c>
      <c r="J9" s="8">
        <v>0</v>
      </c>
      <c r="K9" s="265">
        <v>705106.95915737411</v>
      </c>
      <c r="L9" s="265">
        <v>579694.62765000004</v>
      </c>
      <c r="M9" s="265">
        <v>70212.908720000007</v>
      </c>
      <c r="N9" s="265">
        <v>352875.71540237352</v>
      </c>
      <c r="O9" s="265">
        <v>-297676.2926149994</v>
      </c>
      <c r="P9" s="265">
        <v>274774.34039460338</v>
      </c>
      <c r="Q9" s="266">
        <v>-22901.952220396041</v>
      </c>
    </row>
    <row r="10" spans="2:17" ht="20.25" customHeight="1" x14ac:dyDescent="0.35">
      <c r="B10" s="29" t="s">
        <v>258</v>
      </c>
      <c r="C10" s="373" cm="1">
        <f t="array" ref="C10:Q10">'[1]APPENDIX 32'!$C10:$Q10</f>
        <v>362817.65299999999</v>
      </c>
      <c r="D10" s="8">
        <v>550.71600000000001</v>
      </c>
      <c r="E10" s="8">
        <v>17663.751</v>
      </c>
      <c r="F10" s="8">
        <v>345704.61800000002</v>
      </c>
      <c r="G10" s="8">
        <v>101740.3014794449</v>
      </c>
      <c r="H10" s="8">
        <v>0</v>
      </c>
      <c r="I10" s="8">
        <v>153376.71161999999</v>
      </c>
      <c r="J10" s="8">
        <v>0</v>
      </c>
      <c r="K10" s="265">
        <v>294068.2078594449</v>
      </c>
      <c r="L10" s="265">
        <v>266305.34222029301</v>
      </c>
      <c r="M10" s="265">
        <v>27846.542000000001</v>
      </c>
      <c r="N10" s="265">
        <v>98749.937673640816</v>
      </c>
      <c r="O10" s="265">
        <v>-98833.614034488826</v>
      </c>
      <c r="P10" s="265">
        <v>140116.5298589147</v>
      </c>
      <c r="Q10" s="266">
        <v>41282.915824425909</v>
      </c>
    </row>
    <row r="11" spans="2:17" ht="20.25" customHeight="1" x14ac:dyDescent="0.35">
      <c r="B11" s="29" t="s">
        <v>7</v>
      </c>
      <c r="C11" s="373" cm="1">
        <f t="array" ref="C11:Q11">'[1]APPENDIX 32'!$C11:$Q11</f>
        <v>2250367.2871200009</v>
      </c>
      <c r="D11" s="8">
        <v>0</v>
      </c>
      <c r="E11" s="8">
        <v>14969.28404</v>
      </c>
      <c r="F11" s="8">
        <v>2235398.0030800011</v>
      </c>
      <c r="G11" s="8">
        <v>991306.45200000005</v>
      </c>
      <c r="H11" s="8">
        <v>0</v>
      </c>
      <c r="I11" s="8">
        <v>1077907.568</v>
      </c>
      <c r="J11" s="8">
        <v>0</v>
      </c>
      <c r="K11" s="265">
        <v>2148796.8870800012</v>
      </c>
      <c r="L11" s="265">
        <v>1663327.8078899989</v>
      </c>
      <c r="M11" s="265">
        <v>210107.90125</v>
      </c>
      <c r="N11" s="265">
        <v>563332.41728776472</v>
      </c>
      <c r="O11" s="265">
        <v>-287971.23934776318</v>
      </c>
      <c r="P11" s="265">
        <v>186065.53955250001</v>
      </c>
      <c r="Q11" s="266">
        <v>-101905.69979526311</v>
      </c>
    </row>
    <row r="12" spans="2:17" ht="20.25" customHeight="1" x14ac:dyDescent="0.35">
      <c r="B12" s="29" t="s">
        <v>8</v>
      </c>
      <c r="C12" s="373" cm="1">
        <f t="array" ref="C12:Q12">'[1]APPENDIX 32'!$C12:$Q12</f>
        <v>22690.326502221749</v>
      </c>
      <c r="D12" s="8">
        <v>504.85879536004421</v>
      </c>
      <c r="E12" s="8">
        <v>2502.375</v>
      </c>
      <c r="F12" s="8">
        <v>20692.8102975818</v>
      </c>
      <c r="G12" s="8">
        <v>20342.986341448341</v>
      </c>
      <c r="H12" s="8">
        <v>0</v>
      </c>
      <c r="I12" s="8">
        <v>12122.76177077333</v>
      </c>
      <c r="J12" s="8">
        <v>0</v>
      </c>
      <c r="K12" s="265">
        <v>28913.0348682568</v>
      </c>
      <c r="L12" s="265">
        <v>34579.185628200081</v>
      </c>
      <c r="M12" s="265">
        <v>-129.1072685050587</v>
      </c>
      <c r="N12" s="265">
        <v>26204.31287780065</v>
      </c>
      <c r="O12" s="265">
        <v>-31741.356369238871</v>
      </c>
      <c r="P12" s="265">
        <v>682.00882490844469</v>
      </c>
      <c r="Q12" s="266">
        <v>-31059.347544330431</v>
      </c>
    </row>
    <row r="13" spans="2:17" ht="20.25" customHeight="1" x14ac:dyDescent="0.35">
      <c r="B13" s="29" t="s">
        <v>9</v>
      </c>
      <c r="C13" s="373" cm="1">
        <f t="array" ref="C13:Q13">'[1]APPENDIX 32'!$C13:$Q13</f>
        <v>184723.67658999999</v>
      </c>
      <c r="D13" s="8">
        <v>0</v>
      </c>
      <c r="E13" s="8">
        <v>0</v>
      </c>
      <c r="F13" s="8">
        <v>184723.67658999999</v>
      </c>
      <c r="G13" s="8">
        <v>178245.08530000001</v>
      </c>
      <c r="H13" s="8">
        <v>0</v>
      </c>
      <c r="I13" s="8">
        <v>69324.350459130495</v>
      </c>
      <c r="J13" s="8">
        <v>0</v>
      </c>
      <c r="K13" s="265">
        <v>293644.41143086948</v>
      </c>
      <c r="L13" s="265">
        <v>388996.31482625339</v>
      </c>
      <c r="M13" s="265">
        <v>36546.768027821381</v>
      </c>
      <c r="N13" s="265">
        <v>0</v>
      </c>
      <c r="O13" s="265">
        <v>-131898.67142320529</v>
      </c>
      <c r="P13" s="265">
        <v>0</v>
      </c>
      <c r="Q13" s="266">
        <v>-131898.67142320529</v>
      </c>
    </row>
    <row r="14" spans="2:17" ht="20.25" customHeight="1" x14ac:dyDescent="0.35">
      <c r="B14" s="29" t="s">
        <v>259</v>
      </c>
      <c r="C14" s="373" cm="1">
        <f t="array" ref="C14:Q14">'[1]APPENDIX 32'!$C14:$Q14</f>
        <v>0</v>
      </c>
      <c r="D14" s="8">
        <v>0</v>
      </c>
      <c r="E14" s="8">
        <v>0</v>
      </c>
      <c r="F14" s="8">
        <v>0</v>
      </c>
      <c r="G14" s="8">
        <v>0</v>
      </c>
      <c r="H14" s="8">
        <v>0</v>
      </c>
      <c r="I14" s="8">
        <v>0</v>
      </c>
      <c r="J14" s="8">
        <v>0</v>
      </c>
      <c r="K14" s="265">
        <v>0</v>
      </c>
      <c r="L14" s="265">
        <v>0</v>
      </c>
      <c r="M14" s="265">
        <v>0</v>
      </c>
      <c r="N14" s="265">
        <v>0</v>
      </c>
      <c r="O14" s="265">
        <v>0</v>
      </c>
      <c r="P14" s="265">
        <v>0</v>
      </c>
      <c r="Q14" s="266">
        <v>0</v>
      </c>
    </row>
    <row r="15" spans="2:17" ht="20.25" customHeight="1" x14ac:dyDescent="0.35">
      <c r="B15" s="29" t="s">
        <v>10</v>
      </c>
      <c r="C15" s="373" cm="1">
        <f t="array" ref="C15:Q15">'[1]APPENDIX 32'!$C15:$Q15</f>
        <v>713377.08799999999</v>
      </c>
      <c r="D15" s="8">
        <v>0</v>
      </c>
      <c r="E15" s="8">
        <v>36176.745000000003</v>
      </c>
      <c r="F15" s="8">
        <v>677200.34299999999</v>
      </c>
      <c r="G15" s="8">
        <v>216297.62</v>
      </c>
      <c r="H15" s="8">
        <v>0</v>
      </c>
      <c r="I15" s="8">
        <v>303251.45</v>
      </c>
      <c r="J15" s="8">
        <v>0</v>
      </c>
      <c r="K15" s="265">
        <v>590246.51300000004</v>
      </c>
      <c r="L15" s="265">
        <v>453712.77600000001</v>
      </c>
      <c r="M15" s="265">
        <v>61330.851000000002</v>
      </c>
      <c r="N15" s="265">
        <v>58296.747000000003</v>
      </c>
      <c r="O15" s="265">
        <v>16906.138999999999</v>
      </c>
      <c r="P15" s="265">
        <v>113015.38099934009</v>
      </c>
      <c r="Q15" s="266">
        <v>129921.5199993401</v>
      </c>
    </row>
    <row r="16" spans="2:17" ht="20.25" customHeight="1" x14ac:dyDescent="0.35">
      <c r="B16" s="29" t="s">
        <v>11</v>
      </c>
      <c r="C16" s="373" cm="1">
        <f t="array" ref="C16:Q16">'[1]APPENDIX 32'!$C16:$Q16</f>
        <v>591696.28599999996</v>
      </c>
      <c r="D16" s="8">
        <v>0</v>
      </c>
      <c r="E16" s="8">
        <v>25078.928820000001</v>
      </c>
      <c r="F16" s="8">
        <v>566617.35717999993</v>
      </c>
      <c r="G16" s="8">
        <v>327026.66485475021</v>
      </c>
      <c r="H16" s="8">
        <v>0</v>
      </c>
      <c r="I16" s="8">
        <v>249178.7571685717</v>
      </c>
      <c r="J16" s="8">
        <v>0</v>
      </c>
      <c r="K16" s="265">
        <v>644465.26486617839</v>
      </c>
      <c r="L16" s="265">
        <v>435603.46925000002</v>
      </c>
      <c r="M16" s="265">
        <v>54460.857169000003</v>
      </c>
      <c r="N16" s="265">
        <v>217133.90193928749</v>
      </c>
      <c r="O16" s="265">
        <v>-62732.963492109091</v>
      </c>
      <c r="P16" s="265">
        <v>110059.8606241122</v>
      </c>
      <c r="Q16" s="266">
        <v>47326.897132003141</v>
      </c>
    </row>
    <row r="17" spans="2:17" ht="20.25" customHeight="1" x14ac:dyDescent="0.35">
      <c r="B17" s="29" t="s">
        <v>12</v>
      </c>
      <c r="C17" s="373" cm="1">
        <f t="array" ref="C17:Q17">'[1]APPENDIX 32'!$C17:$Q17</f>
        <v>1342784.987</v>
      </c>
      <c r="D17" s="8">
        <v>0</v>
      </c>
      <c r="E17" s="8">
        <v>32189.183000000001</v>
      </c>
      <c r="F17" s="8">
        <v>1310595.804</v>
      </c>
      <c r="G17" s="8">
        <v>639990.603</v>
      </c>
      <c r="H17" s="8">
        <v>0</v>
      </c>
      <c r="I17" s="8">
        <v>512389.35100000002</v>
      </c>
      <c r="J17" s="8">
        <v>0</v>
      </c>
      <c r="K17" s="265">
        <v>1438197.0560000001</v>
      </c>
      <c r="L17" s="265">
        <v>1442232.165</v>
      </c>
      <c r="M17" s="265">
        <v>118869.02499999999</v>
      </c>
      <c r="N17" s="265">
        <v>135706.55600000001</v>
      </c>
      <c r="O17" s="265">
        <v>-258610.69</v>
      </c>
      <c r="P17" s="265">
        <v>172029.06400000001</v>
      </c>
      <c r="Q17" s="266">
        <v>-86581.626000000004</v>
      </c>
    </row>
    <row r="18" spans="2:17" ht="20.25" customHeight="1" x14ac:dyDescent="0.35">
      <c r="B18" s="29" t="s">
        <v>13</v>
      </c>
      <c r="C18" s="373" cm="1">
        <f t="array" ref="C18:Q18">'[1]APPENDIX 32'!$C18:$Q18</f>
        <v>1202138</v>
      </c>
      <c r="D18" s="8">
        <v>144.5</v>
      </c>
      <c r="E18" s="8">
        <v>26973.713</v>
      </c>
      <c r="F18" s="8">
        <v>1175308.787</v>
      </c>
      <c r="G18" s="8">
        <v>694387.48800000001</v>
      </c>
      <c r="H18" s="8">
        <v>0</v>
      </c>
      <c r="I18" s="8">
        <v>428065.84899999999</v>
      </c>
      <c r="J18" s="8">
        <v>0</v>
      </c>
      <c r="K18" s="265">
        <v>1441630.426</v>
      </c>
      <c r="L18" s="265">
        <v>1306987.2320000001</v>
      </c>
      <c r="M18" s="265">
        <v>103228.148</v>
      </c>
      <c r="N18" s="265">
        <v>275502.66863795061</v>
      </c>
      <c r="O18" s="265">
        <v>-244087.62263795061</v>
      </c>
      <c r="P18" s="265">
        <v>65097.994181609021</v>
      </c>
      <c r="Q18" s="266">
        <v>-178989.62845634151</v>
      </c>
    </row>
    <row r="19" spans="2:17" ht="20.25" customHeight="1" x14ac:dyDescent="0.35">
      <c r="B19" s="29" t="s">
        <v>14</v>
      </c>
      <c r="C19" s="373" cm="1">
        <f t="array" ref="C19:Q19">'[1]APPENDIX 32'!$C19:$Q19</f>
        <v>611915.00300000003</v>
      </c>
      <c r="D19" s="8">
        <v>0</v>
      </c>
      <c r="E19" s="8">
        <v>14477.912</v>
      </c>
      <c r="F19" s="8">
        <v>597437.09100000001</v>
      </c>
      <c r="G19" s="8">
        <v>199208.84299999999</v>
      </c>
      <c r="H19" s="8">
        <v>0</v>
      </c>
      <c r="I19" s="8">
        <v>209493.24600000001</v>
      </c>
      <c r="J19" s="8">
        <v>0</v>
      </c>
      <c r="K19" s="265">
        <v>587152.68799999997</v>
      </c>
      <c r="L19" s="265">
        <v>275669.08500000002</v>
      </c>
      <c r="M19" s="265">
        <v>51097.419000000002</v>
      </c>
      <c r="N19" s="265">
        <v>227814.96100000001</v>
      </c>
      <c r="O19" s="265">
        <v>32571.223000000002</v>
      </c>
      <c r="P19" s="265">
        <v>77642.907000000007</v>
      </c>
      <c r="Q19" s="266">
        <v>110214.13</v>
      </c>
    </row>
    <row r="20" spans="2:17" ht="20.25" customHeight="1" x14ac:dyDescent="0.35">
      <c r="B20" s="29" t="s">
        <v>260</v>
      </c>
      <c r="C20" s="373" cm="1">
        <f t="array" ref="C20:Q20">'[1]APPENDIX 32'!$C20:$Q20</f>
        <v>329695.34000000003</v>
      </c>
      <c r="D20" s="8">
        <v>0</v>
      </c>
      <c r="E20" s="8">
        <v>4073.1210000000001</v>
      </c>
      <c r="F20" s="8">
        <v>325622.21899999998</v>
      </c>
      <c r="G20" s="8">
        <v>119347.925</v>
      </c>
      <c r="H20" s="8">
        <v>0</v>
      </c>
      <c r="I20" s="8">
        <v>127369.552</v>
      </c>
      <c r="J20" s="8">
        <v>0</v>
      </c>
      <c r="K20" s="265">
        <v>317600.592</v>
      </c>
      <c r="L20" s="265">
        <v>251515.834</v>
      </c>
      <c r="M20" s="265">
        <v>29475.455000000002</v>
      </c>
      <c r="N20" s="265">
        <v>90829.418000000005</v>
      </c>
      <c r="O20" s="265">
        <v>-54220.114999999998</v>
      </c>
      <c r="P20" s="265">
        <v>34275.216999999997</v>
      </c>
      <c r="Q20" s="266">
        <v>-19944.898000000001</v>
      </c>
    </row>
    <row r="21" spans="2:17" ht="20.25" customHeight="1" x14ac:dyDescent="0.35">
      <c r="B21" s="29" t="s">
        <v>15</v>
      </c>
      <c r="C21" s="373" cm="1">
        <f t="array" ref="C21:Q21">'[1]APPENDIX 32'!$C21:$Q21</f>
        <v>0</v>
      </c>
      <c r="D21" s="8">
        <v>0</v>
      </c>
      <c r="E21" s="8">
        <v>0</v>
      </c>
      <c r="F21" s="8">
        <v>0</v>
      </c>
      <c r="G21" s="8">
        <v>0</v>
      </c>
      <c r="H21" s="8">
        <v>0</v>
      </c>
      <c r="I21" s="8">
        <v>0</v>
      </c>
      <c r="J21" s="8">
        <v>0</v>
      </c>
      <c r="K21" s="265">
        <v>0</v>
      </c>
      <c r="L21" s="265">
        <v>0</v>
      </c>
      <c r="M21" s="265">
        <v>0</v>
      </c>
      <c r="N21" s="265">
        <v>0</v>
      </c>
      <c r="O21" s="265">
        <v>0</v>
      </c>
      <c r="P21" s="265">
        <v>0</v>
      </c>
      <c r="Q21" s="266">
        <v>0</v>
      </c>
    </row>
    <row r="22" spans="2:17" ht="20.25" customHeight="1" x14ac:dyDescent="0.35">
      <c r="B22" s="29" t="s">
        <v>261</v>
      </c>
      <c r="C22" s="373" cm="1">
        <f t="array" ref="C22:Q22">'[1]APPENDIX 32'!$C22:$Q22</f>
        <v>541036.54399999999</v>
      </c>
      <c r="D22" s="8">
        <v>0</v>
      </c>
      <c r="E22" s="8">
        <v>35470.260999999999</v>
      </c>
      <c r="F22" s="8">
        <v>505566.283</v>
      </c>
      <c r="G22" s="8">
        <v>238465.64300000001</v>
      </c>
      <c r="H22" s="8">
        <v>308409.10499999998</v>
      </c>
      <c r="I22" s="8">
        <v>0</v>
      </c>
      <c r="J22" s="8">
        <v>0</v>
      </c>
      <c r="K22" s="265">
        <v>1052441.031</v>
      </c>
      <c r="L22" s="265">
        <v>330909.11143156711</v>
      </c>
      <c r="M22" s="265">
        <v>50407.5</v>
      </c>
      <c r="N22" s="265">
        <v>180810.51500000001</v>
      </c>
      <c r="O22" s="265">
        <v>490313.90456843289</v>
      </c>
      <c r="P22" s="265">
        <v>103709.31299999999</v>
      </c>
      <c r="Q22" s="266">
        <v>594023.21756843291</v>
      </c>
    </row>
    <row r="23" spans="2:17" ht="20.25" customHeight="1" x14ac:dyDescent="0.35">
      <c r="B23" s="29" t="s">
        <v>262</v>
      </c>
      <c r="C23" s="373" cm="1">
        <f t="array" ref="C23:Q23">'[1]APPENDIX 32'!$C23:$Q23</f>
        <v>0</v>
      </c>
      <c r="D23" s="8">
        <v>0</v>
      </c>
      <c r="E23" s="8">
        <v>0</v>
      </c>
      <c r="F23" s="8">
        <v>0</v>
      </c>
      <c r="G23" s="8">
        <v>0</v>
      </c>
      <c r="H23" s="8">
        <v>0</v>
      </c>
      <c r="I23" s="8">
        <v>0</v>
      </c>
      <c r="J23" s="8">
        <v>0</v>
      </c>
      <c r="K23" s="265">
        <v>0</v>
      </c>
      <c r="L23" s="265">
        <v>0</v>
      </c>
      <c r="M23" s="265">
        <v>0</v>
      </c>
      <c r="N23" s="265">
        <v>0</v>
      </c>
      <c r="O23" s="265">
        <v>0</v>
      </c>
      <c r="P23" s="265">
        <v>0</v>
      </c>
      <c r="Q23" s="266">
        <v>0</v>
      </c>
    </row>
    <row r="24" spans="2:17" ht="20.25" customHeight="1" x14ac:dyDescent="0.35">
      <c r="B24" s="29" t="s">
        <v>16</v>
      </c>
      <c r="C24" s="373" cm="1">
        <f t="array" ref="C24:Q24">'[1]APPENDIX 32'!$C24:$Q24</f>
        <v>388976.64299999998</v>
      </c>
      <c r="D24" s="8">
        <v>0</v>
      </c>
      <c r="E24" s="8">
        <v>9367.2510000000002</v>
      </c>
      <c r="F24" s="8">
        <v>379609.39199999999</v>
      </c>
      <c r="G24" s="8">
        <v>95596.794062334695</v>
      </c>
      <c r="H24" s="8">
        <v>26186</v>
      </c>
      <c r="I24" s="8">
        <v>112620.73699999999</v>
      </c>
      <c r="J24" s="8">
        <v>10163.861999999999</v>
      </c>
      <c r="K24" s="265">
        <v>378607.5870623347</v>
      </c>
      <c r="L24" s="265">
        <v>326367.04499999998</v>
      </c>
      <c r="M24" s="265">
        <v>36533.116999999998</v>
      </c>
      <c r="N24" s="265">
        <v>102324.056</v>
      </c>
      <c r="O24" s="265">
        <v>-86616.630937665279</v>
      </c>
      <c r="P24" s="265">
        <v>98353.922999999995</v>
      </c>
      <c r="Q24" s="266">
        <v>11737.29206233472</v>
      </c>
    </row>
    <row r="25" spans="2:17" ht="20.25" customHeight="1" x14ac:dyDescent="0.35">
      <c r="B25" s="29" t="s">
        <v>17</v>
      </c>
      <c r="C25" s="373" cm="1">
        <f t="array" ref="C25:Q25">'[1]APPENDIX 32'!$C25:$Q25</f>
        <v>275389.95851000003</v>
      </c>
      <c r="D25" s="8">
        <v>0</v>
      </c>
      <c r="E25" s="8">
        <v>2747.8</v>
      </c>
      <c r="F25" s="8">
        <v>272642.15850999998</v>
      </c>
      <c r="G25" s="8">
        <v>190935.21</v>
      </c>
      <c r="H25" s="8">
        <v>0</v>
      </c>
      <c r="I25" s="8">
        <v>153539.70282923011</v>
      </c>
      <c r="J25" s="8">
        <v>0</v>
      </c>
      <c r="K25" s="265">
        <v>310037.66568076989</v>
      </c>
      <c r="L25" s="265">
        <v>415531.48878261901</v>
      </c>
      <c r="M25" s="265">
        <v>30635.992237525559</v>
      </c>
      <c r="N25" s="265">
        <v>113816.8166958948</v>
      </c>
      <c r="O25" s="265">
        <v>-249946.6320352694</v>
      </c>
      <c r="P25" s="265">
        <v>7958.1683012218155</v>
      </c>
      <c r="Q25" s="266">
        <v>-241988.4637340476</v>
      </c>
    </row>
    <row r="26" spans="2:17" ht="20.25" customHeight="1" x14ac:dyDescent="0.35">
      <c r="B26" s="29" t="s">
        <v>18</v>
      </c>
      <c r="C26" s="373" cm="1">
        <f t="array" ref="C26:Q26">'[1]APPENDIX 32'!$C26:$Q26</f>
        <v>3478696.5349499998</v>
      </c>
      <c r="D26" s="8">
        <v>0</v>
      </c>
      <c r="E26" s="8">
        <v>19238.326136181011</v>
      </c>
      <c r="F26" s="8">
        <v>3459458.2088138191</v>
      </c>
      <c r="G26" s="8">
        <v>1301961.3587470001</v>
      </c>
      <c r="H26" s="8">
        <v>94345.921139838218</v>
      </c>
      <c r="I26" s="8">
        <v>1528899.4739999999</v>
      </c>
      <c r="J26" s="8">
        <v>53012.433200529609</v>
      </c>
      <c r="K26" s="265">
        <v>3273853.581500127</v>
      </c>
      <c r="L26" s="265">
        <v>2241586.7390931901</v>
      </c>
      <c r="M26" s="265">
        <v>342306.52299999999</v>
      </c>
      <c r="N26" s="265">
        <v>704162.5281366508</v>
      </c>
      <c r="O26" s="265">
        <v>-14202.20872971368</v>
      </c>
      <c r="P26" s="265">
        <v>210148.87700424061</v>
      </c>
      <c r="Q26" s="266">
        <v>195946.66827452689</v>
      </c>
    </row>
    <row r="27" spans="2:17" ht="20.25" customHeight="1" x14ac:dyDescent="0.35">
      <c r="B27" s="29" t="s">
        <v>19</v>
      </c>
      <c r="C27" s="373" cm="1">
        <f t="array" ref="C27:Q27">'[1]APPENDIX 32'!$C27:$Q27</f>
        <v>649331.59100000001</v>
      </c>
      <c r="D27" s="8">
        <v>1146.7239999999999</v>
      </c>
      <c r="E27" s="8">
        <v>18724.742999999999</v>
      </c>
      <c r="F27" s="8">
        <v>631753.57200000004</v>
      </c>
      <c r="G27" s="8">
        <v>243708.7617973818</v>
      </c>
      <c r="H27" s="8">
        <v>0</v>
      </c>
      <c r="I27" s="8">
        <v>180957.50634978511</v>
      </c>
      <c r="J27" s="8">
        <v>0</v>
      </c>
      <c r="K27" s="265">
        <v>694504.82744759682</v>
      </c>
      <c r="L27" s="265">
        <v>330396.3078550513</v>
      </c>
      <c r="M27" s="265">
        <v>61842.76957658551</v>
      </c>
      <c r="N27" s="265">
        <v>67641.252653617121</v>
      </c>
      <c r="O27" s="265">
        <v>234624.4973623429</v>
      </c>
      <c r="P27" s="265">
        <v>69952.988320178556</v>
      </c>
      <c r="Q27" s="266">
        <v>304577.48568252142</v>
      </c>
    </row>
    <row r="28" spans="2:17" ht="20.25" customHeight="1" x14ac:dyDescent="0.35">
      <c r="B28" s="29" t="s">
        <v>263</v>
      </c>
      <c r="C28" s="373" cm="1">
        <f t="array" ref="C28:Q28">'[1]APPENDIX 32'!$C28:$Q28</f>
        <v>125408.02340000001</v>
      </c>
      <c r="D28" s="8">
        <v>0</v>
      </c>
      <c r="E28" s="8">
        <v>22181.668000000001</v>
      </c>
      <c r="F28" s="8">
        <v>103226.3554</v>
      </c>
      <c r="G28" s="8">
        <v>61266.82</v>
      </c>
      <c r="H28" s="8">
        <v>0</v>
      </c>
      <c r="I28" s="8">
        <v>42129.46994885509</v>
      </c>
      <c r="J28" s="8">
        <v>0</v>
      </c>
      <c r="K28" s="265">
        <v>122363.7054511449</v>
      </c>
      <c r="L28" s="265">
        <v>172558.05300000001</v>
      </c>
      <c r="M28" s="265">
        <v>13965.158409687159</v>
      </c>
      <c r="N28" s="265">
        <v>28017.636999999999</v>
      </c>
      <c r="O28" s="265">
        <v>-92177.142958542274</v>
      </c>
      <c r="P28" s="265">
        <v>-3642.3910000000001</v>
      </c>
      <c r="Q28" s="266">
        <v>-95819.533958542277</v>
      </c>
    </row>
    <row r="29" spans="2:17" ht="20.25" customHeight="1" x14ac:dyDescent="0.35">
      <c r="B29" s="29" t="s">
        <v>264</v>
      </c>
      <c r="C29" s="373" cm="1">
        <f t="array" ref="C29:Q29">'[1]APPENDIX 32'!$C29:$Q29</f>
        <v>128818.81365</v>
      </c>
      <c r="D29" s="8">
        <v>0</v>
      </c>
      <c r="E29" s="8">
        <v>58047.533000000003</v>
      </c>
      <c r="F29" s="8">
        <v>70771.280650000001</v>
      </c>
      <c r="G29" s="8">
        <v>26865.99</v>
      </c>
      <c r="H29" s="8">
        <v>0</v>
      </c>
      <c r="I29" s="8">
        <v>40122.699380000013</v>
      </c>
      <c r="J29" s="8">
        <v>0</v>
      </c>
      <c r="K29" s="265">
        <v>57514.571269999993</v>
      </c>
      <c r="L29" s="265">
        <v>-8462.4159472336323</v>
      </c>
      <c r="M29" s="265">
        <v>-20637.707197460961</v>
      </c>
      <c r="N29" s="265">
        <v>66069.314595596079</v>
      </c>
      <c r="O29" s="265">
        <v>20545.379819098522</v>
      </c>
      <c r="P29" s="265">
        <v>11180.989353715329</v>
      </c>
      <c r="Q29" s="266">
        <v>31726.36917281384</v>
      </c>
    </row>
    <row r="30" spans="2:17" ht="20.25" customHeight="1" x14ac:dyDescent="0.35">
      <c r="B30" s="29" t="s">
        <v>20</v>
      </c>
      <c r="C30" s="373" cm="1">
        <f t="array" ref="C30:Q30">'[1]APPENDIX 32'!$C30:$Q30</f>
        <v>500577.57199999999</v>
      </c>
      <c r="D30" s="8">
        <v>0</v>
      </c>
      <c r="E30" s="8">
        <v>258937.783</v>
      </c>
      <c r="F30" s="8">
        <v>241639.78899999999</v>
      </c>
      <c r="G30" s="8">
        <v>-4672.7973770454828</v>
      </c>
      <c r="H30" s="8">
        <v>0</v>
      </c>
      <c r="I30" s="8">
        <v>0</v>
      </c>
      <c r="J30" s="8">
        <v>0</v>
      </c>
      <c r="K30" s="265">
        <v>236966.99162295449</v>
      </c>
      <c r="L30" s="265">
        <v>123438.4541468548</v>
      </c>
      <c r="M30" s="265">
        <v>-73688.398887500021</v>
      </c>
      <c r="N30" s="265">
        <v>179448.7896824604</v>
      </c>
      <c r="O30" s="265">
        <v>7768.1466811394093</v>
      </c>
      <c r="P30" s="265">
        <v>30606.762492910071</v>
      </c>
      <c r="Q30" s="266">
        <v>38374.909174049477</v>
      </c>
    </row>
    <row r="31" spans="2:17" ht="20.25" customHeight="1" x14ac:dyDescent="0.35">
      <c r="B31" s="29" t="s">
        <v>265</v>
      </c>
      <c r="C31" s="373" cm="1">
        <f t="array" ref="C31:Q31">'[1]APPENDIX 32'!$C31:$Q31</f>
        <v>1403924.5075600001</v>
      </c>
      <c r="D31" s="8">
        <v>0</v>
      </c>
      <c r="E31" s="8">
        <v>42785.597609999822</v>
      </c>
      <c r="F31" s="8">
        <v>1361138.90995</v>
      </c>
      <c r="G31" s="8">
        <v>483501.72384999919</v>
      </c>
      <c r="H31" s="8">
        <v>11711.804</v>
      </c>
      <c r="I31" s="8">
        <v>558464.36909308459</v>
      </c>
      <c r="J31" s="8">
        <v>11711.804</v>
      </c>
      <c r="K31" s="265">
        <v>1286176.264706915</v>
      </c>
      <c r="L31" s="265">
        <v>887332.11263408756</v>
      </c>
      <c r="M31" s="265">
        <v>130359.2042809198</v>
      </c>
      <c r="N31" s="265">
        <v>252410.83900000001</v>
      </c>
      <c r="O31" s="265">
        <v>16074.108791907491</v>
      </c>
      <c r="P31" s="265">
        <v>158440.81840237061</v>
      </c>
      <c r="Q31" s="266">
        <v>174514.92719427811</v>
      </c>
    </row>
    <row r="32" spans="2:17" ht="20.25" customHeight="1" x14ac:dyDescent="0.35">
      <c r="B32" s="29" t="s">
        <v>266</v>
      </c>
      <c r="C32" s="373" cm="1">
        <f t="array" ref="C32:Q32">'[1]APPENDIX 32'!$C32:$Q32</f>
        <v>576084.02150999976</v>
      </c>
      <c r="D32" s="8">
        <v>698.36599999999999</v>
      </c>
      <c r="E32" s="8">
        <v>5150.1450000000004</v>
      </c>
      <c r="F32" s="8">
        <v>571632.24250999978</v>
      </c>
      <c r="G32" s="8">
        <v>260451.97</v>
      </c>
      <c r="H32" s="8">
        <v>0</v>
      </c>
      <c r="I32" s="8">
        <v>288440.61200000002</v>
      </c>
      <c r="J32" s="8">
        <v>0</v>
      </c>
      <c r="K32" s="265">
        <v>543643.60050999979</v>
      </c>
      <c r="L32" s="265">
        <v>300949.07699999999</v>
      </c>
      <c r="M32" s="265">
        <v>54320.898000000001</v>
      </c>
      <c r="N32" s="265">
        <v>200261.57500000001</v>
      </c>
      <c r="O32" s="265">
        <v>-11887.94949000025</v>
      </c>
      <c r="P32" s="265">
        <v>30926.226999999999</v>
      </c>
      <c r="Q32" s="266">
        <v>19038.277509999749</v>
      </c>
    </row>
    <row r="33" spans="2:17" ht="20.25" customHeight="1" x14ac:dyDescent="0.35">
      <c r="B33" s="29" t="s">
        <v>267</v>
      </c>
      <c r="C33" s="373" cm="1">
        <f t="array" ref="C33:Q33">'[1]APPENDIX 32'!$C33:$Q33</f>
        <v>522485.951</v>
      </c>
      <c r="D33" s="8">
        <v>0</v>
      </c>
      <c r="E33" s="8">
        <v>6941.3940000000002</v>
      </c>
      <c r="F33" s="8">
        <v>515544.55699999997</v>
      </c>
      <c r="G33" s="8">
        <v>123001.853</v>
      </c>
      <c r="H33" s="8">
        <v>0</v>
      </c>
      <c r="I33" s="8">
        <v>191963.478</v>
      </c>
      <c r="J33" s="8">
        <v>0</v>
      </c>
      <c r="K33" s="265">
        <v>446582.93199999997</v>
      </c>
      <c r="L33" s="265">
        <v>161689.22399999999</v>
      </c>
      <c r="M33" s="265">
        <v>43030.993999999999</v>
      </c>
      <c r="N33" s="265">
        <v>124684.3042451192</v>
      </c>
      <c r="O33" s="265">
        <v>117178.40975488081</v>
      </c>
      <c r="P33" s="265">
        <v>47565.523433963499</v>
      </c>
      <c r="Q33" s="266">
        <v>164743.9331888443</v>
      </c>
    </row>
    <row r="34" spans="2:17" ht="20.25" customHeight="1" x14ac:dyDescent="0.35">
      <c r="B34" s="29" t="s">
        <v>268</v>
      </c>
      <c r="C34" s="373" cm="1">
        <f t="array" ref="C34:Q34">'[1]APPENDIX 32'!$C34:$Q34</f>
        <v>696371.99988000037</v>
      </c>
      <c r="D34" s="8">
        <v>0</v>
      </c>
      <c r="E34" s="8">
        <v>36419.263297685051</v>
      </c>
      <c r="F34" s="8">
        <v>659952.73658231529</v>
      </c>
      <c r="G34" s="8">
        <v>308610.01266227663</v>
      </c>
      <c r="H34" s="8">
        <v>0</v>
      </c>
      <c r="I34" s="8">
        <v>343015.32118919009</v>
      </c>
      <c r="J34" s="8">
        <v>0</v>
      </c>
      <c r="K34" s="265">
        <v>625547.42805540178</v>
      </c>
      <c r="L34" s="265">
        <v>407791.31195737427</v>
      </c>
      <c r="M34" s="265">
        <v>62048.904737429999</v>
      </c>
      <c r="N34" s="265">
        <v>218055.8363586278</v>
      </c>
      <c r="O34" s="265">
        <v>-62348.624998030362</v>
      </c>
      <c r="P34" s="265">
        <v>161634.16423692551</v>
      </c>
      <c r="Q34" s="266">
        <v>99285.539238895115</v>
      </c>
    </row>
    <row r="35" spans="2:17" ht="20.25" customHeight="1" x14ac:dyDescent="0.35">
      <c r="B35" s="29" t="s">
        <v>269</v>
      </c>
      <c r="C35" s="373" cm="1">
        <f t="array" ref="C35:Q35">'[1]APPENDIX 32'!$C35:$Q35</f>
        <v>29605.308000000001</v>
      </c>
      <c r="D35" s="8">
        <v>0</v>
      </c>
      <c r="E35" s="8">
        <v>0</v>
      </c>
      <c r="F35" s="8">
        <v>29605.308000000001</v>
      </c>
      <c r="G35" s="8">
        <v>3919.4248499999999</v>
      </c>
      <c r="H35" s="8">
        <v>1117.4322500000001</v>
      </c>
      <c r="I35" s="8">
        <v>17699.32536446162</v>
      </c>
      <c r="J35" s="8">
        <v>928.12</v>
      </c>
      <c r="K35" s="265">
        <v>16014.71973553838</v>
      </c>
      <c r="L35" s="265">
        <v>11528.388999999999</v>
      </c>
      <c r="M35" s="265">
        <v>2966.4013</v>
      </c>
      <c r="N35" s="265">
        <v>3690.880800781556</v>
      </c>
      <c r="O35" s="265">
        <v>-2170.9513652431742</v>
      </c>
      <c r="P35" s="265">
        <v>1174.4722772489561</v>
      </c>
      <c r="Q35" s="266">
        <v>-996.47908799421737</v>
      </c>
    </row>
    <row r="36" spans="2:17" ht="20.25" customHeight="1" x14ac:dyDescent="0.35">
      <c r="B36" s="29" t="s">
        <v>21</v>
      </c>
      <c r="C36" s="373" cm="1">
        <f t="array" ref="C36:Q36">'[1]APPENDIX 32'!$C36:$Q36</f>
        <v>459539.76305953448</v>
      </c>
      <c r="D36" s="8">
        <v>5588.4488552812682</v>
      </c>
      <c r="E36" s="8">
        <v>21885.863000000001</v>
      </c>
      <c r="F36" s="8">
        <v>443242.34891481581</v>
      </c>
      <c r="G36" s="8">
        <v>204371.1325824442</v>
      </c>
      <c r="H36" s="8">
        <v>0</v>
      </c>
      <c r="I36" s="8">
        <v>234999.26982285301</v>
      </c>
      <c r="J36" s="8">
        <v>0</v>
      </c>
      <c r="K36" s="265">
        <v>412614.21167440701</v>
      </c>
      <c r="L36" s="265">
        <v>274252.34298487712</v>
      </c>
      <c r="M36" s="265">
        <v>30083.471057472481</v>
      </c>
      <c r="N36" s="265">
        <v>206429.45335010401</v>
      </c>
      <c r="O36" s="265">
        <v>-98151.055718046526</v>
      </c>
      <c r="P36" s="265">
        <v>32823.423313027713</v>
      </c>
      <c r="Q36" s="266">
        <v>-65327.63240501882</v>
      </c>
    </row>
    <row r="37" spans="2:17" ht="20.25" customHeight="1" x14ac:dyDescent="0.35">
      <c r="B37" s="29" t="s">
        <v>22</v>
      </c>
      <c r="C37" s="373" cm="1">
        <f t="array" ref="C37:Q37">'[1]APPENDIX 32'!$C37:$Q37</f>
        <v>195716.215</v>
      </c>
      <c r="D37" s="8">
        <v>0</v>
      </c>
      <c r="E37" s="8">
        <v>3669.3449699444031</v>
      </c>
      <c r="F37" s="8">
        <v>192046.87003005561</v>
      </c>
      <c r="G37" s="8">
        <v>47504.692059999987</v>
      </c>
      <c r="H37" s="8">
        <v>0</v>
      </c>
      <c r="I37" s="8">
        <v>46567.643540185898</v>
      </c>
      <c r="J37" s="8">
        <v>0</v>
      </c>
      <c r="K37" s="265">
        <v>192983.9185498697</v>
      </c>
      <c r="L37" s="265">
        <v>115156.83835010169</v>
      </c>
      <c r="M37" s="265">
        <v>20167.687319159129</v>
      </c>
      <c r="N37" s="265">
        <v>85320.093002870577</v>
      </c>
      <c r="O37" s="265">
        <v>-27660.7001222617</v>
      </c>
      <c r="P37" s="265">
        <v>36213.603624704672</v>
      </c>
      <c r="Q37" s="266">
        <v>8552.9035024429704</v>
      </c>
    </row>
    <row r="38" spans="2:17" ht="20.25" customHeight="1" x14ac:dyDescent="0.35">
      <c r="B38" s="29" t="s">
        <v>270</v>
      </c>
      <c r="C38" s="373" cm="1">
        <f t="array" ref="C38:Q38">'[1]APPENDIX 32'!$C38:$Q38</f>
        <v>625697.45499999996</v>
      </c>
      <c r="D38" s="8">
        <v>0</v>
      </c>
      <c r="E38" s="8">
        <v>40651.752</v>
      </c>
      <c r="F38" s="8">
        <v>585045.70299999998</v>
      </c>
      <c r="G38" s="8">
        <v>277468.93400000001</v>
      </c>
      <c r="H38" s="8">
        <v>0</v>
      </c>
      <c r="I38" s="8">
        <v>268867.913</v>
      </c>
      <c r="J38" s="8">
        <v>0</v>
      </c>
      <c r="K38" s="265">
        <v>593646.72400000005</v>
      </c>
      <c r="L38" s="265">
        <v>344481.114</v>
      </c>
      <c r="M38" s="265">
        <v>61854.264000000003</v>
      </c>
      <c r="N38" s="265">
        <v>186285.027</v>
      </c>
      <c r="O38" s="265">
        <v>1026.319</v>
      </c>
      <c r="P38" s="265">
        <v>182274.44500000001</v>
      </c>
      <c r="Q38" s="266">
        <v>183300.764</v>
      </c>
    </row>
    <row r="39" spans="2:17" ht="20.25" customHeight="1" x14ac:dyDescent="0.35">
      <c r="B39" s="29" t="s">
        <v>23</v>
      </c>
      <c r="C39" s="373" cm="1">
        <f t="array" ref="C39:Q39">'[1]APPENDIX 32'!$C39:$Q39</f>
        <v>272246.60181999998</v>
      </c>
      <c r="D39" s="8">
        <v>0</v>
      </c>
      <c r="E39" s="8">
        <v>0</v>
      </c>
      <c r="F39" s="8">
        <v>272246.60181999998</v>
      </c>
      <c r="G39" s="8">
        <v>76986.243000000002</v>
      </c>
      <c r="H39" s="8">
        <v>0</v>
      </c>
      <c r="I39" s="8">
        <v>107333.526</v>
      </c>
      <c r="J39" s="8">
        <v>0</v>
      </c>
      <c r="K39" s="265">
        <v>241899.31881999999</v>
      </c>
      <c r="L39" s="265">
        <v>105837.4496813134</v>
      </c>
      <c r="M39" s="265">
        <v>18476.261210000001</v>
      </c>
      <c r="N39" s="265">
        <v>139266.3169679014</v>
      </c>
      <c r="O39" s="265">
        <v>-21680.70903921482</v>
      </c>
      <c r="P39" s="265">
        <v>15852.092214556131</v>
      </c>
      <c r="Q39" s="266">
        <v>-5828.6168246586867</v>
      </c>
    </row>
    <row r="40" spans="2:17" ht="20.25" customHeight="1" x14ac:dyDescent="0.35">
      <c r="B40" s="29" t="s">
        <v>24</v>
      </c>
      <c r="C40" s="373" cm="1">
        <f t="array" ref="C40:Q40">'[1]APPENDIX 32'!$C40:$Q40</f>
        <v>392134.2205</v>
      </c>
      <c r="D40" s="8">
        <v>0</v>
      </c>
      <c r="E40" s="8">
        <v>3.85</v>
      </c>
      <c r="F40" s="8">
        <v>392130.37050000002</v>
      </c>
      <c r="G40" s="8">
        <v>48367.527364037887</v>
      </c>
      <c r="H40" s="8">
        <v>47686.472000000002</v>
      </c>
      <c r="I40" s="8">
        <v>200535.49</v>
      </c>
      <c r="J40" s="8">
        <v>47685.764000000003</v>
      </c>
      <c r="K40" s="265">
        <v>239963.11586403791</v>
      </c>
      <c r="L40" s="265">
        <v>-282116.69166000001</v>
      </c>
      <c r="M40" s="265">
        <v>37521.19</v>
      </c>
      <c r="N40" s="265">
        <v>164123.91566506191</v>
      </c>
      <c r="O40" s="265">
        <v>320434.70185897598</v>
      </c>
      <c r="P40" s="265">
        <v>2016.8180735130261</v>
      </c>
      <c r="Q40" s="266">
        <v>322451.51993248903</v>
      </c>
    </row>
    <row r="41" spans="2:17" ht="20.25" customHeight="1" x14ac:dyDescent="0.35">
      <c r="B41" s="29" t="s">
        <v>25</v>
      </c>
      <c r="C41" s="373" cm="1">
        <f t="array" ref="C41:Q41">'[1]APPENDIX 32'!$C41:$Q41</f>
        <v>0</v>
      </c>
      <c r="D41" s="8">
        <v>0</v>
      </c>
      <c r="E41" s="8">
        <v>0</v>
      </c>
      <c r="F41" s="8">
        <v>0</v>
      </c>
      <c r="G41" s="8">
        <v>0</v>
      </c>
      <c r="H41" s="8">
        <v>0</v>
      </c>
      <c r="I41" s="8">
        <v>0</v>
      </c>
      <c r="J41" s="8">
        <v>0</v>
      </c>
      <c r="K41" s="265">
        <v>0</v>
      </c>
      <c r="L41" s="265">
        <v>0</v>
      </c>
      <c r="M41" s="265">
        <v>0</v>
      </c>
      <c r="N41" s="265">
        <v>0</v>
      </c>
      <c r="O41" s="265">
        <v>0</v>
      </c>
      <c r="P41" s="265">
        <v>0</v>
      </c>
      <c r="Q41" s="266">
        <v>0</v>
      </c>
    </row>
    <row r="42" spans="2:17" ht="20.25" customHeight="1" x14ac:dyDescent="0.35">
      <c r="B42" s="260" t="s">
        <v>26</v>
      </c>
      <c r="C42" s="268">
        <f t="shared" ref="C42:Q42" si="0">SUM(C6:C41)</f>
        <v>22291300.178701576</v>
      </c>
      <c r="D42" s="268">
        <f t="shared" si="0"/>
        <v>8633.6136506413131</v>
      </c>
      <c r="E42" s="268">
        <f t="shared" si="0"/>
        <v>815968.70836369763</v>
      </c>
      <c r="F42" s="268">
        <f t="shared" si="0"/>
        <v>21483965.083988525</v>
      </c>
      <c r="G42" s="268">
        <f t="shared" si="0"/>
        <v>8414326.1068540718</v>
      </c>
      <c r="H42" s="268">
        <f t="shared" si="0"/>
        <v>489456.73438983824</v>
      </c>
      <c r="I42" s="268">
        <f t="shared" si="0"/>
        <v>8649028.5537817627</v>
      </c>
      <c r="J42" s="268">
        <f t="shared" si="0"/>
        <v>123501.98320052962</v>
      </c>
      <c r="K42" s="268">
        <f t="shared" si="0"/>
        <v>21615217.388250139</v>
      </c>
      <c r="L42" s="268">
        <f t="shared" si="0"/>
        <v>16321867.133805372</v>
      </c>
      <c r="M42" s="268">
        <f t="shared" si="0"/>
        <v>1916246.425942135</v>
      </c>
      <c r="N42" s="268">
        <f t="shared" si="0"/>
        <v>5606695.0366208758</v>
      </c>
      <c r="O42" s="268">
        <f t="shared" si="0"/>
        <v>-2229591.2081182431</v>
      </c>
      <c r="P42" s="268">
        <f t="shared" si="0"/>
        <v>2623159.6030652858</v>
      </c>
      <c r="Q42" s="268">
        <f t="shared" si="0"/>
        <v>393568.39494704409</v>
      </c>
    </row>
    <row r="43" spans="2:17" ht="20.25" customHeight="1" x14ac:dyDescent="0.35">
      <c r="B43" s="534"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8" cm="1">
        <f t="array" ref="C44:Q44">'[1]APPENDIX 32'!$C44:$Q44</f>
        <v>0</v>
      </c>
      <c r="D44" s="8">
        <v>102214.26</v>
      </c>
      <c r="E44" s="8">
        <v>-7638.5379999999996</v>
      </c>
      <c r="F44" s="8">
        <v>109852.798</v>
      </c>
      <c r="G44" s="8">
        <v>50846.641265394042</v>
      </c>
      <c r="H44" s="8">
        <v>0</v>
      </c>
      <c r="I44" s="8">
        <v>37575.524608976753</v>
      </c>
      <c r="J44" s="8">
        <v>0</v>
      </c>
      <c r="K44" s="8">
        <v>123123.9146564173</v>
      </c>
      <c r="L44" s="8">
        <v>48490.720999999998</v>
      </c>
      <c r="M44" s="8">
        <v>24504.271000000001</v>
      </c>
      <c r="N44" s="8">
        <v>9102.9783070225694</v>
      </c>
      <c r="O44" s="8">
        <v>41025.944349394711</v>
      </c>
      <c r="P44" s="8">
        <v>4323.9983691939733</v>
      </c>
      <c r="Q44" s="269">
        <v>45349.942718588682</v>
      </c>
    </row>
    <row r="45" spans="2:17" ht="20.25" customHeight="1" x14ac:dyDescent="0.35">
      <c r="B45" s="29" t="s">
        <v>29</v>
      </c>
      <c r="C45" s="8" cm="1">
        <f t="array" ref="C45:Q45">'[1]APPENDIX 32'!$C45:$Q45</f>
        <v>0</v>
      </c>
      <c r="D45" s="8">
        <v>240982.4015809058</v>
      </c>
      <c r="E45" s="8">
        <v>0</v>
      </c>
      <c r="F45" s="8">
        <v>240982.4015809058</v>
      </c>
      <c r="G45" s="8">
        <v>33022.226148265137</v>
      </c>
      <c r="H45" s="8">
        <v>0</v>
      </c>
      <c r="I45" s="8">
        <v>44799.957896936918</v>
      </c>
      <c r="J45" s="8">
        <v>0</v>
      </c>
      <c r="K45" s="8">
        <v>229204.66983223401</v>
      </c>
      <c r="L45" s="8">
        <v>89138.627999999997</v>
      </c>
      <c r="M45" s="8">
        <v>26625.723472135931</v>
      </c>
      <c r="N45" s="8">
        <v>21565.239907883941</v>
      </c>
      <c r="O45" s="8">
        <v>91875.078452214118</v>
      </c>
      <c r="P45" s="8">
        <v>37875.244264376917</v>
      </c>
      <c r="Q45" s="269">
        <v>129750.32271659101</v>
      </c>
    </row>
    <row r="46" spans="2:17" ht="20.25" customHeight="1" x14ac:dyDescent="0.35">
      <c r="B46" s="29" t="s">
        <v>271</v>
      </c>
      <c r="C46" s="8" cm="1">
        <f t="array" ref="C46:Q46">'[1]APPENDIX 32'!$C46:$Q46</f>
        <v>0</v>
      </c>
      <c r="D46" s="8">
        <v>98048.728000000003</v>
      </c>
      <c r="E46" s="8">
        <v>0</v>
      </c>
      <c r="F46" s="8">
        <v>98048.728000000003</v>
      </c>
      <c r="G46" s="8">
        <v>9733.3884974099892</v>
      </c>
      <c r="H46" s="8">
        <v>0</v>
      </c>
      <c r="I46" s="8">
        <v>32982.821203368097</v>
      </c>
      <c r="J46" s="8">
        <v>0</v>
      </c>
      <c r="K46" s="8">
        <v>74799.295294041891</v>
      </c>
      <c r="L46" s="8">
        <v>36351.373444645418</v>
      </c>
      <c r="M46" s="8">
        <v>22816.942999999999</v>
      </c>
      <c r="N46" s="8">
        <v>4172.7778122327254</v>
      </c>
      <c r="O46" s="8">
        <v>11458.201037163741</v>
      </c>
      <c r="P46" s="8">
        <v>6055.6110625213923</v>
      </c>
      <c r="Q46" s="269">
        <v>17513.812099685128</v>
      </c>
    </row>
    <row r="47" spans="2:17" ht="20.25" customHeight="1" x14ac:dyDescent="0.35">
      <c r="B47" s="29" t="s">
        <v>30</v>
      </c>
      <c r="C47" s="8" cm="1">
        <f t="array" ref="C47:Q47">'[1]APPENDIX 32'!$C47:$Q47</f>
        <v>0</v>
      </c>
      <c r="D47" s="8">
        <v>622175.31288999983</v>
      </c>
      <c r="E47" s="8">
        <v>0</v>
      </c>
      <c r="F47" s="8">
        <v>622175.31288999983</v>
      </c>
      <c r="G47" s="8">
        <v>7788.4660000000003</v>
      </c>
      <c r="H47" s="8">
        <v>0</v>
      </c>
      <c r="I47" s="8">
        <v>43129.939137039728</v>
      </c>
      <c r="J47" s="8">
        <v>15147.524879309331</v>
      </c>
      <c r="K47" s="8">
        <v>571686.31487365079</v>
      </c>
      <c r="L47" s="8">
        <v>508625.70688999968</v>
      </c>
      <c r="M47" s="8">
        <v>28507.596969999999</v>
      </c>
      <c r="N47" s="8">
        <v>41316.817518085722</v>
      </c>
      <c r="O47" s="8">
        <v>-6763.8065044346158</v>
      </c>
      <c r="P47" s="8">
        <v>173777.54155018021</v>
      </c>
      <c r="Q47" s="269">
        <v>167013.73504574559</v>
      </c>
    </row>
    <row r="48" spans="2:17" ht="20.25" customHeight="1" x14ac:dyDescent="0.35">
      <c r="B48" s="29" t="s">
        <v>272</v>
      </c>
      <c r="C48" s="8" cm="1">
        <f t="array" ref="C48:Q48">'[1]APPENDIX 32'!$C48:$Q48</f>
        <v>0</v>
      </c>
      <c r="D48" s="8">
        <v>197619.49275560159</v>
      </c>
      <c r="E48" s="8">
        <v>918.37355139448232</v>
      </c>
      <c r="F48" s="8">
        <v>196701.11920420709</v>
      </c>
      <c r="G48" s="8">
        <v>13547.172305586961</v>
      </c>
      <c r="H48" s="8">
        <v>0</v>
      </c>
      <c r="I48" s="8">
        <v>20402.15861342847</v>
      </c>
      <c r="J48" s="8">
        <v>0</v>
      </c>
      <c r="K48" s="8">
        <v>189846.13289636571</v>
      </c>
      <c r="L48" s="8">
        <v>17108.15076691228</v>
      </c>
      <c r="M48" s="8">
        <v>9993.3377899641691</v>
      </c>
      <c r="N48" s="8">
        <v>5176.6395938142341</v>
      </c>
      <c r="O48" s="8">
        <v>157568.00474567499</v>
      </c>
      <c r="P48" s="8">
        <v>-4373.2492206584848</v>
      </c>
      <c r="Q48" s="269">
        <v>153194.75552501649</v>
      </c>
    </row>
    <row r="49" spans="2:17" ht="20.25" customHeight="1" x14ac:dyDescent="0.35">
      <c r="B49" s="260" t="s">
        <v>26</v>
      </c>
      <c r="C49" s="268">
        <f t="shared" ref="C49:Q49" si="1">SUM(C44:C48)</f>
        <v>0</v>
      </c>
      <c r="D49" s="268">
        <f t="shared" si="1"/>
        <v>1261040.1952265073</v>
      </c>
      <c r="E49" s="268">
        <f t="shared" si="1"/>
        <v>-6720.1644486055175</v>
      </c>
      <c r="F49" s="268">
        <f t="shared" si="1"/>
        <v>1267760.3596751126</v>
      </c>
      <c r="G49" s="268">
        <f t="shared" si="1"/>
        <v>114937.89421665613</v>
      </c>
      <c r="H49" s="268">
        <f t="shared" si="1"/>
        <v>0</v>
      </c>
      <c r="I49" s="268">
        <f t="shared" si="1"/>
        <v>178890.40145974999</v>
      </c>
      <c r="J49" s="268">
        <f t="shared" si="1"/>
        <v>15147.524879309331</v>
      </c>
      <c r="K49" s="268">
        <f t="shared" si="1"/>
        <v>1188660.3275527097</v>
      </c>
      <c r="L49" s="268">
        <f t="shared" si="1"/>
        <v>699714.58010155743</v>
      </c>
      <c r="M49" s="268">
        <f t="shared" si="1"/>
        <v>112447.8722321001</v>
      </c>
      <c r="N49" s="268">
        <f t="shared" si="1"/>
        <v>81334.453139039193</v>
      </c>
      <c r="O49" s="268">
        <f t="shared" si="1"/>
        <v>295163.42208001297</v>
      </c>
      <c r="P49" s="268">
        <f t="shared" si="1"/>
        <v>217659.14602561403</v>
      </c>
      <c r="Q49" s="268">
        <f t="shared" si="1"/>
        <v>512822.56810562685</v>
      </c>
    </row>
    <row r="50" spans="2:17" ht="20.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JIIMa2u95lnX3DmB5dmF+T/+df5j6/kpiwFVGzvkL3RlHVmRXfkiEf1vZigvcLtJx4wFaKC25MmSsrk8nHWIUQ==" saltValue="PBqdxN3aEJXne72bWFFvJQ==" spinCount="100000" sheet="1" objects="1" scenarios="1"/>
  <mergeCells count="4">
    <mergeCell ref="B50:Q50"/>
    <mergeCell ref="B43:Q43"/>
    <mergeCell ref="B3:Q3"/>
    <mergeCell ref="B5:Q5"/>
  </mergeCells>
  <pageMargins left="0.7" right="0.7" top="0.75" bottom="0.75" header="0.3" footer="0.3"/>
  <pageSetup scale="40" orientation="landscape" r:id="rId1"/>
  <headerFooter>
    <oddFooter>Page &amp;P</oddFooter>
  </headerFooter>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38">
    <tabColor rgb="FFCC9900"/>
    <pageSetUpPr fitToPage="1"/>
  </sheetPr>
  <dimension ref="B1:Q50"/>
  <sheetViews>
    <sheetView showGridLines="0" zoomScale="80" zoomScaleNormal="80" workbookViewId="0">
      <selection activeCell="B5" sqref="B5:Q5"/>
    </sheetView>
  </sheetViews>
  <sheetFormatPr defaultColWidth="9.1796875" defaultRowHeight="20.25" customHeight="1" x14ac:dyDescent="0.35"/>
  <cols>
    <col min="1" max="1" width="11" style="1" customWidth="1"/>
    <col min="2" max="2" width="50.6328125" style="1" bestFit="1" customWidth="1"/>
    <col min="3" max="10" width="15.453125" style="1" customWidth="1"/>
    <col min="11" max="11" width="17.54296875" style="1" customWidth="1"/>
    <col min="12" max="14" width="15.453125" style="1" customWidth="1"/>
    <col min="15" max="15" width="17.08984375" style="1" customWidth="1"/>
    <col min="16" max="16" width="15.453125" style="1" customWidth="1"/>
    <col min="17" max="17" width="16.453125" style="1" customWidth="1"/>
    <col min="18" max="18" width="9.54296875" style="1" bestFit="1" customWidth="1"/>
    <col min="19" max="95" width="9.1796875" style="1" customWidth="1"/>
    <col min="96" max="16384" width="9.1796875" style="1"/>
  </cols>
  <sheetData>
    <row r="1" spans="2:17" ht="32" customHeight="1" x14ac:dyDescent="0.35">
      <c r="B1" s="449"/>
    </row>
    <row r="3" spans="2:17" ht="15.5" customHeight="1" x14ac:dyDescent="0.35">
      <c r="B3" s="538" t="str">
        <f>_xlfn.CONCAT(Contents!E50,": ",UPPER(Contents!F50))</f>
        <v>APPENDIX 33: SUMMARY OF MOTOR PSV BUSINESS REVENUE ACCOUNTS FOR THE YEAR ENDED 31.12.2024</v>
      </c>
      <c r="C3" s="535"/>
      <c r="D3" s="535"/>
      <c r="E3" s="535"/>
      <c r="F3" s="535"/>
      <c r="G3" s="535"/>
      <c r="H3" s="535"/>
      <c r="I3" s="535"/>
      <c r="J3" s="535"/>
      <c r="K3" s="535"/>
      <c r="L3" s="535"/>
      <c r="M3" s="535"/>
      <c r="N3" s="535"/>
      <c r="O3" s="535"/>
      <c r="P3" s="535"/>
      <c r="Q3" s="536"/>
    </row>
    <row r="4" spans="2:17" ht="68.5" customHeight="1"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20.25" customHeight="1" x14ac:dyDescent="0.35">
      <c r="B5" s="534" t="s">
        <v>4</v>
      </c>
      <c r="C5" s="535"/>
      <c r="D5" s="535"/>
      <c r="E5" s="535"/>
      <c r="F5" s="535"/>
      <c r="G5" s="535"/>
      <c r="H5" s="535"/>
      <c r="I5" s="535"/>
      <c r="J5" s="535"/>
      <c r="K5" s="535"/>
      <c r="L5" s="535"/>
      <c r="M5" s="535"/>
      <c r="N5" s="535"/>
      <c r="O5" s="535"/>
      <c r="P5" s="535"/>
      <c r="Q5" s="536"/>
    </row>
    <row r="6" spans="2:17" ht="20.25" customHeight="1" x14ac:dyDescent="0.35">
      <c r="B6" s="29" t="s">
        <v>5</v>
      </c>
      <c r="C6" s="8" cm="1">
        <f t="array" ref="C6:Q6">'[1]APPENDIX 33'!$C6:$Q6</f>
        <v>0</v>
      </c>
      <c r="D6" s="8">
        <v>0</v>
      </c>
      <c r="E6" s="8">
        <v>0</v>
      </c>
      <c r="F6" s="8">
        <v>0</v>
      </c>
      <c r="G6" s="8">
        <v>0</v>
      </c>
      <c r="H6" s="8">
        <v>0</v>
      </c>
      <c r="I6" s="8">
        <v>0</v>
      </c>
      <c r="J6" s="8">
        <v>0</v>
      </c>
      <c r="K6" s="265">
        <v>0</v>
      </c>
      <c r="L6" s="265">
        <v>0</v>
      </c>
      <c r="M6" s="265">
        <v>0</v>
      </c>
      <c r="N6" s="265">
        <v>0</v>
      </c>
      <c r="O6" s="265">
        <v>0</v>
      </c>
      <c r="P6" s="265">
        <v>0</v>
      </c>
      <c r="Q6" s="266">
        <v>0</v>
      </c>
    </row>
    <row r="7" spans="2:17" ht="20.25" customHeight="1" x14ac:dyDescent="0.35">
      <c r="B7" s="29" t="s">
        <v>6</v>
      </c>
      <c r="C7" s="8" cm="1">
        <f t="array" ref="C7:Q7">'[1]APPENDIX 33'!$C7:$Q7</f>
        <v>1984959.371082674</v>
      </c>
      <c r="D7" s="8">
        <v>0</v>
      </c>
      <c r="E7" s="8">
        <v>75131.914999999994</v>
      </c>
      <c r="F7" s="8">
        <v>1909827.456082674</v>
      </c>
      <c r="G7" s="8">
        <v>83970.693799999994</v>
      </c>
      <c r="H7" s="8">
        <v>0</v>
      </c>
      <c r="I7" s="8">
        <v>183881.23673733161</v>
      </c>
      <c r="J7" s="8">
        <v>0</v>
      </c>
      <c r="K7" s="265">
        <v>1809916.9131453419</v>
      </c>
      <c r="L7" s="265">
        <v>381476.98046900379</v>
      </c>
      <c r="M7" s="265">
        <v>187628.65700000001</v>
      </c>
      <c r="N7" s="265">
        <v>609390.52204231406</v>
      </c>
      <c r="O7" s="265">
        <v>631420.75363402464</v>
      </c>
      <c r="P7" s="265">
        <v>75643.743482516948</v>
      </c>
      <c r="Q7" s="266">
        <v>707064.49711654161</v>
      </c>
    </row>
    <row r="8" spans="2:17" ht="20.25" customHeight="1" x14ac:dyDescent="0.35">
      <c r="B8" s="29" t="s">
        <v>256</v>
      </c>
      <c r="C8" s="8" cm="1">
        <f t="array" ref="C8:Q8">'[1]APPENDIX 33'!$C8:$Q8</f>
        <v>0</v>
      </c>
      <c r="D8" s="8">
        <v>0</v>
      </c>
      <c r="E8" s="8">
        <v>0</v>
      </c>
      <c r="F8" s="8">
        <v>0</v>
      </c>
      <c r="G8" s="8">
        <v>0</v>
      </c>
      <c r="H8" s="8">
        <v>0</v>
      </c>
      <c r="I8" s="8">
        <v>0</v>
      </c>
      <c r="J8" s="8">
        <v>0</v>
      </c>
      <c r="K8" s="265">
        <v>0</v>
      </c>
      <c r="L8" s="265">
        <v>0</v>
      </c>
      <c r="M8" s="265">
        <v>0</v>
      </c>
      <c r="N8" s="265">
        <v>0</v>
      </c>
      <c r="O8" s="265">
        <v>0</v>
      </c>
      <c r="P8" s="265">
        <v>0</v>
      </c>
      <c r="Q8" s="266">
        <v>0</v>
      </c>
    </row>
    <row r="9" spans="2:17" ht="20.25" customHeight="1" x14ac:dyDescent="0.35">
      <c r="B9" s="29" t="s">
        <v>257</v>
      </c>
      <c r="C9" s="8" cm="1">
        <f t="array" ref="C9:Q9">'[1]APPENDIX 33'!$C9:$Q9</f>
        <v>0</v>
      </c>
      <c r="D9" s="8">
        <v>0</v>
      </c>
      <c r="E9" s="8">
        <v>0</v>
      </c>
      <c r="F9" s="8">
        <v>0</v>
      </c>
      <c r="G9" s="8">
        <v>0</v>
      </c>
      <c r="H9" s="8">
        <v>0</v>
      </c>
      <c r="I9" s="8">
        <v>0</v>
      </c>
      <c r="J9" s="8">
        <v>0</v>
      </c>
      <c r="K9" s="265">
        <v>0</v>
      </c>
      <c r="L9" s="265">
        <v>0</v>
      </c>
      <c r="M9" s="265">
        <v>0</v>
      </c>
      <c r="N9" s="265">
        <v>0</v>
      </c>
      <c r="O9" s="265">
        <v>0</v>
      </c>
      <c r="P9" s="265">
        <v>0</v>
      </c>
      <c r="Q9" s="266">
        <v>0</v>
      </c>
    </row>
    <row r="10" spans="2:17" ht="20.25" customHeight="1" x14ac:dyDescent="0.35">
      <c r="B10" s="29" t="s">
        <v>258</v>
      </c>
      <c r="C10" s="8" cm="1">
        <f t="array" ref="C10:Q10">'[1]APPENDIX 33'!$C10:$Q10</f>
        <v>0</v>
      </c>
      <c r="D10" s="8">
        <v>0</v>
      </c>
      <c r="E10" s="8">
        <v>0</v>
      </c>
      <c r="F10" s="8">
        <v>0</v>
      </c>
      <c r="G10" s="8">
        <v>0</v>
      </c>
      <c r="H10" s="8">
        <v>10823.043</v>
      </c>
      <c r="I10" s="8">
        <v>0</v>
      </c>
      <c r="J10" s="8">
        <v>0</v>
      </c>
      <c r="K10" s="265">
        <v>10823.043</v>
      </c>
      <c r="L10" s="265">
        <v>0</v>
      </c>
      <c r="M10" s="265">
        <v>0</v>
      </c>
      <c r="N10" s="265">
        <v>0</v>
      </c>
      <c r="O10" s="265">
        <v>10823.043</v>
      </c>
      <c r="P10" s="265">
        <v>0</v>
      </c>
      <c r="Q10" s="266">
        <v>10823.043</v>
      </c>
    </row>
    <row r="11" spans="2:17" ht="20.25" customHeight="1" x14ac:dyDescent="0.35">
      <c r="B11" s="29" t="s">
        <v>7</v>
      </c>
      <c r="C11" s="8" cm="1">
        <f t="array" ref="C11:Q11">'[1]APPENDIX 33'!$C11:$Q11</f>
        <v>0</v>
      </c>
      <c r="D11" s="8">
        <v>0</v>
      </c>
      <c r="E11" s="8">
        <v>0</v>
      </c>
      <c r="F11" s="8">
        <v>0</v>
      </c>
      <c r="G11" s="8">
        <v>0</v>
      </c>
      <c r="H11" s="8">
        <v>0</v>
      </c>
      <c r="I11" s="8">
        <v>0</v>
      </c>
      <c r="J11" s="8">
        <v>0</v>
      </c>
      <c r="K11" s="265">
        <v>0</v>
      </c>
      <c r="L11" s="265">
        <v>0</v>
      </c>
      <c r="M11" s="265">
        <v>0</v>
      </c>
      <c r="N11" s="265">
        <v>0</v>
      </c>
      <c r="O11" s="265">
        <v>0</v>
      </c>
      <c r="P11" s="265">
        <v>0</v>
      </c>
      <c r="Q11" s="266">
        <v>0</v>
      </c>
    </row>
    <row r="12" spans="2:17" ht="20.25" customHeight="1" x14ac:dyDescent="0.35">
      <c r="B12" s="29" t="s">
        <v>8</v>
      </c>
      <c r="C12" s="8" cm="1">
        <f t="array" ref="C12:Q12">'[1]APPENDIX 33'!$C12:$Q12</f>
        <v>0</v>
      </c>
      <c r="D12" s="8">
        <v>0</v>
      </c>
      <c r="E12" s="8">
        <v>0</v>
      </c>
      <c r="F12" s="8">
        <v>0</v>
      </c>
      <c r="G12" s="8">
        <v>0</v>
      </c>
      <c r="H12" s="8">
        <v>0</v>
      </c>
      <c r="I12" s="8">
        <v>0</v>
      </c>
      <c r="J12" s="8">
        <v>0</v>
      </c>
      <c r="K12" s="265">
        <v>0</v>
      </c>
      <c r="L12" s="265">
        <v>0</v>
      </c>
      <c r="M12" s="265">
        <v>0</v>
      </c>
      <c r="N12" s="265">
        <v>0</v>
      </c>
      <c r="O12" s="265">
        <v>0</v>
      </c>
      <c r="P12" s="265">
        <v>0</v>
      </c>
      <c r="Q12" s="266">
        <v>0</v>
      </c>
    </row>
    <row r="13" spans="2:17" ht="20.25" customHeight="1" x14ac:dyDescent="0.35">
      <c r="B13" s="29" t="s">
        <v>9</v>
      </c>
      <c r="C13" s="8" cm="1">
        <f t="array" ref="C13:Q13">'[1]APPENDIX 33'!$C13:$Q13</f>
        <v>2592868.14145</v>
      </c>
      <c r="D13" s="8">
        <v>0</v>
      </c>
      <c r="E13" s="8">
        <v>64869.75045</v>
      </c>
      <c r="F13" s="8">
        <v>2527998.3909999998</v>
      </c>
      <c r="G13" s="8">
        <v>718551.05156999989</v>
      </c>
      <c r="H13" s="8">
        <v>0</v>
      </c>
      <c r="I13" s="8">
        <v>361046.07328585081</v>
      </c>
      <c r="J13" s="8">
        <v>0</v>
      </c>
      <c r="K13" s="265">
        <v>2885503.3692841502</v>
      </c>
      <c r="L13" s="265">
        <v>3644389.4760750858</v>
      </c>
      <c r="M13" s="265">
        <v>312074.95487813483</v>
      </c>
      <c r="N13" s="265">
        <v>906361.02591999795</v>
      </c>
      <c r="O13" s="265">
        <v>-1977322.087589069</v>
      </c>
      <c r="P13" s="265">
        <v>270924.44699999999</v>
      </c>
      <c r="Q13" s="266">
        <v>-1706397.6405890691</v>
      </c>
    </row>
    <row r="14" spans="2:17" ht="20.25" customHeight="1" x14ac:dyDescent="0.35">
      <c r="B14" s="29" t="s">
        <v>259</v>
      </c>
      <c r="C14" s="8" cm="1">
        <f t="array" ref="C14:Q14">'[1]APPENDIX 33'!$C14:$Q14</f>
        <v>0</v>
      </c>
      <c r="D14" s="8">
        <v>0</v>
      </c>
      <c r="E14" s="8">
        <v>0</v>
      </c>
      <c r="F14" s="8">
        <v>0</v>
      </c>
      <c r="G14" s="8">
        <v>0</v>
      </c>
      <c r="H14" s="8">
        <v>0</v>
      </c>
      <c r="I14" s="8">
        <v>0</v>
      </c>
      <c r="J14" s="8">
        <v>0</v>
      </c>
      <c r="K14" s="265">
        <v>0</v>
      </c>
      <c r="L14" s="265">
        <v>0</v>
      </c>
      <c r="M14" s="265">
        <v>0</v>
      </c>
      <c r="N14" s="265">
        <v>0</v>
      </c>
      <c r="O14" s="265">
        <v>0</v>
      </c>
      <c r="P14" s="265">
        <v>0</v>
      </c>
      <c r="Q14" s="266">
        <v>0</v>
      </c>
    </row>
    <row r="15" spans="2:17" ht="20.25" customHeight="1" x14ac:dyDescent="0.35">
      <c r="B15" s="29" t="s">
        <v>10</v>
      </c>
      <c r="C15" s="8" cm="1">
        <f t="array" ref="C15:Q15">'[1]APPENDIX 33'!$C15:$Q15</f>
        <v>31990.331999999999</v>
      </c>
      <c r="D15" s="8">
        <v>0</v>
      </c>
      <c r="E15" s="8">
        <v>293.06299999999999</v>
      </c>
      <c r="F15" s="8">
        <v>31697.269</v>
      </c>
      <c r="G15" s="8">
        <v>11210.192999999999</v>
      </c>
      <c r="H15" s="8">
        <v>0</v>
      </c>
      <c r="I15" s="8">
        <v>-1867.3320000000001</v>
      </c>
      <c r="J15" s="8">
        <v>0</v>
      </c>
      <c r="K15" s="265">
        <v>44774.794000000002</v>
      </c>
      <c r="L15" s="265">
        <v>18328.002</v>
      </c>
      <c r="M15" s="265">
        <v>4339.7449999999999</v>
      </c>
      <c r="N15" s="265">
        <v>2510.6480000000001</v>
      </c>
      <c r="O15" s="265">
        <v>19596.399000000001</v>
      </c>
      <c r="P15" s="265">
        <v>6330.1645395876531</v>
      </c>
      <c r="Q15" s="266">
        <v>25926.563539587649</v>
      </c>
    </row>
    <row r="16" spans="2:17" ht="20.25" customHeight="1" x14ac:dyDescent="0.35">
      <c r="B16" s="29" t="s">
        <v>11</v>
      </c>
      <c r="C16" s="8" cm="1">
        <f t="array" ref="C16:Q16">'[1]APPENDIX 33'!$C16:$Q16</f>
        <v>0</v>
      </c>
      <c r="D16" s="8">
        <v>0</v>
      </c>
      <c r="E16" s="8">
        <v>0</v>
      </c>
      <c r="F16" s="8">
        <v>0</v>
      </c>
      <c r="G16" s="8">
        <v>0</v>
      </c>
      <c r="H16" s="8">
        <v>0</v>
      </c>
      <c r="I16" s="8">
        <v>0</v>
      </c>
      <c r="J16" s="8">
        <v>0</v>
      </c>
      <c r="K16" s="265">
        <v>0</v>
      </c>
      <c r="L16" s="265">
        <v>0</v>
      </c>
      <c r="M16" s="265">
        <v>0</v>
      </c>
      <c r="N16" s="265">
        <v>0</v>
      </c>
      <c r="O16" s="265">
        <v>0</v>
      </c>
      <c r="P16" s="265">
        <v>0</v>
      </c>
      <c r="Q16" s="266">
        <v>0</v>
      </c>
    </row>
    <row r="17" spans="2:17" ht="20.25" customHeight="1" x14ac:dyDescent="0.35">
      <c r="B17" s="29" t="s">
        <v>12</v>
      </c>
      <c r="C17" s="8" cm="1">
        <f t="array" ref="C17:Q17">'[1]APPENDIX 33'!$C17:$Q17</f>
        <v>138817.19500000001</v>
      </c>
      <c r="D17" s="8">
        <v>0</v>
      </c>
      <c r="E17" s="8">
        <v>0</v>
      </c>
      <c r="F17" s="8">
        <v>138817.19500000001</v>
      </c>
      <c r="G17" s="8">
        <v>0</v>
      </c>
      <c r="H17" s="8">
        <v>0</v>
      </c>
      <c r="I17" s="8">
        <v>0</v>
      </c>
      <c r="J17" s="8">
        <v>0</v>
      </c>
      <c r="K17" s="265">
        <v>138817.19500000001</v>
      </c>
      <c r="L17" s="265">
        <v>0</v>
      </c>
      <c r="M17" s="265">
        <v>0</v>
      </c>
      <c r="N17" s="265">
        <v>0</v>
      </c>
      <c r="O17" s="265">
        <v>138817.19500000001</v>
      </c>
      <c r="P17" s="265">
        <v>0</v>
      </c>
      <c r="Q17" s="266">
        <v>138817.19500000001</v>
      </c>
    </row>
    <row r="18" spans="2:17" ht="20.25" customHeight="1" x14ac:dyDescent="0.35">
      <c r="B18" s="29" t="s">
        <v>13</v>
      </c>
      <c r="C18" s="8" cm="1">
        <f t="array" ref="C18:Q18">'[1]APPENDIX 33'!$C18:$Q18</f>
        <v>0</v>
      </c>
      <c r="D18" s="8">
        <v>0</v>
      </c>
      <c r="E18" s="8">
        <v>0</v>
      </c>
      <c r="F18" s="8">
        <v>0</v>
      </c>
      <c r="G18" s="8">
        <v>0</v>
      </c>
      <c r="H18" s="8">
        <v>0</v>
      </c>
      <c r="I18" s="8">
        <v>0</v>
      </c>
      <c r="J18" s="8">
        <v>0</v>
      </c>
      <c r="K18" s="265">
        <v>0</v>
      </c>
      <c r="L18" s="265">
        <v>0</v>
      </c>
      <c r="M18" s="265">
        <v>0</v>
      </c>
      <c r="N18" s="265">
        <v>0</v>
      </c>
      <c r="O18" s="265">
        <v>0</v>
      </c>
      <c r="P18" s="265">
        <v>0</v>
      </c>
      <c r="Q18" s="266">
        <v>0</v>
      </c>
    </row>
    <row r="19" spans="2:17" ht="20.25" customHeight="1" x14ac:dyDescent="0.35">
      <c r="B19" s="29" t="s">
        <v>14</v>
      </c>
      <c r="C19" s="8" cm="1">
        <f t="array" ref="C19:Q19">'[1]APPENDIX 33'!$C19:$Q19</f>
        <v>0</v>
      </c>
      <c r="D19" s="8">
        <v>0</v>
      </c>
      <c r="E19" s="8">
        <v>0</v>
      </c>
      <c r="F19" s="8">
        <v>0</v>
      </c>
      <c r="G19" s="8">
        <v>0</v>
      </c>
      <c r="H19" s="8">
        <v>0</v>
      </c>
      <c r="I19" s="8">
        <v>0</v>
      </c>
      <c r="J19" s="8">
        <v>0</v>
      </c>
      <c r="K19" s="265">
        <v>0</v>
      </c>
      <c r="L19" s="265">
        <v>0</v>
      </c>
      <c r="M19" s="265">
        <v>0</v>
      </c>
      <c r="N19" s="265">
        <v>0</v>
      </c>
      <c r="O19" s="265">
        <v>0</v>
      </c>
      <c r="P19" s="265">
        <v>0</v>
      </c>
      <c r="Q19" s="266">
        <v>0</v>
      </c>
    </row>
    <row r="20" spans="2:17" ht="20.25" customHeight="1" x14ac:dyDescent="0.35">
      <c r="B20" s="29" t="s">
        <v>260</v>
      </c>
      <c r="C20" s="8" cm="1">
        <f t="array" ref="C20:Q20">'[1]APPENDIX 33'!$C20:$Q20</f>
        <v>43944.616000000002</v>
      </c>
      <c r="D20" s="8">
        <v>0</v>
      </c>
      <c r="E20" s="8">
        <v>0</v>
      </c>
      <c r="F20" s="8">
        <v>43944.616000000002</v>
      </c>
      <c r="G20" s="8">
        <v>0</v>
      </c>
      <c r="H20" s="8">
        <v>0</v>
      </c>
      <c r="I20" s="8">
        <v>0</v>
      </c>
      <c r="J20" s="8">
        <v>0</v>
      </c>
      <c r="K20" s="265">
        <v>43944.616000000002</v>
      </c>
      <c r="L20" s="265">
        <v>0</v>
      </c>
      <c r="M20" s="265">
        <v>3430.4949999999999</v>
      </c>
      <c r="N20" s="265">
        <v>0</v>
      </c>
      <c r="O20" s="265">
        <v>40514.120999999999</v>
      </c>
      <c r="P20" s="265">
        <v>0</v>
      </c>
      <c r="Q20" s="266">
        <v>40514.120999999999</v>
      </c>
    </row>
    <row r="21" spans="2:17" ht="20.25" customHeight="1" x14ac:dyDescent="0.35">
      <c r="B21" s="29" t="s">
        <v>15</v>
      </c>
      <c r="C21" s="8" cm="1">
        <f t="array" ref="C21:Q21">'[1]APPENDIX 33'!$C21:$Q21</f>
        <v>0</v>
      </c>
      <c r="D21" s="8">
        <v>0</v>
      </c>
      <c r="E21" s="8">
        <v>0</v>
      </c>
      <c r="F21" s="8">
        <v>0</v>
      </c>
      <c r="G21" s="8">
        <v>0</v>
      </c>
      <c r="H21" s="8">
        <v>0</v>
      </c>
      <c r="I21" s="8">
        <v>0</v>
      </c>
      <c r="J21" s="8">
        <v>0</v>
      </c>
      <c r="K21" s="265">
        <v>0</v>
      </c>
      <c r="L21" s="265">
        <v>0</v>
      </c>
      <c r="M21" s="265">
        <v>0</v>
      </c>
      <c r="N21" s="265">
        <v>0</v>
      </c>
      <c r="O21" s="265">
        <v>0</v>
      </c>
      <c r="P21" s="265">
        <v>0</v>
      </c>
      <c r="Q21" s="266">
        <v>0</v>
      </c>
    </row>
    <row r="22" spans="2:17" ht="20.25" customHeight="1" x14ac:dyDescent="0.35">
      <c r="B22" s="29" t="s">
        <v>261</v>
      </c>
      <c r="C22" s="8" cm="1">
        <f t="array" ref="C22:Q22">'[1]APPENDIX 33'!$C22:$Q22</f>
        <v>0</v>
      </c>
      <c r="D22" s="8">
        <v>0</v>
      </c>
      <c r="E22" s="8">
        <v>0</v>
      </c>
      <c r="F22" s="8">
        <v>0</v>
      </c>
      <c r="G22" s="8">
        <v>0</v>
      </c>
      <c r="H22" s="8">
        <v>0</v>
      </c>
      <c r="I22" s="8">
        <v>0</v>
      </c>
      <c r="J22" s="8">
        <v>0</v>
      </c>
      <c r="K22" s="265">
        <v>0</v>
      </c>
      <c r="L22" s="265">
        <v>0</v>
      </c>
      <c r="M22" s="265">
        <v>0</v>
      </c>
      <c r="N22" s="265">
        <v>0</v>
      </c>
      <c r="O22" s="265">
        <v>0</v>
      </c>
      <c r="P22" s="265">
        <v>0</v>
      </c>
      <c r="Q22" s="266">
        <v>0</v>
      </c>
    </row>
    <row r="23" spans="2:17" ht="20.25" customHeight="1" x14ac:dyDescent="0.35">
      <c r="B23" s="29" t="s">
        <v>262</v>
      </c>
      <c r="C23" s="8" cm="1">
        <f t="array" ref="C23:Q23">'[1]APPENDIX 33'!$C23:$Q23</f>
        <v>0</v>
      </c>
      <c r="D23" s="8">
        <v>0</v>
      </c>
      <c r="E23" s="8">
        <v>0</v>
      </c>
      <c r="F23" s="8">
        <v>0</v>
      </c>
      <c r="G23" s="8">
        <v>0</v>
      </c>
      <c r="H23" s="8">
        <v>0</v>
      </c>
      <c r="I23" s="8">
        <v>0</v>
      </c>
      <c r="J23" s="8">
        <v>0</v>
      </c>
      <c r="K23" s="265">
        <v>0</v>
      </c>
      <c r="L23" s="265">
        <v>0</v>
      </c>
      <c r="M23" s="265">
        <v>0</v>
      </c>
      <c r="N23" s="265">
        <v>0</v>
      </c>
      <c r="O23" s="265">
        <v>0</v>
      </c>
      <c r="P23" s="265">
        <v>0</v>
      </c>
      <c r="Q23" s="266">
        <v>0</v>
      </c>
    </row>
    <row r="24" spans="2:17" ht="20.25" customHeight="1" x14ac:dyDescent="0.35">
      <c r="B24" s="29" t="s">
        <v>16</v>
      </c>
      <c r="C24" s="8" cm="1">
        <f t="array" ref="C24:Q24">'[1]APPENDIX 33'!$C24:$Q24</f>
        <v>0</v>
      </c>
      <c r="D24" s="8">
        <v>0</v>
      </c>
      <c r="E24" s="8">
        <v>0</v>
      </c>
      <c r="F24" s="8">
        <v>0</v>
      </c>
      <c r="G24" s="8">
        <v>0</v>
      </c>
      <c r="H24" s="8">
        <v>0</v>
      </c>
      <c r="I24" s="8">
        <v>0</v>
      </c>
      <c r="J24" s="8">
        <v>0</v>
      </c>
      <c r="K24" s="265">
        <v>0</v>
      </c>
      <c r="L24" s="265">
        <v>0</v>
      </c>
      <c r="M24" s="265">
        <v>0</v>
      </c>
      <c r="N24" s="265">
        <v>0</v>
      </c>
      <c r="O24" s="265">
        <v>0</v>
      </c>
      <c r="P24" s="265">
        <v>0</v>
      </c>
      <c r="Q24" s="266">
        <v>0</v>
      </c>
    </row>
    <row r="25" spans="2:17" ht="20.25" customHeight="1" x14ac:dyDescent="0.35">
      <c r="B25" s="29" t="s">
        <v>17</v>
      </c>
      <c r="C25" s="8" cm="1">
        <f t="array" ref="C25:Q25">'[1]APPENDIX 33'!$C25:$Q25</f>
        <v>37078.533000000003</v>
      </c>
      <c r="D25" s="8">
        <v>0</v>
      </c>
      <c r="E25" s="8">
        <v>1099.1199999999999</v>
      </c>
      <c r="F25" s="8">
        <v>35979.413</v>
      </c>
      <c r="G25" s="8">
        <v>0</v>
      </c>
      <c r="H25" s="8">
        <v>0</v>
      </c>
      <c r="I25" s="8">
        <v>0</v>
      </c>
      <c r="J25" s="8">
        <v>0</v>
      </c>
      <c r="K25" s="265">
        <v>35979.413</v>
      </c>
      <c r="L25" s="265">
        <v>76526.808000000005</v>
      </c>
      <c r="M25" s="265">
        <v>3452.348</v>
      </c>
      <c r="N25" s="265">
        <v>13206.15424756713</v>
      </c>
      <c r="O25" s="265">
        <v>-57205.897247567133</v>
      </c>
      <c r="P25" s="265">
        <v>943.23516890342796</v>
      </c>
      <c r="Q25" s="266">
        <v>-56262.662078663707</v>
      </c>
    </row>
    <row r="26" spans="2:17" ht="20.25" customHeight="1" x14ac:dyDescent="0.35">
      <c r="B26" s="29" t="s">
        <v>18</v>
      </c>
      <c r="C26" s="8" cm="1">
        <f t="array" ref="C26:Q26">'[1]APPENDIX 33'!$C26:$Q26</f>
        <v>0</v>
      </c>
      <c r="D26" s="8">
        <v>0</v>
      </c>
      <c r="E26" s="8">
        <v>0</v>
      </c>
      <c r="F26" s="8">
        <v>0</v>
      </c>
      <c r="G26" s="8">
        <v>0</v>
      </c>
      <c r="H26" s="8">
        <v>0</v>
      </c>
      <c r="I26" s="8">
        <v>0</v>
      </c>
      <c r="J26" s="8">
        <v>0</v>
      </c>
      <c r="K26" s="265">
        <v>0</v>
      </c>
      <c r="L26" s="265">
        <v>0</v>
      </c>
      <c r="M26" s="265">
        <v>0</v>
      </c>
      <c r="N26" s="265">
        <v>0</v>
      </c>
      <c r="O26" s="265">
        <v>0</v>
      </c>
      <c r="P26" s="265">
        <v>0</v>
      </c>
      <c r="Q26" s="266">
        <v>0</v>
      </c>
    </row>
    <row r="27" spans="2:17" ht="20.25" customHeight="1" x14ac:dyDescent="0.35">
      <c r="B27" s="29" t="s">
        <v>19</v>
      </c>
      <c r="C27" s="8" cm="1">
        <f t="array" ref="C27:Q27">'[1]APPENDIX 33'!$C27:$Q27</f>
        <v>0</v>
      </c>
      <c r="D27" s="8">
        <v>0</v>
      </c>
      <c r="E27" s="8">
        <v>0</v>
      </c>
      <c r="F27" s="8">
        <v>0</v>
      </c>
      <c r="G27" s="8">
        <v>0</v>
      </c>
      <c r="H27" s="8">
        <v>0</v>
      </c>
      <c r="I27" s="8">
        <v>0</v>
      </c>
      <c r="J27" s="8">
        <v>0</v>
      </c>
      <c r="K27" s="265">
        <v>0</v>
      </c>
      <c r="L27" s="265">
        <v>0</v>
      </c>
      <c r="M27" s="265">
        <v>0</v>
      </c>
      <c r="N27" s="265">
        <v>0</v>
      </c>
      <c r="O27" s="265">
        <v>0</v>
      </c>
      <c r="P27" s="265">
        <v>0</v>
      </c>
      <c r="Q27" s="266">
        <v>0</v>
      </c>
    </row>
    <row r="28" spans="2:17" ht="20.25" customHeight="1" x14ac:dyDescent="0.35">
      <c r="B28" s="29" t="s">
        <v>263</v>
      </c>
      <c r="C28" s="8" cm="1">
        <f t="array" ref="C28:Q28">'[1]APPENDIX 33'!$C28:$Q28</f>
        <v>0</v>
      </c>
      <c r="D28" s="8">
        <v>0</v>
      </c>
      <c r="E28" s="8">
        <v>0</v>
      </c>
      <c r="F28" s="8">
        <v>0</v>
      </c>
      <c r="G28" s="8">
        <v>0</v>
      </c>
      <c r="H28" s="8">
        <v>0</v>
      </c>
      <c r="I28" s="8">
        <v>0</v>
      </c>
      <c r="J28" s="8">
        <v>0</v>
      </c>
      <c r="K28" s="265">
        <v>0</v>
      </c>
      <c r="L28" s="265">
        <v>0</v>
      </c>
      <c r="M28" s="265">
        <v>0</v>
      </c>
      <c r="N28" s="265">
        <v>0</v>
      </c>
      <c r="O28" s="265">
        <v>0</v>
      </c>
      <c r="P28" s="265">
        <v>0</v>
      </c>
      <c r="Q28" s="266">
        <v>0</v>
      </c>
    </row>
    <row r="29" spans="2:17" ht="20.25" customHeight="1" x14ac:dyDescent="0.35">
      <c r="B29" s="29" t="s">
        <v>264</v>
      </c>
      <c r="C29" s="8" cm="1">
        <f t="array" ref="C29:Q29">'[1]APPENDIX 33'!$C29:$Q29</f>
        <v>0</v>
      </c>
      <c r="D29" s="8">
        <v>0</v>
      </c>
      <c r="E29" s="8">
        <v>0</v>
      </c>
      <c r="F29" s="8">
        <v>0</v>
      </c>
      <c r="G29" s="8">
        <v>0</v>
      </c>
      <c r="H29" s="8">
        <v>0</v>
      </c>
      <c r="I29" s="8">
        <v>0</v>
      </c>
      <c r="J29" s="8">
        <v>0</v>
      </c>
      <c r="K29" s="265">
        <v>0</v>
      </c>
      <c r="L29" s="265">
        <v>0</v>
      </c>
      <c r="M29" s="265">
        <v>0</v>
      </c>
      <c r="N29" s="265">
        <v>920.67970646096512</v>
      </c>
      <c r="O29" s="265">
        <v>-920.67970646096512</v>
      </c>
      <c r="P29" s="265">
        <v>0</v>
      </c>
      <c r="Q29" s="266">
        <v>-920.67970646096512</v>
      </c>
    </row>
    <row r="30" spans="2:17" ht="20.25" customHeight="1" x14ac:dyDescent="0.35">
      <c r="B30" s="29" t="s">
        <v>20</v>
      </c>
      <c r="C30" s="8" cm="1">
        <f t="array" ref="C30:Q30">'[1]APPENDIX 33'!$C30:$Q30</f>
        <v>0</v>
      </c>
      <c r="D30" s="8">
        <v>0</v>
      </c>
      <c r="E30" s="8">
        <v>0</v>
      </c>
      <c r="F30" s="8">
        <v>0</v>
      </c>
      <c r="G30" s="8">
        <v>192875.43360930181</v>
      </c>
      <c r="H30" s="8">
        <v>0</v>
      </c>
      <c r="I30" s="8">
        <v>93186.268035685105</v>
      </c>
      <c r="J30" s="8">
        <v>0</v>
      </c>
      <c r="K30" s="265">
        <v>99689.165573616672</v>
      </c>
      <c r="L30" s="265">
        <v>0</v>
      </c>
      <c r="M30" s="265">
        <v>0</v>
      </c>
      <c r="N30" s="265">
        <v>0</v>
      </c>
      <c r="O30" s="265">
        <v>99689.165573616672</v>
      </c>
      <c r="P30" s="265">
        <v>0</v>
      </c>
      <c r="Q30" s="266">
        <v>99689.165573616672</v>
      </c>
    </row>
    <row r="31" spans="2:17" ht="20.25" customHeight="1" x14ac:dyDescent="0.35">
      <c r="B31" s="29" t="s">
        <v>265</v>
      </c>
      <c r="C31" s="8" cm="1">
        <f t="array" ref="C31:Q31">'[1]APPENDIX 33'!$C31:$Q31</f>
        <v>0</v>
      </c>
      <c r="D31" s="8">
        <v>0</v>
      </c>
      <c r="E31" s="8">
        <v>0</v>
      </c>
      <c r="F31" s="8">
        <v>0</v>
      </c>
      <c r="G31" s="8">
        <v>0</v>
      </c>
      <c r="H31" s="8">
        <v>0</v>
      </c>
      <c r="I31" s="8">
        <v>0</v>
      </c>
      <c r="J31" s="8">
        <v>0</v>
      </c>
      <c r="K31" s="265">
        <v>0</v>
      </c>
      <c r="L31" s="265">
        <v>0</v>
      </c>
      <c r="M31" s="265">
        <v>0</v>
      </c>
      <c r="N31" s="265">
        <v>0</v>
      </c>
      <c r="O31" s="265">
        <v>0</v>
      </c>
      <c r="P31" s="265">
        <v>0</v>
      </c>
      <c r="Q31" s="266">
        <v>0</v>
      </c>
    </row>
    <row r="32" spans="2:17" ht="20.25" customHeight="1" x14ac:dyDescent="0.35">
      <c r="B32" s="29" t="s">
        <v>266</v>
      </c>
      <c r="C32" s="8" cm="1">
        <f t="array" ref="C32:Q32">'[1]APPENDIX 33'!$C32:$Q32</f>
        <v>0</v>
      </c>
      <c r="D32" s="8">
        <v>0</v>
      </c>
      <c r="E32" s="8">
        <v>0</v>
      </c>
      <c r="F32" s="8">
        <v>0</v>
      </c>
      <c r="G32" s="8">
        <v>0</v>
      </c>
      <c r="H32" s="8">
        <v>0</v>
      </c>
      <c r="I32" s="8">
        <v>0</v>
      </c>
      <c r="J32" s="8">
        <v>0</v>
      </c>
      <c r="K32" s="265">
        <v>0</v>
      </c>
      <c r="L32" s="265">
        <v>0</v>
      </c>
      <c r="M32" s="265">
        <v>0</v>
      </c>
      <c r="N32" s="265">
        <v>0</v>
      </c>
      <c r="O32" s="265">
        <v>0</v>
      </c>
      <c r="P32" s="265">
        <v>0</v>
      </c>
      <c r="Q32" s="266">
        <v>0</v>
      </c>
    </row>
    <row r="33" spans="2:17" ht="20.25" customHeight="1" x14ac:dyDescent="0.35">
      <c r="B33" s="29" t="s">
        <v>267</v>
      </c>
      <c r="C33" s="8" cm="1">
        <f t="array" ref="C33:Q33">'[1]APPENDIX 33'!$C33:$Q33</f>
        <v>0</v>
      </c>
      <c r="D33" s="8">
        <v>0</v>
      </c>
      <c r="E33" s="8">
        <v>0</v>
      </c>
      <c r="F33" s="8">
        <v>0</v>
      </c>
      <c r="G33" s="8">
        <v>0</v>
      </c>
      <c r="H33" s="8">
        <v>0</v>
      </c>
      <c r="I33" s="8">
        <v>0</v>
      </c>
      <c r="J33" s="8">
        <v>0</v>
      </c>
      <c r="K33" s="265">
        <v>0</v>
      </c>
      <c r="L33" s="265">
        <v>0</v>
      </c>
      <c r="M33" s="265">
        <v>-402.58199999999999</v>
      </c>
      <c r="N33" s="265">
        <v>0</v>
      </c>
      <c r="O33" s="265">
        <v>402.58199999999999</v>
      </c>
      <c r="P33" s="265">
        <v>0</v>
      </c>
      <c r="Q33" s="266">
        <v>402.58199999999999</v>
      </c>
    </row>
    <row r="34" spans="2:17" ht="20.25" customHeight="1" x14ac:dyDescent="0.35">
      <c r="B34" s="29" t="s">
        <v>268</v>
      </c>
      <c r="C34" s="8" cm="1">
        <f t="array" ref="C34:Q34">'[1]APPENDIX 33'!$C34:$Q34</f>
        <v>0</v>
      </c>
      <c r="D34" s="8">
        <v>0</v>
      </c>
      <c r="E34" s="8">
        <v>0</v>
      </c>
      <c r="F34" s="8">
        <v>0</v>
      </c>
      <c r="G34" s="8">
        <v>5237.6681970840064</v>
      </c>
      <c r="H34" s="8">
        <v>0</v>
      </c>
      <c r="I34" s="8">
        <v>0</v>
      </c>
      <c r="J34" s="8">
        <v>0</v>
      </c>
      <c r="K34" s="265">
        <v>5237.6681970840064</v>
      </c>
      <c r="L34" s="265">
        <v>31075.779362791</v>
      </c>
      <c r="M34" s="265">
        <v>0</v>
      </c>
      <c r="N34" s="265">
        <v>0</v>
      </c>
      <c r="O34" s="265">
        <v>-25838.111165707</v>
      </c>
      <c r="P34" s="265">
        <v>0</v>
      </c>
      <c r="Q34" s="266">
        <v>-25838.111165707</v>
      </c>
    </row>
    <row r="35" spans="2:17" ht="20.25" customHeight="1" x14ac:dyDescent="0.35">
      <c r="B35" s="29" t="s">
        <v>269</v>
      </c>
      <c r="C35" s="8" cm="1">
        <f t="array" ref="C35:Q35">'[1]APPENDIX 33'!$C35:$Q35</f>
        <v>0</v>
      </c>
      <c r="D35" s="8">
        <v>0</v>
      </c>
      <c r="E35" s="8">
        <v>0</v>
      </c>
      <c r="F35" s="8">
        <v>0</v>
      </c>
      <c r="G35" s="8">
        <v>0</v>
      </c>
      <c r="H35" s="8">
        <v>0</v>
      </c>
      <c r="I35" s="8">
        <v>0</v>
      </c>
      <c r="J35" s="8">
        <v>0</v>
      </c>
      <c r="K35" s="265">
        <v>0</v>
      </c>
      <c r="L35" s="265">
        <v>0</v>
      </c>
      <c r="M35" s="265">
        <v>0</v>
      </c>
      <c r="N35" s="265">
        <v>0</v>
      </c>
      <c r="O35" s="265">
        <v>0</v>
      </c>
      <c r="P35" s="265">
        <v>0</v>
      </c>
      <c r="Q35" s="266">
        <v>0</v>
      </c>
    </row>
    <row r="36" spans="2:17" ht="20.25" customHeight="1" x14ac:dyDescent="0.35">
      <c r="B36" s="29" t="s">
        <v>21</v>
      </c>
      <c r="C36" s="8" cm="1">
        <f t="array" ref="C36:Q36">'[1]APPENDIX 33'!$C36:$Q36</f>
        <v>0</v>
      </c>
      <c r="D36" s="8">
        <v>0</v>
      </c>
      <c r="E36" s="8">
        <v>0</v>
      </c>
      <c r="F36" s="8">
        <v>0</v>
      </c>
      <c r="G36" s="8">
        <v>0</v>
      </c>
      <c r="H36" s="8">
        <v>0</v>
      </c>
      <c r="I36" s="8">
        <v>0</v>
      </c>
      <c r="J36" s="8">
        <v>0</v>
      </c>
      <c r="K36" s="265">
        <v>0</v>
      </c>
      <c r="L36" s="265">
        <v>-22200.609</v>
      </c>
      <c r="M36" s="265">
        <v>0</v>
      </c>
      <c r="N36" s="265">
        <v>0</v>
      </c>
      <c r="O36" s="265">
        <v>22200.609</v>
      </c>
      <c r="P36" s="265">
        <v>0</v>
      </c>
      <c r="Q36" s="266">
        <v>22200.609</v>
      </c>
    </row>
    <row r="37" spans="2:17" ht="20.25" customHeight="1" x14ac:dyDescent="0.35">
      <c r="B37" s="29" t="s">
        <v>22</v>
      </c>
      <c r="C37" s="8" cm="1">
        <f t="array" ref="C37:Q37">'[1]APPENDIX 33'!$C37:$Q37</f>
        <v>0</v>
      </c>
      <c r="D37" s="8">
        <v>0</v>
      </c>
      <c r="E37" s="8">
        <v>0</v>
      </c>
      <c r="F37" s="8">
        <v>0</v>
      </c>
      <c r="G37" s="8">
        <v>0</v>
      </c>
      <c r="H37" s="8">
        <v>0</v>
      </c>
      <c r="I37" s="8">
        <v>0</v>
      </c>
      <c r="J37" s="8">
        <v>0</v>
      </c>
      <c r="K37" s="265">
        <v>0</v>
      </c>
      <c r="L37" s="265">
        <v>0</v>
      </c>
      <c r="M37" s="265">
        <v>0</v>
      </c>
      <c r="N37" s="265">
        <v>0</v>
      </c>
      <c r="O37" s="265">
        <v>0</v>
      </c>
      <c r="P37" s="265">
        <v>0</v>
      </c>
      <c r="Q37" s="266">
        <v>0</v>
      </c>
    </row>
    <row r="38" spans="2:17" ht="20.25" customHeight="1" x14ac:dyDescent="0.35">
      <c r="B38" s="29" t="s">
        <v>270</v>
      </c>
      <c r="C38" s="8" cm="1">
        <f t="array" ref="C38:Q38">'[1]APPENDIX 33'!$C38:$Q38</f>
        <v>0</v>
      </c>
      <c r="D38" s="8">
        <v>0</v>
      </c>
      <c r="E38" s="8">
        <v>0</v>
      </c>
      <c r="F38" s="8">
        <v>0</v>
      </c>
      <c r="G38" s="8">
        <v>20999.646000000001</v>
      </c>
      <c r="H38" s="8">
        <v>0</v>
      </c>
      <c r="I38" s="8">
        <v>27325.723999999998</v>
      </c>
      <c r="J38" s="8">
        <v>0</v>
      </c>
      <c r="K38" s="265">
        <v>-6326.0780000000004</v>
      </c>
      <c r="L38" s="265">
        <v>-10940.593999999999</v>
      </c>
      <c r="M38" s="265">
        <v>-1241.4860000000001</v>
      </c>
      <c r="N38" s="265">
        <v>0</v>
      </c>
      <c r="O38" s="265">
        <v>5856.0020000000004</v>
      </c>
      <c r="P38" s="265">
        <v>0</v>
      </c>
      <c r="Q38" s="266">
        <v>5856.0020000000004</v>
      </c>
    </row>
    <row r="39" spans="2:17" ht="20.25" customHeight="1" x14ac:dyDescent="0.35">
      <c r="B39" s="29" t="s">
        <v>23</v>
      </c>
      <c r="C39" s="8" cm="1">
        <f t="array" ref="C39:Q39">'[1]APPENDIX 33'!$C39:$Q39</f>
        <v>0</v>
      </c>
      <c r="D39" s="8">
        <v>0</v>
      </c>
      <c r="E39" s="8">
        <v>0</v>
      </c>
      <c r="F39" s="8">
        <v>0</v>
      </c>
      <c r="G39" s="8">
        <v>0</v>
      </c>
      <c r="H39" s="8">
        <v>0</v>
      </c>
      <c r="I39" s="8">
        <v>0</v>
      </c>
      <c r="J39" s="8">
        <v>0</v>
      </c>
      <c r="K39" s="265">
        <v>0</v>
      </c>
      <c r="L39" s="265">
        <v>0</v>
      </c>
      <c r="M39" s="265">
        <v>0</v>
      </c>
      <c r="N39" s="265">
        <v>0</v>
      </c>
      <c r="O39" s="265">
        <v>0</v>
      </c>
      <c r="P39" s="265">
        <v>0</v>
      </c>
      <c r="Q39" s="266">
        <v>0</v>
      </c>
    </row>
    <row r="40" spans="2:17" ht="20.25" customHeight="1" x14ac:dyDescent="0.35">
      <c r="B40" s="29" t="s">
        <v>24</v>
      </c>
      <c r="C40" s="8" cm="1">
        <f t="array" ref="C40:Q40">'[1]APPENDIX 33'!$C40:$Q40</f>
        <v>0</v>
      </c>
      <c r="D40" s="8">
        <v>0</v>
      </c>
      <c r="E40" s="8">
        <v>0</v>
      </c>
      <c r="F40" s="8">
        <v>0</v>
      </c>
      <c r="G40" s="8">
        <v>0</v>
      </c>
      <c r="H40" s="8">
        <v>0</v>
      </c>
      <c r="I40" s="8">
        <v>0</v>
      </c>
      <c r="J40" s="8">
        <v>0</v>
      </c>
      <c r="K40" s="265">
        <v>0</v>
      </c>
      <c r="L40" s="265">
        <v>0</v>
      </c>
      <c r="M40" s="265">
        <v>0</v>
      </c>
      <c r="N40" s="265">
        <v>0</v>
      </c>
      <c r="O40" s="265">
        <v>0</v>
      </c>
      <c r="P40" s="265">
        <v>0</v>
      </c>
      <c r="Q40" s="266">
        <v>0</v>
      </c>
    </row>
    <row r="41" spans="2:17" ht="20.25" customHeight="1" x14ac:dyDescent="0.35">
      <c r="B41" s="29" t="s">
        <v>25</v>
      </c>
      <c r="C41" s="8" cm="1">
        <f t="array" ref="C41:Q41">'[1]APPENDIX 33'!$C41:$Q41</f>
        <v>0</v>
      </c>
      <c r="D41" s="8">
        <v>0</v>
      </c>
      <c r="E41" s="8">
        <v>0</v>
      </c>
      <c r="F41" s="8">
        <v>0</v>
      </c>
      <c r="G41" s="8">
        <v>0</v>
      </c>
      <c r="H41" s="8">
        <v>0</v>
      </c>
      <c r="I41" s="8">
        <v>0</v>
      </c>
      <c r="J41" s="8">
        <v>0</v>
      </c>
      <c r="K41" s="265">
        <v>0</v>
      </c>
      <c r="L41" s="265">
        <v>0</v>
      </c>
      <c r="M41" s="265">
        <v>0</v>
      </c>
      <c r="N41" s="265">
        <v>0</v>
      </c>
      <c r="O41" s="265">
        <v>0</v>
      </c>
      <c r="P41" s="265">
        <v>0</v>
      </c>
      <c r="Q41" s="266">
        <v>0</v>
      </c>
    </row>
    <row r="42" spans="2:17" ht="20.25" customHeight="1" x14ac:dyDescent="0.35">
      <c r="B42" s="260" t="s">
        <v>26</v>
      </c>
      <c r="C42" s="268">
        <f t="shared" ref="C42:Q42" si="0">SUM(C6:C41)</f>
        <v>4829658.1885326747</v>
      </c>
      <c r="D42" s="268">
        <f t="shared" si="0"/>
        <v>0</v>
      </c>
      <c r="E42" s="268">
        <f t="shared" si="0"/>
        <v>141393.84844999999</v>
      </c>
      <c r="F42" s="268">
        <f t="shared" si="0"/>
        <v>4688264.3400826743</v>
      </c>
      <c r="G42" s="268">
        <f t="shared" si="0"/>
        <v>1032844.6861763856</v>
      </c>
      <c r="H42" s="268">
        <f t="shared" si="0"/>
        <v>10823.043</v>
      </c>
      <c r="I42" s="268">
        <f t="shared" si="0"/>
        <v>663571.97005886748</v>
      </c>
      <c r="J42" s="268">
        <f t="shared" si="0"/>
        <v>0</v>
      </c>
      <c r="K42" s="268">
        <f t="shared" si="0"/>
        <v>5068360.0992001928</v>
      </c>
      <c r="L42" s="268">
        <f t="shared" si="0"/>
        <v>4118655.8429068807</v>
      </c>
      <c r="M42" s="268">
        <f t="shared" si="0"/>
        <v>509282.13187813485</v>
      </c>
      <c r="N42" s="268">
        <f t="shared" si="0"/>
        <v>1532389.0299163403</v>
      </c>
      <c r="O42" s="268">
        <f t="shared" si="0"/>
        <v>-1091966.9055011626</v>
      </c>
      <c r="P42" s="268">
        <f t="shared" si="0"/>
        <v>353841.590191008</v>
      </c>
      <c r="Q42" s="268">
        <f t="shared" si="0"/>
        <v>-738125.31531015469</v>
      </c>
    </row>
    <row r="43" spans="2:17" ht="20.25" customHeight="1" x14ac:dyDescent="0.35">
      <c r="B43" s="534"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8" cm="1">
        <f t="array" ref="C44:Q44">'[1]APPENDIX 33'!$C44:$Q44</f>
        <v>0</v>
      </c>
      <c r="D44" s="8">
        <v>0</v>
      </c>
      <c r="E44" s="8">
        <v>0</v>
      </c>
      <c r="F44" s="8">
        <v>0</v>
      </c>
      <c r="G44" s="8">
        <v>0</v>
      </c>
      <c r="H44" s="8">
        <v>0</v>
      </c>
      <c r="I44" s="8">
        <v>0</v>
      </c>
      <c r="J44" s="8">
        <v>0</v>
      </c>
      <c r="K44" s="265">
        <v>0</v>
      </c>
      <c r="L44" s="265">
        <v>0</v>
      </c>
      <c r="M44" s="265">
        <v>0</v>
      </c>
      <c r="N44" s="265">
        <v>0</v>
      </c>
      <c r="O44" s="265">
        <v>0</v>
      </c>
      <c r="P44" s="265">
        <v>0</v>
      </c>
      <c r="Q44" s="266">
        <v>0</v>
      </c>
    </row>
    <row r="45" spans="2:17" ht="20.25" customHeight="1" x14ac:dyDescent="0.35">
      <c r="B45" s="29" t="s">
        <v>29</v>
      </c>
      <c r="C45" s="8" cm="1">
        <f t="array" ref="C45:Q45">'[1]APPENDIX 33'!$C45:$Q45</f>
        <v>0</v>
      </c>
      <c r="D45" s="8">
        <v>0</v>
      </c>
      <c r="E45" s="8">
        <v>0</v>
      </c>
      <c r="F45" s="8">
        <v>0</v>
      </c>
      <c r="G45" s="8">
        <v>0</v>
      </c>
      <c r="H45" s="8">
        <v>0</v>
      </c>
      <c r="I45" s="8">
        <v>0</v>
      </c>
      <c r="J45" s="8">
        <v>0</v>
      </c>
      <c r="K45" s="265">
        <v>0</v>
      </c>
      <c r="L45" s="265">
        <v>0</v>
      </c>
      <c r="M45" s="265">
        <v>0</v>
      </c>
      <c r="N45" s="265">
        <v>0</v>
      </c>
      <c r="O45" s="265">
        <v>0</v>
      </c>
      <c r="P45" s="265">
        <v>0</v>
      </c>
      <c r="Q45" s="266">
        <v>0</v>
      </c>
    </row>
    <row r="46" spans="2:17" ht="20.25" customHeight="1" x14ac:dyDescent="0.35">
      <c r="B46" s="29" t="s">
        <v>271</v>
      </c>
      <c r="C46" s="8" cm="1">
        <f t="array" ref="C46:Q46">'[1]APPENDIX 33'!$C46:$Q46</f>
        <v>0</v>
      </c>
      <c r="D46" s="8">
        <v>0</v>
      </c>
      <c r="E46" s="8">
        <v>0</v>
      </c>
      <c r="F46" s="8">
        <v>0</v>
      </c>
      <c r="G46" s="8">
        <v>0</v>
      </c>
      <c r="H46" s="8">
        <v>0</v>
      </c>
      <c r="I46" s="8">
        <v>0</v>
      </c>
      <c r="J46" s="8">
        <v>0</v>
      </c>
      <c r="K46" s="265">
        <v>0</v>
      </c>
      <c r="L46" s="265">
        <v>0</v>
      </c>
      <c r="M46" s="265">
        <v>0</v>
      </c>
      <c r="N46" s="265">
        <v>0</v>
      </c>
      <c r="O46" s="265">
        <v>0</v>
      </c>
      <c r="P46" s="265">
        <v>0</v>
      </c>
      <c r="Q46" s="266">
        <v>0</v>
      </c>
    </row>
    <row r="47" spans="2:17" ht="20.25" customHeight="1" x14ac:dyDescent="0.35">
      <c r="B47" s="29" t="s">
        <v>30</v>
      </c>
      <c r="C47" s="8" cm="1">
        <f t="array" ref="C47:Q47">'[1]APPENDIX 33'!$C47:$Q47</f>
        <v>0</v>
      </c>
      <c r="D47" s="8">
        <v>0</v>
      </c>
      <c r="E47" s="8">
        <v>0</v>
      </c>
      <c r="F47" s="8">
        <v>0</v>
      </c>
      <c r="G47" s="8">
        <v>0</v>
      </c>
      <c r="H47" s="8">
        <v>0</v>
      </c>
      <c r="I47" s="8">
        <v>0</v>
      </c>
      <c r="J47" s="8">
        <v>0</v>
      </c>
      <c r="K47" s="265">
        <v>0</v>
      </c>
      <c r="L47" s="265">
        <v>0</v>
      </c>
      <c r="M47" s="265">
        <v>0</v>
      </c>
      <c r="N47" s="265">
        <v>0</v>
      </c>
      <c r="O47" s="265">
        <v>0</v>
      </c>
      <c r="P47" s="265">
        <v>0</v>
      </c>
      <c r="Q47" s="266">
        <v>0</v>
      </c>
    </row>
    <row r="48" spans="2:17" ht="20.25" customHeight="1" x14ac:dyDescent="0.35">
      <c r="B48" s="362" t="s">
        <v>272</v>
      </c>
      <c r="C48" s="8" cm="1">
        <f t="array" ref="C48:Q48">'[1]APPENDIX 33'!$C48:$Q48</f>
        <v>0</v>
      </c>
      <c r="D48" s="8">
        <v>0</v>
      </c>
      <c r="E48" s="8">
        <v>0</v>
      </c>
      <c r="F48" s="8">
        <v>0</v>
      </c>
      <c r="G48" s="8">
        <v>0</v>
      </c>
      <c r="H48" s="8">
        <v>0</v>
      </c>
      <c r="I48" s="8">
        <v>0</v>
      </c>
      <c r="J48" s="8">
        <v>0</v>
      </c>
      <c r="K48" s="265">
        <v>0</v>
      </c>
      <c r="L48" s="265">
        <v>0</v>
      </c>
      <c r="M48" s="265">
        <v>0</v>
      </c>
      <c r="N48" s="265">
        <v>0</v>
      </c>
      <c r="O48" s="265">
        <v>0</v>
      </c>
      <c r="P48" s="265">
        <v>8954.7515645783515</v>
      </c>
      <c r="Q48" s="266">
        <v>8954.7515645783515</v>
      </c>
    </row>
    <row r="49" spans="2:17" ht="20.25" customHeight="1" x14ac:dyDescent="0.35">
      <c r="B49" s="365" t="s">
        <v>26</v>
      </c>
      <c r="C49" s="366">
        <f t="shared" ref="C49:Q49" si="1">SUM(C44:C48)</f>
        <v>0</v>
      </c>
      <c r="D49" s="366">
        <f t="shared" si="1"/>
        <v>0</v>
      </c>
      <c r="E49" s="366">
        <f t="shared" si="1"/>
        <v>0</v>
      </c>
      <c r="F49" s="366">
        <f t="shared" si="1"/>
        <v>0</v>
      </c>
      <c r="G49" s="366">
        <f t="shared" si="1"/>
        <v>0</v>
      </c>
      <c r="H49" s="366">
        <f t="shared" si="1"/>
        <v>0</v>
      </c>
      <c r="I49" s="366">
        <f t="shared" si="1"/>
        <v>0</v>
      </c>
      <c r="J49" s="366">
        <f t="shared" si="1"/>
        <v>0</v>
      </c>
      <c r="K49" s="366">
        <f t="shared" si="1"/>
        <v>0</v>
      </c>
      <c r="L49" s="366">
        <f t="shared" si="1"/>
        <v>0</v>
      </c>
      <c r="M49" s="366">
        <f t="shared" si="1"/>
        <v>0</v>
      </c>
      <c r="N49" s="366">
        <f t="shared" si="1"/>
        <v>0</v>
      </c>
      <c r="O49" s="366">
        <f t="shared" si="1"/>
        <v>0</v>
      </c>
      <c r="P49" s="366">
        <f>SUM(P44:P48)</f>
        <v>8954.7515645783515</v>
      </c>
      <c r="Q49" s="366">
        <f t="shared" si="1"/>
        <v>8954.7515645783515</v>
      </c>
    </row>
    <row r="50" spans="2:17" ht="20.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O+LwYUlZ3QhSQkR19wbHarm7Clwpixoe2U27D/yjkkrmTBmP6y8PjrC1Ukzi8poUkY9pQ4hOfkKc/uYFETZ7Jw==" saltValue="R3O5Vn5zaZSd1hCMWO+oCg=="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39">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8.7265625" style="1"/>
    <col min="2" max="2" width="51.453125" style="1" customWidth="1"/>
    <col min="3" max="10" width="15.453125" style="1" customWidth="1"/>
    <col min="11" max="11" width="17.54296875" style="1" customWidth="1"/>
    <col min="12" max="14" width="15.453125" style="1" customWidth="1"/>
    <col min="15" max="15" width="16.26953125" style="1" customWidth="1"/>
    <col min="16" max="16" width="16.1796875" style="1" bestFit="1" customWidth="1"/>
    <col min="17" max="17" width="16.453125" style="1" customWidth="1"/>
    <col min="18" max="18" width="11.81640625" style="1" bestFit="1" customWidth="1"/>
    <col min="19" max="19" width="10.1796875" style="1" bestFit="1" customWidth="1"/>
    <col min="20" max="16384" width="8.7265625" style="1"/>
  </cols>
  <sheetData>
    <row r="1" spans="2:17" ht="30.5" customHeight="1" x14ac:dyDescent="0.35">
      <c r="B1" s="449"/>
    </row>
    <row r="3" spans="2:17" x14ac:dyDescent="0.35">
      <c r="B3" s="538" t="str">
        <f>_xlfn.CONCAT(Contents!E51,": ",UPPER(Contents!F51))</f>
        <v>APPENDIX 34: SUMMARY OF PERSONAL ACCIDENT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x14ac:dyDescent="0.35">
      <c r="B5" s="560" t="s">
        <v>4</v>
      </c>
      <c r="C5" s="535"/>
      <c r="D5" s="535"/>
      <c r="E5" s="535"/>
      <c r="F5" s="535"/>
      <c r="G5" s="535"/>
      <c r="H5" s="535"/>
      <c r="I5" s="535"/>
      <c r="J5" s="535"/>
      <c r="K5" s="535"/>
      <c r="L5" s="535"/>
      <c r="M5" s="535"/>
      <c r="N5" s="535"/>
      <c r="O5" s="535"/>
      <c r="P5" s="535"/>
      <c r="Q5" s="536"/>
    </row>
    <row r="6" spans="2:17" ht="15" customHeight="1" x14ac:dyDescent="0.35">
      <c r="B6" s="29" t="s">
        <v>5</v>
      </c>
      <c r="C6" s="8" cm="1">
        <f t="array" ref="C6:Q6">'[1]APPENDIX 34'!$C6:$Q6</f>
        <v>14154.716</v>
      </c>
      <c r="D6" s="8">
        <v>0</v>
      </c>
      <c r="E6" s="8">
        <v>0</v>
      </c>
      <c r="F6" s="8">
        <v>14154.716</v>
      </c>
      <c r="G6" s="8">
        <v>5511.3149999999996</v>
      </c>
      <c r="H6" s="8">
        <v>0</v>
      </c>
      <c r="I6" s="8">
        <v>4942.4041009817884</v>
      </c>
      <c r="J6" s="8">
        <v>0</v>
      </c>
      <c r="K6" s="265">
        <v>14723.626899018211</v>
      </c>
      <c r="L6" s="265">
        <v>-3932.6313793274721</v>
      </c>
      <c r="M6" s="265">
        <v>2781.5552100000232</v>
      </c>
      <c r="N6" s="265">
        <v>2028.7207662812029</v>
      </c>
      <c r="O6" s="265">
        <v>13845.98230206446</v>
      </c>
      <c r="P6" s="265">
        <v>898.57135831773746</v>
      </c>
      <c r="Q6" s="266">
        <v>14744.553660382189</v>
      </c>
    </row>
    <row r="7" spans="2:17" ht="15" customHeight="1" x14ac:dyDescent="0.35">
      <c r="B7" s="29" t="s">
        <v>6</v>
      </c>
      <c r="C7" s="8" cm="1">
        <f t="array" ref="C7:Q7">'[1]APPENDIX 34'!$C7:$Q7</f>
        <v>16223.41267129416</v>
      </c>
      <c r="D7" s="8">
        <v>0</v>
      </c>
      <c r="E7" s="8">
        <v>77.644000000000005</v>
      </c>
      <c r="F7" s="8">
        <v>16145.76867129416</v>
      </c>
      <c r="G7" s="8">
        <v>4142.6970000000001</v>
      </c>
      <c r="H7" s="8">
        <v>0</v>
      </c>
      <c r="I7" s="8">
        <v>7109.6242107722537</v>
      </c>
      <c r="J7" s="8">
        <v>0</v>
      </c>
      <c r="K7" s="265">
        <v>13178.84146052191</v>
      </c>
      <c r="L7" s="265">
        <v>-6899.1309594997774</v>
      </c>
      <c r="M7" s="265">
        <v>3121.3760000000002</v>
      </c>
      <c r="N7" s="265">
        <v>5003.9989326183086</v>
      </c>
      <c r="O7" s="265">
        <v>11952.597487403371</v>
      </c>
      <c r="P7" s="265">
        <v>618.24926212420587</v>
      </c>
      <c r="Q7" s="266">
        <v>12570.84674952758</v>
      </c>
    </row>
    <row r="8" spans="2:17" ht="15" customHeight="1" x14ac:dyDescent="0.35">
      <c r="B8" s="29" t="s">
        <v>256</v>
      </c>
      <c r="C8" s="8" cm="1">
        <f t="array" ref="C8:Q8">'[1]APPENDIX 34'!$C8:$Q8</f>
        <v>152737.038</v>
      </c>
      <c r="D8" s="8">
        <v>163790.24400000001</v>
      </c>
      <c r="E8" s="8">
        <v>114950.929763907</v>
      </c>
      <c r="F8" s="8">
        <v>201576.35223609299</v>
      </c>
      <c r="G8" s="8">
        <v>55838.771000000001</v>
      </c>
      <c r="H8" s="8">
        <v>0</v>
      </c>
      <c r="I8" s="8">
        <v>50177.653533575707</v>
      </c>
      <c r="J8" s="8">
        <v>0</v>
      </c>
      <c r="K8" s="265">
        <v>207237.46970251729</v>
      </c>
      <c r="L8" s="265">
        <v>20917.159095944789</v>
      </c>
      <c r="M8" s="265">
        <v>30599.056830000001</v>
      </c>
      <c r="N8" s="265">
        <v>47691.811734835377</v>
      </c>
      <c r="O8" s="265">
        <v>108029.4420417371</v>
      </c>
      <c r="P8" s="265">
        <v>43321.621835672951</v>
      </c>
      <c r="Q8" s="266">
        <v>151351.06387740999</v>
      </c>
    </row>
    <row r="9" spans="2:17" ht="15" customHeight="1" x14ac:dyDescent="0.35">
      <c r="B9" s="29" t="s">
        <v>257</v>
      </c>
      <c r="C9" s="8" cm="1">
        <f t="array" ref="C9:Q9">'[1]APPENDIX 34'!$C9:$Q9</f>
        <v>838456.70934412291</v>
      </c>
      <c r="D9" s="8">
        <v>4552.2414500000004</v>
      </c>
      <c r="E9" s="8">
        <v>675485.30841335317</v>
      </c>
      <c r="F9" s="8">
        <v>167523.64238076971</v>
      </c>
      <c r="G9" s="8">
        <v>254287.67924999999</v>
      </c>
      <c r="H9" s="8">
        <v>0</v>
      </c>
      <c r="I9" s="8">
        <v>193859.26577999999</v>
      </c>
      <c r="J9" s="8">
        <v>0</v>
      </c>
      <c r="K9" s="265">
        <v>227952.0558507698</v>
      </c>
      <c r="L9" s="265">
        <v>164687.6930489261</v>
      </c>
      <c r="M9" s="265">
        <v>-141795.38649</v>
      </c>
      <c r="N9" s="265">
        <v>102812.8791659503</v>
      </c>
      <c r="O9" s="265">
        <v>102246.8701258933</v>
      </c>
      <c r="P9" s="265">
        <v>108696.7349844868</v>
      </c>
      <c r="Q9" s="266">
        <v>210943.60511038019</v>
      </c>
    </row>
    <row r="10" spans="2:17" ht="15" customHeight="1" x14ac:dyDescent="0.35">
      <c r="B10" s="29" t="s">
        <v>258</v>
      </c>
      <c r="C10" s="8" cm="1">
        <f t="array" ref="C10:Q10">'[1]APPENDIX 34'!$C10:$Q10</f>
        <v>15399.871999999999</v>
      </c>
      <c r="D10" s="8">
        <v>314.86500000000001</v>
      </c>
      <c r="E10" s="8">
        <v>26320.49</v>
      </c>
      <c r="F10" s="8">
        <v>-10605.753000000001</v>
      </c>
      <c r="G10" s="8">
        <v>3348.6878844748858</v>
      </c>
      <c r="H10" s="8">
        <v>0</v>
      </c>
      <c r="I10" s="8">
        <v>2726.5856536672768</v>
      </c>
      <c r="J10" s="8">
        <v>998.85042642423639</v>
      </c>
      <c r="K10" s="265">
        <v>-10982.501195616631</v>
      </c>
      <c r="L10" s="265">
        <v>-218.452875786975</v>
      </c>
      <c r="M10" s="265">
        <v>976.86599999999999</v>
      </c>
      <c r="N10" s="265">
        <v>4370.5648988144139</v>
      </c>
      <c r="O10" s="265">
        <v>-16111.47921864407</v>
      </c>
      <c r="P10" s="265">
        <v>3737.319643938451</v>
      </c>
      <c r="Q10" s="266">
        <v>-12374.15957470562</v>
      </c>
    </row>
    <row r="11" spans="2:17" ht="15" customHeight="1" x14ac:dyDescent="0.35">
      <c r="B11" s="29" t="s">
        <v>7</v>
      </c>
      <c r="C11" s="8" cm="1">
        <f t="array" ref="C11:Q11">'[1]APPENDIX 34'!$C11:$Q11</f>
        <v>241636.93268000011</v>
      </c>
      <c r="D11" s="8">
        <v>0</v>
      </c>
      <c r="E11" s="8">
        <v>117538.26315</v>
      </c>
      <c r="F11" s="8">
        <v>124098.6695300001</v>
      </c>
      <c r="G11" s="8">
        <v>37462.567999999999</v>
      </c>
      <c r="H11" s="8">
        <v>0</v>
      </c>
      <c r="I11" s="8">
        <v>35564.355000000003</v>
      </c>
      <c r="J11" s="8">
        <v>0</v>
      </c>
      <c r="K11" s="265">
        <v>125996.8825300001</v>
      </c>
      <c r="L11" s="265">
        <v>19797.86899000001</v>
      </c>
      <c r="M11" s="265">
        <v>15743.8667</v>
      </c>
      <c r="N11" s="265">
        <v>66346.067225169551</v>
      </c>
      <c r="O11" s="265">
        <v>24109.079614830549</v>
      </c>
      <c r="P11" s="265">
        <v>32393.753900549251</v>
      </c>
      <c r="Q11" s="266">
        <v>56502.833515379803</v>
      </c>
    </row>
    <row r="12" spans="2:17" ht="15" customHeight="1" x14ac:dyDescent="0.35">
      <c r="B12" s="29" t="s">
        <v>8</v>
      </c>
      <c r="C12" s="8" cm="1">
        <f t="array" ref="C12:Q12">'[1]APPENDIX 34'!$C12:$Q12</f>
        <v>9595.6016040566483</v>
      </c>
      <c r="D12" s="8">
        <v>213.50172577307779</v>
      </c>
      <c r="E12" s="8">
        <v>4453.125</v>
      </c>
      <c r="F12" s="8">
        <v>5355.9783298297261</v>
      </c>
      <c r="G12" s="8">
        <v>3223.99908816997</v>
      </c>
      <c r="H12" s="8">
        <v>0</v>
      </c>
      <c r="I12" s="8">
        <v>717.98691109922379</v>
      </c>
      <c r="J12" s="8">
        <v>0</v>
      </c>
      <c r="K12" s="265">
        <v>7861.9905069004726</v>
      </c>
      <c r="L12" s="265">
        <v>1036.2598809320771</v>
      </c>
      <c r="M12" s="265">
        <v>566.52195613182107</v>
      </c>
      <c r="N12" s="265">
        <v>11081.64515212267</v>
      </c>
      <c r="O12" s="265">
        <v>-4822.4364822860971</v>
      </c>
      <c r="P12" s="265">
        <v>62.135437985163648</v>
      </c>
      <c r="Q12" s="266">
        <v>-4760.3010443009343</v>
      </c>
    </row>
    <row r="13" spans="2:17" ht="15" customHeight="1" x14ac:dyDescent="0.35">
      <c r="B13" s="29" t="s">
        <v>9</v>
      </c>
      <c r="C13" s="8" cm="1">
        <f t="array" ref="C13:Q13">'[1]APPENDIX 34'!$C13:$Q13</f>
        <v>851.30799999999999</v>
      </c>
      <c r="D13" s="8">
        <v>0</v>
      </c>
      <c r="E13" s="8">
        <v>0</v>
      </c>
      <c r="F13" s="8">
        <v>851.30799999999999</v>
      </c>
      <c r="G13" s="8">
        <v>3232.2532200000001</v>
      </c>
      <c r="H13" s="8">
        <v>0</v>
      </c>
      <c r="I13" s="8">
        <v>367.92543000000001</v>
      </c>
      <c r="J13" s="8">
        <v>0</v>
      </c>
      <c r="K13" s="265">
        <v>3715.6357899999998</v>
      </c>
      <c r="L13" s="265">
        <v>0</v>
      </c>
      <c r="M13" s="265">
        <v>632.64800000000002</v>
      </c>
      <c r="N13" s="265">
        <v>0</v>
      </c>
      <c r="O13" s="265">
        <v>3082.9877900000001</v>
      </c>
      <c r="P13" s="265">
        <v>0</v>
      </c>
      <c r="Q13" s="266">
        <v>3082.9877900000001</v>
      </c>
    </row>
    <row r="14" spans="2:17" ht="15" customHeight="1" x14ac:dyDescent="0.35">
      <c r="B14" s="29" t="s">
        <v>259</v>
      </c>
      <c r="C14" s="8" cm="1">
        <f t="array" ref="C14:Q14">'[1]APPENDIX 34'!$C14:$Q14</f>
        <v>0</v>
      </c>
      <c r="D14" s="8">
        <v>0</v>
      </c>
      <c r="E14" s="8">
        <v>0</v>
      </c>
      <c r="F14" s="8">
        <v>0</v>
      </c>
      <c r="G14" s="8">
        <v>0</v>
      </c>
      <c r="H14" s="8">
        <v>0</v>
      </c>
      <c r="I14" s="8">
        <v>0</v>
      </c>
      <c r="J14" s="8">
        <v>0</v>
      </c>
      <c r="K14" s="265">
        <v>0</v>
      </c>
      <c r="L14" s="265">
        <v>0</v>
      </c>
      <c r="M14" s="265">
        <v>0</v>
      </c>
      <c r="N14" s="265">
        <v>0</v>
      </c>
      <c r="O14" s="265">
        <v>0</v>
      </c>
      <c r="P14" s="265">
        <v>0</v>
      </c>
      <c r="Q14" s="266">
        <v>0</v>
      </c>
    </row>
    <row r="15" spans="2:17" ht="15" customHeight="1" x14ac:dyDescent="0.35">
      <c r="B15" s="29" t="s">
        <v>10</v>
      </c>
      <c r="C15" s="8" cm="1">
        <f t="array" ref="C15:Q15">'[1]APPENDIX 34'!$C15:$Q15</f>
        <v>9050.0540000000001</v>
      </c>
      <c r="D15" s="8">
        <v>0</v>
      </c>
      <c r="E15" s="8">
        <v>2020.527</v>
      </c>
      <c r="F15" s="8">
        <v>7029.527</v>
      </c>
      <c r="G15" s="8">
        <v>4406.6390000000001</v>
      </c>
      <c r="H15" s="8">
        <v>0</v>
      </c>
      <c r="I15" s="8">
        <v>1984.712</v>
      </c>
      <c r="J15" s="8">
        <v>0</v>
      </c>
      <c r="K15" s="265">
        <v>9451.4539999999997</v>
      </c>
      <c r="L15" s="265">
        <v>7016.3040000000001</v>
      </c>
      <c r="M15" s="265">
        <v>1271.8800000000001</v>
      </c>
      <c r="N15" s="265">
        <v>4471.8239999999996</v>
      </c>
      <c r="O15" s="265">
        <v>-3308.5540000000001</v>
      </c>
      <c r="P15" s="265">
        <v>480.15271462627908</v>
      </c>
      <c r="Q15" s="266">
        <v>-2828.4012853737208</v>
      </c>
    </row>
    <row r="16" spans="2:17" ht="15" customHeight="1" x14ac:dyDescent="0.35">
      <c r="B16" s="29" t="s">
        <v>11</v>
      </c>
      <c r="C16" s="8" cm="1">
        <f t="array" ref="C16:Q16">'[1]APPENDIX 34'!$C16:$Q16</f>
        <v>151641.53700000001</v>
      </c>
      <c r="D16" s="8">
        <v>68249.218999999997</v>
      </c>
      <c r="E16" s="8">
        <v>44967.651250000003</v>
      </c>
      <c r="F16" s="8">
        <v>174923.10475</v>
      </c>
      <c r="G16" s="8">
        <v>37956.169020879599</v>
      </c>
      <c r="H16" s="8">
        <v>0</v>
      </c>
      <c r="I16" s="8">
        <v>67827.895981300564</v>
      </c>
      <c r="J16" s="8">
        <v>0</v>
      </c>
      <c r="K16" s="265">
        <v>145051.37778957901</v>
      </c>
      <c r="L16" s="265">
        <v>27824.09038999999</v>
      </c>
      <c r="M16" s="265">
        <v>38677.463645000003</v>
      </c>
      <c r="N16" s="265">
        <v>91968.199094835334</v>
      </c>
      <c r="O16" s="265">
        <v>-13418.375340256291</v>
      </c>
      <c r="P16" s="265">
        <v>33599.346131014201</v>
      </c>
      <c r="Q16" s="266">
        <v>20180.97079075791</v>
      </c>
    </row>
    <row r="17" spans="2:17" ht="15" customHeight="1" x14ac:dyDescent="0.35">
      <c r="B17" s="29" t="s">
        <v>12</v>
      </c>
      <c r="C17" s="8" cm="1">
        <f t="array" ref="C17:Q17">'[1]APPENDIX 34'!$C17:$Q17</f>
        <v>127354.179</v>
      </c>
      <c r="D17" s="8">
        <v>0</v>
      </c>
      <c r="E17" s="8">
        <v>55781.61</v>
      </c>
      <c r="F17" s="8">
        <v>71572.569000000003</v>
      </c>
      <c r="G17" s="8">
        <v>36363.639000000003</v>
      </c>
      <c r="H17" s="8">
        <v>0</v>
      </c>
      <c r="I17" s="8">
        <v>27802.892</v>
      </c>
      <c r="J17" s="8">
        <v>0</v>
      </c>
      <c r="K17" s="265">
        <v>80133.316000000006</v>
      </c>
      <c r="L17" s="265">
        <v>8403.5329999999994</v>
      </c>
      <c r="M17" s="265">
        <v>21606.255929999999</v>
      </c>
      <c r="N17" s="265">
        <v>12462.045</v>
      </c>
      <c r="O17" s="265">
        <v>37661.482069999998</v>
      </c>
      <c r="P17" s="265">
        <v>13990.617</v>
      </c>
      <c r="Q17" s="266">
        <v>51652.099069999997</v>
      </c>
    </row>
    <row r="18" spans="2:17" ht="15" customHeight="1" x14ac:dyDescent="0.35">
      <c r="B18" s="29" t="s">
        <v>13</v>
      </c>
      <c r="C18" s="8" cm="1">
        <f t="array" ref="C18:Q18">'[1]APPENDIX 34'!$C18:$Q18</f>
        <v>217882.40900000001</v>
      </c>
      <c r="D18" s="8">
        <v>0</v>
      </c>
      <c r="E18" s="8">
        <v>163554.05300000001</v>
      </c>
      <c r="F18" s="8">
        <v>54328.356</v>
      </c>
      <c r="G18" s="8">
        <v>8785.3209999999999</v>
      </c>
      <c r="H18" s="8">
        <v>0</v>
      </c>
      <c r="I18" s="8">
        <v>21898.799999999999</v>
      </c>
      <c r="J18" s="8">
        <v>0</v>
      </c>
      <c r="K18" s="265">
        <v>41214.877</v>
      </c>
      <c r="L18" s="265">
        <v>6344.027</v>
      </c>
      <c r="M18" s="265">
        <v>-39065.080999999998</v>
      </c>
      <c r="N18" s="265">
        <v>50387.456350028093</v>
      </c>
      <c r="O18" s="265">
        <v>23548.474649971911</v>
      </c>
      <c r="P18" s="265">
        <v>11905.95487338364</v>
      </c>
      <c r="Q18" s="266">
        <v>35454.429523355553</v>
      </c>
    </row>
    <row r="19" spans="2:17" ht="15" customHeight="1" x14ac:dyDescent="0.35">
      <c r="B19" s="29" t="s">
        <v>14</v>
      </c>
      <c r="C19" s="8" cm="1">
        <f t="array" ref="C19:Q19">'[1]APPENDIX 34'!$C19:$Q19</f>
        <v>292766.391</v>
      </c>
      <c r="D19" s="8">
        <v>94628.81</v>
      </c>
      <c r="E19" s="8">
        <v>233197.70800000001</v>
      </c>
      <c r="F19" s="8">
        <v>154197.49299999999</v>
      </c>
      <c r="G19" s="8">
        <v>35334.159</v>
      </c>
      <c r="H19" s="8">
        <v>0</v>
      </c>
      <c r="I19" s="8">
        <v>45040.457000000002</v>
      </c>
      <c r="J19" s="8">
        <v>0</v>
      </c>
      <c r="K19" s="265">
        <v>144491.19500000001</v>
      </c>
      <c r="L19" s="265">
        <v>33990.264999999999</v>
      </c>
      <c r="M19" s="265">
        <v>9146.3179999999993</v>
      </c>
      <c r="N19" s="265">
        <v>44425.642999999996</v>
      </c>
      <c r="O19" s="265">
        <v>56928.968999999997</v>
      </c>
      <c r="P19" s="265">
        <v>40109.478000000003</v>
      </c>
      <c r="Q19" s="266">
        <v>97038.447</v>
      </c>
    </row>
    <row r="20" spans="2:17" ht="15" customHeight="1" x14ac:dyDescent="0.35">
      <c r="B20" s="29" t="s">
        <v>260</v>
      </c>
      <c r="C20" s="8" cm="1">
        <f t="array" ref="C20:Q20">'[1]APPENDIX 34'!$C20:$Q20</f>
        <v>20798.922999999999</v>
      </c>
      <c r="D20" s="8">
        <v>0</v>
      </c>
      <c r="E20" s="8">
        <v>8514.482</v>
      </c>
      <c r="F20" s="8">
        <v>12284.441000000001</v>
      </c>
      <c r="G20" s="8">
        <v>4996.5469999999996</v>
      </c>
      <c r="H20" s="8">
        <v>0</v>
      </c>
      <c r="I20" s="8">
        <v>3920.8809999999999</v>
      </c>
      <c r="J20" s="8">
        <v>0</v>
      </c>
      <c r="K20" s="265">
        <v>13360.107</v>
      </c>
      <c r="L20" s="265">
        <v>1128.2190000000001</v>
      </c>
      <c r="M20" s="265">
        <v>1239.7</v>
      </c>
      <c r="N20" s="265">
        <v>3005.9059999999999</v>
      </c>
      <c r="O20" s="265">
        <v>7986.2820000000002</v>
      </c>
      <c r="P20" s="265">
        <v>1134.3040000000001</v>
      </c>
      <c r="Q20" s="266">
        <v>9120.5859999999993</v>
      </c>
    </row>
    <row r="21" spans="2:17" ht="15" customHeight="1" x14ac:dyDescent="0.35">
      <c r="B21" s="29" t="s">
        <v>15</v>
      </c>
      <c r="C21" s="8" cm="1">
        <f t="array" ref="C21:Q21">'[1]APPENDIX 34'!$C21:$Q21</f>
        <v>0</v>
      </c>
      <c r="D21" s="8">
        <v>0</v>
      </c>
      <c r="E21" s="8">
        <v>0</v>
      </c>
      <c r="F21" s="8">
        <v>0</v>
      </c>
      <c r="G21" s="8">
        <v>0</v>
      </c>
      <c r="H21" s="8">
        <v>0</v>
      </c>
      <c r="I21" s="8">
        <v>0</v>
      </c>
      <c r="J21" s="8">
        <v>0</v>
      </c>
      <c r="K21" s="265">
        <v>0</v>
      </c>
      <c r="L21" s="265">
        <v>0</v>
      </c>
      <c r="M21" s="265">
        <v>0</v>
      </c>
      <c r="N21" s="265">
        <v>0</v>
      </c>
      <c r="O21" s="265">
        <v>0</v>
      </c>
      <c r="P21" s="265">
        <v>0</v>
      </c>
      <c r="Q21" s="266">
        <v>0</v>
      </c>
    </row>
    <row r="22" spans="2:17" ht="15" customHeight="1" x14ac:dyDescent="0.35">
      <c r="B22" s="29" t="s">
        <v>261</v>
      </c>
      <c r="C22" s="8" cm="1">
        <f t="array" ref="C22:Q22">'[1]APPENDIX 34'!$C22:$Q22</f>
        <v>3342.14</v>
      </c>
      <c r="D22" s="8">
        <v>0</v>
      </c>
      <c r="E22" s="8">
        <v>0</v>
      </c>
      <c r="F22" s="8">
        <v>3342.14</v>
      </c>
      <c r="G22" s="8">
        <v>7103.7849999999999</v>
      </c>
      <c r="H22" s="8">
        <v>2959.5010000000002</v>
      </c>
      <c r="I22" s="8">
        <v>0</v>
      </c>
      <c r="J22" s="8">
        <v>0</v>
      </c>
      <c r="K22" s="265">
        <v>13405.425999999999</v>
      </c>
      <c r="L22" s="265">
        <v>-98287.159403767044</v>
      </c>
      <c r="M22" s="265">
        <v>37.030999999999999</v>
      </c>
      <c r="N22" s="265">
        <v>1819.19</v>
      </c>
      <c r="O22" s="265">
        <v>109836.364403767</v>
      </c>
      <c r="P22" s="265">
        <v>1782.3030000000001</v>
      </c>
      <c r="Q22" s="266">
        <v>111618.667403767</v>
      </c>
    </row>
    <row r="23" spans="2:17" ht="15" customHeight="1" x14ac:dyDescent="0.35">
      <c r="B23" s="29" t="s">
        <v>262</v>
      </c>
      <c r="C23" s="8" cm="1">
        <f t="array" ref="C23:Q23">'[1]APPENDIX 34'!$C23:$Q23</f>
        <v>0</v>
      </c>
      <c r="D23" s="8">
        <v>0</v>
      </c>
      <c r="E23" s="8">
        <v>0</v>
      </c>
      <c r="F23" s="8">
        <v>0</v>
      </c>
      <c r="G23" s="8">
        <v>0</v>
      </c>
      <c r="H23" s="8">
        <v>0</v>
      </c>
      <c r="I23" s="8">
        <v>0</v>
      </c>
      <c r="J23" s="8">
        <v>0</v>
      </c>
      <c r="K23" s="265">
        <v>0</v>
      </c>
      <c r="L23" s="265">
        <v>0</v>
      </c>
      <c r="M23" s="265">
        <v>0</v>
      </c>
      <c r="N23" s="265">
        <v>0</v>
      </c>
      <c r="O23" s="265">
        <v>0</v>
      </c>
      <c r="P23" s="265">
        <v>0</v>
      </c>
      <c r="Q23" s="266">
        <v>0</v>
      </c>
    </row>
    <row r="24" spans="2:17" ht="15" customHeight="1" x14ac:dyDescent="0.35">
      <c r="B24" s="29" t="s">
        <v>16</v>
      </c>
      <c r="C24" s="8" cm="1">
        <f t="array" ref="C24:Q24">'[1]APPENDIX 34'!$C24:$Q24</f>
        <v>9793.2659999999996</v>
      </c>
      <c r="D24" s="8">
        <v>423.94299999999998</v>
      </c>
      <c r="E24" s="8">
        <v>5682.25</v>
      </c>
      <c r="F24" s="8">
        <v>4534.9589999999998</v>
      </c>
      <c r="G24" s="8">
        <v>1834.16629085096</v>
      </c>
      <c r="H24" s="8">
        <v>11</v>
      </c>
      <c r="I24" s="8">
        <v>2395.73</v>
      </c>
      <c r="J24" s="8">
        <v>0</v>
      </c>
      <c r="K24" s="265">
        <v>3984.39529085096</v>
      </c>
      <c r="L24" s="265">
        <v>5577.0460000000003</v>
      </c>
      <c r="M24" s="265">
        <v>469.64400000000001</v>
      </c>
      <c r="N24" s="265">
        <v>2687.7420000000002</v>
      </c>
      <c r="O24" s="265">
        <v>-4750.0367091490407</v>
      </c>
      <c r="P24" s="265">
        <v>2583.4520000000002</v>
      </c>
      <c r="Q24" s="266">
        <v>-2166.58470914904</v>
      </c>
    </row>
    <row r="25" spans="2:17" ht="15" customHeight="1" x14ac:dyDescent="0.35">
      <c r="B25" s="29" t="s">
        <v>17</v>
      </c>
      <c r="C25" s="8" cm="1">
        <f t="array" ref="C25:Q25">'[1]APPENDIX 34'!$C25:$Q25</f>
        <v>8899.3490000000002</v>
      </c>
      <c r="D25" s="8">
        <v>0</v>
      </c>
      <c r="E25" s="8">
        <v>2606.0639999999999</v>
      </c>
      <c r="F25" s="8">
        <v>6293.2849999999999</v>
      </c>
      <c r="G25" s="8">
        <v>7089.9110000000001</v>
      </c>
      <c r="H25" s="8">
        <v>3821.9319999999998</v>
      </c>
      <c r="I25" s="8">
        <v>3617.7606474175832</v>
      </c>
      <c r="J25" s="8">
        <v>919.09404408240789</v>
      </c>
      <c r="K25" s="265">
        <v>12668.273308500011</v>
      </c>
      <c r="L25" s="265">
        <v>3718.186293758999</v>
      </c>
      <c r="M25" s="265">
        <v>1859.311709130264</v>
      </c>
      <c r="N25" s="265">
        <v>2544.4745673777102</v>
      </c>
      <c r="O25" s="265">
        <v>4546.3007382330361</v>
      </c>
      <c r="P25" s="265">
        <v>316.4893064221036</v>
      </c>
      <c r="Q25" s="266">
        <v>4862.7900446551394</v>
      </c>
    </row>
    <row r="26" spans="2:17" ht="15" customHeight="1" x14ac:dyDescent="0.35">
      <c r="B26" s="29" t="s">
        <v>18</v>
      </c>
      <c r="C26" s="8" cm="1">
        <f t="array" ref="C26:Q26">'[1]APPENDIX 34'!$C26:$Q26</f>
        <v>53826.343999999997</v>
      </c>
      <c r="D26" s="8">
        <v>2298.1210000000001</v>
      </c>
      <c r="E26" s="8">
        <v>29160.359655621709</v>
      </c>
      <c r="F26" s="8">
        <v>26964.105344378291</v>
      </c>
      <c r="G26" s="8">
        <v>11043.2520489174</v>
      </c>
      <c r="H26" s="8">
        <v>0</v>
      </c>
      <c r="I26" s="8">
        <v>8516.8060000000005</v>
      </c>
      <c r="J26" s="8">
        <v>0</v>
      </c>
      <c r="K26" s="265">
        <v>29490.551393295689</v>
      </c>
      <c r="L26" s="265">
        <v>9313.6840999524029</v>
      </c>
      <c r="M26" s="265">
        <v>488.30864895230911</v>
      </c>
      <c r="N26" s="265">
        <v>7567.6398520208704</v>
      </c>
      <c r="O26" s="265">
        <v>12120.91879237011</v>
      </c>
      <c r="P26" s="265">
        <v>1828.096158707833</v>
      </c>
      <c r="Q26" s="266">
        <v>13949.014951077939</v>
      </c>
    </row>
    <row r="27" spans="2:17" ht="15" customHeight="1" x14ac:dyDescent="0.35">
      <c r="B27" s="29" t="s">
        <v>19</v>
      </c>
      <c r="C27" s="8" cm="1">
        <f t="array" ref="C27:Q27">'[1]APPENDIX 34'!$C27:$Q27</f>
        <v>67991.692999999999</v>
      </c>
      <c r="D27" s="8">
        <v>270.471</v>
      </c>
      <c r="E27" s="8">
        <v>29326.483990000001</v>
      </c>
      <c r="F27" s="8">
        <v>38935.680009999996</v>
      </c>
      <c r="G27" s="8">
        <v>6688.9295012364264</v>
      </c>
      <c r="H27" s="8">
        <v>0</v>
      </c>
      <c r="I27" s="8">
        <v>10534.47256537819</v>
      </c>
      <c r="J27" s="8">
        <v>0</v>
      </c>
      <c r="K27" s="265">
        <v>35090.136945858227</v>
      </c>
      <c r="L27" s="265">
        <v>2979.5878813290069</v>
      </c>
      <c r="M27" s="265">
        <v>4450.5845764742899</v>
      </c>
      <c r="N27" s="265">
        <v>8419.2128229564059</v>
      </c>
      <c r="O27" s="265">
        <v>19240.751665098531</v>
      </c>
      <c r="P27" s="265">
        <v>7340.9709163297539</v>
      </c>
      <c r="Q27" s="266">
        <v>26581.722581428279</v>
      </c>
    </row>
    <row r="28" spans="2:17" ht="15" customHeight="1" x14ac:dyDescent="0.35">
      <c r="B28" s="29" t="s">
        <v>263</v>
      </c>
      <c r="C28" s="8" cm="1">
        <f t="array" ref="C28:Q28">'[1]APPENDIX 34'!$C28:$Q28</f>
        <v>21422.010999999999</v>
      </c>
      <c r="D28" s="8">
        <v>0</v>
      </c>
      <c r="E28" s="8">
        <v>10433.512000000001</v>
      </c>
      <c r="F28" s="8">
        <v>10988.499</v>
      </c>
      <c r="G28" s="8">
        <v>3389.9270000000001</v>
      </c>
      <c r="H28" s="8">
        <v>0</v>
      </c>
      <c r="I28" s="8">
        <v>2693.404472569478</v>
      </c>
      <c r="J28" s="8">
        <v>0</v>
      </c>
      <c r="K28" s="265">
        <v>11685.021527430519</v>
      </c>
      <c r="L28" s="265">
        <v>825.85299999999995</v>
      </c>
      <c r="M28" s="265">
        <v>1510.971644282092</v>
      </c>
      <c r="N28" s="265">
        <v>2675.5239999999999</v>
      </c>
      <c r="O28" s="265">
        <v>6672.6728831484324</v>
      </c>
      <c r="P28" s="265">
        <v>-347.827</v>
      </c>
      <c r="Q28" s="266">
        <v>6324.8458831484322</v>
      </c>
    </row>
    <row r="29" spans="2:17" ht="15" customHeight="1" x14ac:dyDescent="0.35">
      <c r="B29" s="29" t="s">
        <v>264</v>
      </c>
      <c r="C29" s="8" cm="1">
        <f t="array" ref="C29:Q29">'[1]APPENDIX 34'!$C29:$Q29</f>
        <v>269646.62703000032</v>
      </c>
      <c r="D29" s="8">
        <v>0</v>
      </c>
      <c r="E29" s="8">
        <v>178056.11916269979</v>
      </c>
      <c r="F29" s="8">
        <v>91590.507867300475</v>
      </c>
      <c r="G29" s="8">
        <v>6906.5860000000002</v>
      </c>
      <c r="H29" s="8">
        <v>0</v>
      </c>
      <c r="I29" s="8">
        <v>24182.829409999809</v>
      </c>
      <c r="J29" s="8">
        <v>0</v>
      </c>
      <c r="K29" s="265">
        <v>74314.264457300669</v>
      </c>
      <c r="L29" s="265">
        <v>-18229.88449550953</v>
      </c>
      <c r="M29" s="265">
        <v>-10582.305365371911</v>
      </c>
      <c r="N29" s="265">
        <v>102458.5141828311</v>
      </c>
      <c r="O29" s="265">
        <v>667.94013535101715</v>
      </c>
      <c r="P29" s="265">
        <v>23404.314794259721</v>
      </c>
      <c r="Q29" s="266">
        <v>24072.254929610732</v>
      </c>
    </row>
    <row r="30" spans="2:17" ht="15" customHeight="1" x14ac:dyDescent="0.35">
      <c r="B30" s="29" t="s">
        <v>20</v>
      </c>
      <c r="C30" s="8" cm="1">
        <f t="array" ref="C30:Q30">'[1]APPENDIX 34'!$C30:$Q30</f>
        <v>30651.489000000001</v>
      </c>
      <c r="D30" s="8">
        <v>0</v>
      </c>
      <c r="E30" s="8">
        <v>19696.257000000001</v>
      </c>
      <c r="F30" s="8">
        <v>10955.232</v>
      </c>
      <c r="G30" s="8">
        <v>3501.3380456309128</v>
      </c>
      <c r="H30" s="8">
        <v>0</v>
      </c>
      <c r="I30" s="8">
        <v>3540.7064632168799</v>
      </c>
      <c r="J30" s="8">
        <v>0</v>
      </c>
      <c r="K30" s="265">
        <v>10915.863582414029</v>
      </c>
      <c r="L30" s="265">
        <v>-6873.6973568800186</v>
      </c>
      <c r="M30" s="265">
        <v>-12596.295</v>
      </c>
      <c r="N30" s="265">
        <v>2728.7399023675689</v>
      </c>
      <c r="O30" s="265">
        <v>27657.11603692648</v>
      </c>
      <c r="P30" s="265">
        <v>1627.7329061906321</v>
      </c>
      <c r="Q30" s="266">
        <v>29284.848943117111</v>
      </c>
    </row>
    <row r="31" spans="2:17" ht="15" customHeight="1" x14ac:dyDescent="0.35">
      <c r="B31" s="29" t="s">
        <v>265</v>
      </c>
      <c r="C31" s="8" cm="1">
        <f t="array" ref="C31:Q31">'[1]APPENDIX 34'!$C31:$Q31</f>
        <v>109316.2524199999</v>
      </c>
      <c r="D31" s="8">
        <v>5917.9138899997924</v>
      </c>
      <c r="E31" s="8">
        <v>47444.819110000019</v>
      </c>
      <c r="F31" s="8">
        <v>67789.347199999684</v>
      </c>
      <c r="G31" s="8">
        <v>17986.286299999931</v>
      </c>
      <c r="H31" s="8">
        <v>10807.221</v>
      </c>
      <c r="I31" s="8">
        <v>18969.633063536021</v>
      </c>
      <c r="J31" s="8">
        <v>10807.221</v>
      </c>
      <c r="K31" s="265">
        <v>66806.000436463597</v>
      </c>
      <c r="L31" s="265">
        <v>4203.1983832120522</v>
      </c>
      <c r="M31" s="265">
        <v>-63844.856210877057</v>
      </c>
      <c r="N31" s="265">
        <v>200783.359</v>
      </c>
      <c r="O31" s="265">
        <v>-74335.700735871404</v>
      </c>
      <c r="P31" s="265">
        <v>13004.827196729409</v>
      </c>
      <c r="Q31" s="266">
        <v>-61330.87353914199</v>
      </c>
    </row>
    <row r="32" spans="2:17" ht="15" customHeight="1" x14ac:dyDescent="0.35">
      <c r="B32" s="29" t="s">
        <v>266</v>
      </c>
      <c r="C32" s="8" cm="1">
        <f t="array" ref="C32:Q32">'[1]APPENDIX 34'!$C32:$Q32</f>
        <v>37859.067490000001</v>
      </c>
      <c r="D32" s="8">
        <v>0</v>
      </c>
      <c r="E32" s="8">
        <v>4068.9290000000001</v>
      </c>
      <c r="F32" s="8">
        <v>33790.138489999998</v>
      </c>
      <c r="G32" s="8">
        <v>8795.8340000000007</v>
      </c>
      <c r="H32" s="8">
        <v>0</v>
      </c>
      <c r="I32" s="8">
        <v>12909.159</v>
      </c>
      <c r="J32" s="8">
        <v>0</v>
      </c>
      <c r="K32" s="265">
        <v>29676.81349</v>
      </c>
      <c r="L32" s="265">
        <v>2725.2849999999999</v>
      </c>
      <c r="M32" s="265">
        <v>6845.5439999999999</v>
      </c>
      <c r="N32" s="265">
        <v>19635.744999999999</v>
      </c>
      <c r="O32" s="265">
        <v>470.23949000000209</v>
      </c>
      <c r="P32" s="265">
        <v>2029.3440000000001</v>
      </c>
      <c r="Q32" s="266">
        <v>2499.5834900000018</v>
      </c>
    </row>
    <row r="33" spans="2:17" ht="15" customHeight="1" x14ac:dyDescent="0.35">
      <c r="B33" s="29" t="s">
        <v>267</v>
      </c>
      <c r="C33" s="8" cm="1">
        <f t="array" ref="C33:Q33">'[1]APPENDIX 34'!$C33:$Q33</f>
        <v>19503.781999999999</v>
      </c>
      <c r="D33" s="8">
        <v>684.54600000000005</v>
      </c>
      <c r="E33" s="8">
        <v>7589.4489999999996</v>
      </c>
      <c r="F33" s="8">
        <v>12598.879000000001</v>
      </c>
      <c r="G33" s="8">
        <v>3161.038</v>
      </c>
      <c r="H33" s="8">
        <v>0</v>
      </c>
      <c r="I33" s="8">
        <v>3529.1849999999999</v>
      </c>
      <c r="J33" s="8">
        <v>0</v>
      </c>
      <c r="K33" s="265">
        <v>12230.732</v>
      </c>
      <c r="L33" s="265">
        <v>1643.548</v>
      </c>
      <c r="M33" s="265">
        <v>2063.6550000000002</v>
      </c>
      <c r="N33" s="265">
        <v>4994.1515863226268</v>
      </c>
      <c r="O33" s="265">
        <v>3529.3774136773732</v>
      </c>
      <c r="P33" s="265">
        <v>1975.5478905067121</v>
      </c>
      <c r="Q33" s="266">
        <v>5504.9253041840848</v>
      </c>
    </row>
    <row r="34" spans="2:17" ht="15" customHeight="1" x14ac:dyDescent="0.35">
      <c r="B34" s="29" t="s">
        <v>268</v>
      </c>
      <c r="C34" s="8" cm="1">
        <f t="array" ref="C34:Q34">'[1]APPENDIX 34'!$C34:$Q34</f>
        <v>19877.285189999999</v>
      </c>
      <c r="D34" s="8">
        <v>0</v>
      </c>
      <c r="E34" s="8">
        <v>14799.707969430579</v>
      </c>
      <c r="F34" s="8">
        <v>5077.5772205694202</v>
      </c>
      <c r="G34" s="8">
        <v>2877.9762067566699</v>
      </c>
      <c r="H34" s="8">
        <v>0</v>
      </c>
      <c r="I34" s="8">
        <v>1789.329809456588</v>
      </c>
      <c r="J34" s="8">
        <v>0</v>
      </c>
      <c r="K34" s="265">
        <v>6166.223617869503</v>
      </c>
      <c r="L34" s="265">
        <v>12238.636113613151</v>
      </c>
      <c r="M34" s="265">
        <v>-708.65045921221611</v>
      </c>
      <c r="N34" s="265">
        <v>6224.1992029997155</v>
      </c>
      <c r="O34" s="265">
        <v>-11587.961239531151</v>
      </c>
      <c r="P34" s="265">
        <v>4613.6955241427104</v>
      </c>
      <c r="Q34" s="266">
        <v>-6974.2657153884365</v>
      </c>
    </row>
    <row r="35" spans="2:17" ht="15" customHeight="1" x14ac:dyDescent="0.35">
      <c r="B35" s="29" t="s">
        <v>269</v>
      </c>
      <c r="C35" s="8" cm="1">
        <f t="array" ref="C35:Q35">'[1]APPENDIX 34'!$C35:$Q35</f>
        <v>14680.281999999999</v>
      </c>
      <c r="D35" s="8">
        <v>0</v>
      </c>
      <c r="E35" s="8">
        <v>9354.5339899999999</v>
      </c>
      <c r="F35" s="8">
        <v>5325.7480099999993</v>
      </c>
      <c r="G35" s="8">
        <v>0</v>
      </c>
      <c r="H35" s="8">
        <v>0</v>
      </c>
      <c r="I35" s="8">
        <v>3603.771501369863</v>
      </c>
      <c r="J35" s="8">
        <v>0</v>
      </c>
      <c r="K35" s="265">
        <v>1721.976508630137</v>
      </c>
      <c r="L35" s="265">
        <v>1136.0105799999999</v>
      </c>
      <c r="M35" s="265">
        <v>3834.9334199999998</v>
      </c>
      <c r="N35" s="265">
        <v>1830.18433666892</v>
      </c>
      <c r="O35" s="265">
        <v>-5079.1518280387836</v>
      </c>
      <c r="P35" s="265">
        <v>582.38151858433173</v>
      </c>
      <c r="Q35" s="266">
        <v>-4496.7703094544522</v>
      </c>
    </row>
    <row r="36" spans="2:17" ht="15" customHeight="1" x14ac:dyDescent="0.35">
      <c r="B36" s="29" t="s">
        <v>21</v>
      </c>
      <c r="C36" s="8" cm="1">
        <f t="array" ref="C36:Q36">'[1]APPENDIX 34'!$C36:$Q36</f>
        <v>2167.543068869797</v>
      </c>
      <c r="D36" s="8">
        <v>26.35942426690282</v>
      </c>
      <c r="E36" s="8">
        <v>3469.86</v>
      </c>
      <c r="F36" s="8">
        <v>-1275.9575068633001</v>
      </c>
      <c r="G36" s="8">
        <v>1258.096771142569</v>
      </c>
      <c r="H36" s="8">
        <v>0</v>
      </c>
      <c r="I36" s="8">
        <v>1061.19058387425</v>
      </c>
      <c r="J36" s="8">
        <v>0</v>
      </c>
      <c r="K36" s="265">
        <v>-1079.0513195949809</v>
      </c>
      <c r="L36" s="265">
        <v>19.853284302251701</v>
      </c>
      <c r="M36" s="265">
        <v>236.29655248862011</v>
      </c>
      <c r="N36" s="265">
        <v>1284.1512241682281</v>
      </c>
      <c r="O36" s="265">
        <v>-2619.3523805540799</v>
      </c>
      <c r="P36" s="265">
        <v>204.17910624592761</v>
      </c>
      <c r="Q36" s="266">
        <v>-2415.1732743081529</v>
      </c>
    </row>
    <row r="37" spans="2:17" ht="15" customHeight="1" x14ac:dyDescent="0.35">
      <c r="B37" s="29" t="s">
        <v>22</v>
      </c>
      <c r="C37" s="8" cm="1">
        <f t="array" ref="C37:Q37">'[1]APPENDIX 34'!$C37:$Q37</f>
        <v>15397.98</v>
      </c>
      <c r="D37" s="8">
        <v>386.66835726787662</v>
      </c>
      <c r="E37" s="8">
        <v>3037.4724236219731</v>
      </c>
      <c r="F37" s="8">
        <v>12747.1759336459</v>
      </c>
      <c r="G37" s="8">
        <v>2147.870492</v>
      </c>
      <c r="H37" s="8">
        <v>0</v>
      </c>
      <c r="I37" s="8">
        <v>2064.3074926061122</v>
      </c>
      <c r="J37" s="8">
        <v>0</v>
      </c>
      <c r="K37" s="265">
        <v>12830.738933039789</v>
      </c>
      <c r="L37" s="265">
        <v>-739.32988585369128</v>
      </c>
      <c r="M37" s="265">
        <v>1766.3484822735691</v>
      </c>
      <c r="N37" s="265">
        <v>5179.188730139671</v>
      </c>
      <c r="O37" s="265">
        <v>6624.5316064802428</v>
      </c>
      <c r="P37" s="265">
        <v>2470.5534592977938</v>
      </c>
      <c r="Q37" s="266">
        <v>9095.0850657780356</v>
      </c>
    </row>
    <row r="38" spans="2:17" ht="15" customHeight="1" x14ac:dyDescent="0.35">
      <c r="B38" s="29" t="s">
        <v>270</v>
      </c>
      <c r="C38" s="8" cm="1">
        <f t="array" ref="C38:Q38">'[1]APPENDIX 34'!$C38:$Q38</f>
        <v>193734.435</v>
      </c>
      <c r="D38" s="8">
        <v>8334.2540000000008</v>
      </c>
      <c r="E38" s="8">
        <v>65288.468000000001</v>
      </c>
      <c r="F38" s="8">
        <v>136780.22099999999</v>
      </c>
      <c r="G38" s="8">
        <v>42404.487000000001</v>
      </c>
      <c r="H38" s="8">
        <v>0</v>
      </c>
      <c r="I38" s="8">
        <v>36228.127</v>
      </c>
      <c r="J38" s="8">
        <v>0</v>
      </c>
      <c r="K38" s="265">
        <v>142956.58100000001</v>
      </c>
      <c r="L38" s="265">
        <v>51735.73</v>
      </c>
      <c r="M38" s="265">
        <v>13751.478999999999</v>
      </c>
      <c r="N38" s="265">
        <v>118295.88</v>
      </c>
      <c r="O38" s="265">
        <v>-40826.508000000002</v>
      </c>
      <c r="P38" s="265">
        <v>117718.913</v>
      </c>
      <c r="Q38" s="266">
        <v>76892.404999999999</v>
      </c>
    </row>
    <row r="39" spans="2:17" ht="15" customHeight="1" x14ac:dyDescent="0.35">
      <c r="B39" s="29" t="s">
        <v>23</v>
      </c>
      <c r="C39" s="8" cm="1">
        <f t="array" ref="C39:Q39">'[1]APPENDIX 34'!$C39:$Q39</f>
        <v>13189.159</v>
      </c>
      <c r="D39" s="8">
        <v>0</v>
      </c>
      <c r="E39" s="8">
        <v>6045.058</v>
      </c>
      <c r="F39" s="8">
        <v>7144.1009999999997</v>
      </c>
      <c r="G39" s="8">
        <v>3683.3209999999999</v>
      </c>
      <c r="H39" s="8">
        <v>0</v>
      </c>
      <c r="I39" s="8">
        <v>4228.9179999999997</v>
      </c>
      <c r="J39" s="8">
        <v>0</v>
      </c>
      <c r="K39" s="265">
        <v>6598.5039999999999</v>
      </c>
      <c r="L39" s="265">
        <v>3037.7192611156329</v>
      </c>
      <c r="M39" s="265">
        <v>-19805.756939999999</v>
      </c>
      <c r="N39" s="265">
        <v>7088.944447685145</v>
      </c>
      <c r="O39" s="265">
        <v>16277.597231199219</v>
      </c>
      <c r="P39" s="265">
        <v>793.25351470390569</v>
      </c>
      <c r="Q39" s="266">
        <v>17070.850745903132</v>
      </c>
    </row>
    <row r="40" spans="2:17" ht="15" customHeight="1" x14ac:dyDescent="0.35">
      <c r="B40" s="29" t="s">
        <v>24</v>
      </c>
      <c r="C40" s="8" cm="1">
        <f t="array" ref="C40:Q40">'[1]APPENDIX 34'!$C40:$Q40</f>
        <v>-4247.24</v>
      </c>
      <c r="D40" s="8">
        <v>53.319000000000003</v>
      </c>
      <c r="E40" s="8">
        <v>-3784.4319999999998</v>
      </c>
      <c r="F40" s="8">
        <v>-409.48899999999998</v>
      </c>
      <c r="G40" s="8">
        <v>111.6138392922068</v>
      </c>
      <c r="H40" s="8">
        <v>0</v>
      </c>
      <c r="I40" s="8">
        <v>1763.2567260273979</v>
      </c>
      <c r="J40" s="8">
        <v>0</v>
      </c>
      <c r="K40" s="265">
        <v>-2061.1318867351911</v>
      </c>
      <c r="L40" s="265">
        <v>131.09399999999999</v>
      </c>
      <c r="M40" s="265">
        <v>190.36179999999999</v>
      </c>
      <c r="N40" s="265">
        <v>281.67819765202881</v>
      </c>
      <c r="O40" s="265">
        <v>-2664.2658843872191</v>
      </c>
      <c r="P40" s="265">
        <v>3.4613704994617058</v>
      </c>
      <c r="Q40" s="266">
        <v>-2660.8045138877569</v>
      </c>
    </row>
    <row r="41" spans="2:17" ht="15" customHeight="1" x14ac:dyDescent="0.35">
      <c r="B41" s="29" t="s">
        <v>25</v>
      </c>
      <c r="C41" s="8" cm="1">
        <f t="array" ref="C41:Q41">'[1]APPENDIX 34'!$C41:$Q41</f>
        <v>0</v>
      </c>
      <c r="D41" s="8">
        <v>0</v>
      </c>
      <c r="E41" s="8">
        <v>0</v>
      </c>
      <c r="F41" s="8">
        <v>0</v>
      </c>
      <c r="G41" s="8">
        <v>0</v>
      </c>
      <c r="H41" s="8">
        <v>0</v>
      </c>
      <c r="I41" s="8">
        <v>0</v>
      </c>
      <c r="J41" s="8">
        <v>0</v>
      </c>
      <c r="K41" s="265">
        <v>0</v>
      </c>
      <c r="L41" s="265">
        <v>0</v>
      </c>
      <c r="M41" s="265">
        <v>0</v>
      </c>
      <c r="N41" s="265">
        <v>0</v>
      </c>
      <c r="O41" s="265">
        <v>0</v>
      </c>
      <c r="P41" s="265">
        <v>0</v>
      </c>
      <c r="Q41" s="266">
        <v>0</v>
      </c>
    </row>
    <row r="42" spans="2:17" ht="15" customHeight="1" x14ac:dyDescent="0.35">
      <c r="B42" s="260" t="s">
        <v>26</v>
      </c>
      <c r="C42" s="268">
        <f t="shared" ref="C42:Q42" si="0">SUM(C6:C41)</f>
        <v>2995600.5484983441</v>
      </c>
      <c r="D42" s="268">
        <f t="shared" si="0"/>
        <v>350144.47684730764</v>
      </c>
      <c r="E42" s="268">
        <f t="shared" si="0"/>
        <v>1879136.7028786347</v>
      </c>
      <c r="F42" s="268">
        <f t="shared" si="0"/>
        <v>1466608.322467017</v>
      </c>
      <c r="G42" s="268">
        <f t="shared" si="0"/>
        <v>624874.86295935151</v>
      </c>
      <c r="H42" s="268">
        <f t="shared" si="0"/>
        <v>17599.653999999999</v>
      </c>
      <c r="I42" s="268">
        <f t="shared" si="0"/>
        <v>605570.02633684874</v>
      </c>
      <c r="J42" s="268">
        <f t="shared" si="0"/>
        <v>12725.165470506643</v>
      </c>
      <c r="K42" s="268">
        <f t="shared" si="0"/>
        <v>1490787.6476190134</v>
      </c>
      <c r="L42" s="268">
        <f t="shared" si="0"/>
        <v>255250.56494646199</v>
      </c>
      <c r="M42" s="268">
        <f t="shared" si="0"/>
        <v>-124530.35336072817</v>
      </c>
      <c r="N42" s="268">
        <f t="shared" si="0"/>
        <v>942555.28037384502</v>
      </c>
      <c r="O42" s="268">
        <f t="shared" si="0"/>
        <v>417512.15565943409</v>
      </c>
      <c r="P42" s="268">
        <f t="shared" si="0"/>
        <v>472879.92780471896</v>
      </c>
      <c r="Q42" s="268">
        <f t="shared" si="0"/>
        <v>890392.08346415288</v>
      </c>
    </row>
    <row r="43" spans="2:17" ht="15" customHeight="1" x14ac:dyDescent="0.35">
      <c r="B43" s="560" t="s">
        <v>27</v>
      </c>
      <c r="C43" s="535"/>
      <c r="D43" s="535"/>
      <c r="E43" s="535"/>
      <c r="F43" s="535"/>
      <c r="G43" s="535"/>
      <c r="H43" s="535"/>
      <c r="I43" s="535"/>
      <c r="J43" s="535"/>
      <c r="K43" s="535"/>
      <c r="L43" s="535"/>
      <c r="M43" s="535"/>
      <c r="N43" s="535"/>
      <c r="O43" s="535"/>
      <c r="P43" s="535"/>
      <c r="Q43" s="536"/>
    </row>
    <row r="44" spans="2:17" ht="15" customHeight="1" x14ac:dyDescent="0.35">
      <c r="B44" s="29" t="s">
        <v>28</v>
      </c>
      <c r="C44" s="265" cm="1">
        <f t="array" ref="C44:Q44">'[1]APPENDIX 34'!$C44:$Q44</f>
        <v>0</v>
      </c>
      <c r="D44" s="265">
        <v>193055.40599999999</v>
      </c>
      <c r="E44" s="265">
        <v>62977.116000000002</v>
      </c>
      <c r="F44" s="265">
        <v>130078.29</v>
      </c>
      <c r="G44" s="265">
        <v>32797.927611761523</v>
      </c>
      <c r="H44" s="265">
        <v>0</v>
      </c>
      <c r="I44" s="265">
        <v>68349.199037071783</v>
      </c>
      <c r="J44" s="265">
        <v>0</v>
      </c>
      <c r="K44" s="265">
        <v>94527.018574689733</v>
      </c>
      <c r="L44" s="265">
        <v>105601.791</v>
      </c>
      <c r="M44" s="265">
        <v>91094.058000000005</v>
      </c>
      <c r="N44" s="265">
        <v>17859.238024718161</v>
      </c>
      <c r="O44" s="265">
        <v>-120028.0684500284</v>
      </c>
      <c r="P44" s="265">
        <v>8483.3022214667635</v>
      </c>
      <c r="Q44" s="266">
        <v>-111544.7662285617</v>
      </c>
    </row>
    <row r="45" spans="2:17" ht="15" customHeight="1" x14ac:dyDescent="0.35">
      <c r="B45" s="29" t="s">
        <v>29</v>
      </c>
      <c r="C45" s="265" cm="1">
        <f t="array" ref="C45:Q45">'[1]APPENDIX 34'!$C45:$Q45</f>
        <v>0</v>
      </c>
      <c r="D45" s="265">
        <v>118940.65068423819</v>
      </c>
      <c r="E45" s="265">
        <v>0</v>
      </c>
      <c r="F45" s="265">
        <v>118940.65068423819</v>
      </c>
      <c r="G45" s="265">
        <v>58374.382367941289</v>
      </c>
      <c r="H45" s="265">
        <v>0</v>
      </c>
      <c r="I45" s="265">
        <v>50595.406385868861</v>
      </c>
      <c r="J45" s="265">
        <v>0</v>
      </c>
      <c r="K45" s="265">
        <v>126719.62666631061</v>
      </c>
      <c r="L45" s="265">
        <v>27238.44</v>
      </c>
      <c r="M45" s="265">
        <v>40415.929162521628</v>
      </c>
      <c r="N45" s="265">
        <v>10654.05023692843</v>
      </c>
      <c r="O45" s="265">
        <v>48411.20726686054</v>
      </c>
      <c r="P45" s="265">
        <v>18711.813865844539</v>
      </c>
      <c r="Q45" s="266">
        <v>67123.021132705078</v>
      </c>
    </row>
    <row r="46" spans="2:17" ht="15" customHeight="1" x14ac:dyDescent="0.35">
      <c r="B46" s="29" t="s">
        <v>271</v>
      </c>
      <c r="C46" s="265" cm="1">
        <f t="array" ref="C46:Q46">'[1]APPENDIX 34'!$C46:$Q46</f>
        <v>0</v>
      </c>
      <c r="D46" s="265">
        <v>-2509.3690000000001</v>
      </c>
      <c r="E46" s="265">
        <v>0</v>
      </c>
      <c r="F46" s="265">
        <v>-2509.3690000000001</v>
      </c>
      <c r="G46" s="265">
        <v>5114.0848389782104</v>
      </c>
      <c r="H46" s="265">
        <v>49.208200713907438</v>
      </c>
      <c r="I46" s="265">
        <v>1091.5588492706361</v>
      </c>
      <c r="J46" s="265">
        <v>0</v>
      </c>
      <c r="K46" s="265">
        <v>1562.3651904214821</v>
      </c>
      <c r="L46" s="265">
        <v>3539.4300384203621</v>
      </c>
      <c r="M46" s="265">
        <v>1252.1099999999999</v>
      </c>
      <c r="N46" s="265">
        <v>248.71482451458891</v>
      </c>
      <c r="O46" s="265">
        <v>-3477.8896725134691</v>
      </c>
      <c r="P46" s="265">
        <v>1175.294387041416</v>
      </c>
      <c r="Q46" s="266">
        <v>-2302.5952854720522</v>
      </c>
    </row>
    <row r="47" spans="2:17" ht="15" customHeight="1" x14ac:dyDescent="0.35">
      <c r="B47" s="29" t="s">
        <v>30</v>
      </c>
      <c r="C47" s="265" cm="1">
        <f t="array" ref="C47:Q47">'[1]APPENDIX 34'!$C47:$Q47</f>
        <v>0</v>
      </c>
      <c r="D47" s="265">
        <v>816305.98181000003</v>
      </c>
      <c r="E47" s="265">
        <v>0</v>
      </c>
      <c r="F47" s="265">
        <v>816305.98181000003</v>
      </c>
      <c r="G47" s="265">
        <v>293648.81400000001</v>
      </c>
      <c r="H47" s="265">
        <v>0</v>
      </c>
      <c r="I47" s="265">
        <v>253516.03817499391</v>
      </c>
      <c r="J47" s="265">
        <v>0</v>
      </c>
      <c r="K47" s="265">
        <v>856438.7576350061</v>
      </c>
      <c r="L47" s="265">
        <v>303763.36274000013</v>
      </c>
      <c r="M47" s="265">
        <v>298698.66864999989</v>
      </c>
      <c r="N47" s="265">
        <v>1087.730586414867</v>
      </c>
      <c r="O47" s="265">
        <v>252888.9956585911</v>
      </c>
      <c r="P47" s="265">
        <v>4574.9687059844282</v>
      </c>
      <c r="Q47" s="266">
        <v>257463.96436457551</v>
      </c>
    </row>
    <row r="48" spans="2:17" ht="15" customHeight="1" x14ac:dyDescent="0.35">
      <c r="B48" s="362" t="s">
        <v>272</v>
      </c>
      <c r="C48" s="369" cm="1">
        <f t="array" ref="C48:Q48">'[1]APPENDIX 34'!$C48:$Q48</f>
        <v>0</v>
      </c>
      <c r="D48" s="369">
        <v>1374941.6703520699</v>
      </c>
      <c r="E48" s="369">
        <v>51600.19869359045</v>
      </c>
      <c r="F48" s="369">
        <v>1323341.471658479</v>
      </c>
      <c r="G48" s="369">
        <v>132249.50091050091</v>
      </c>
      <c r="H48" s="369">
        <v>0</v>
      </c>
      <c r="I48" s="369">
        <v>9934.6926231172529</v>
      </c>
      <c r="J48" s="369">
        <v>0</v>
      </c>
      <c r="K48" s="369">
        <v>1445656.2799458629</v>
      </c>
      <c r="L48" s="369">
        <v>56557.077649483843</v>
      </c>
      <c r="M48" s="369">
        <v>161462.19312725871</v>
      </c>
      <c r="N48" s="369">
        <v>11654.938814800051</v>
      </c>
      <c r="O48" s="369">
        <v>1215982.0703543201</v>
      </c>
      <c r="P48" s="369">
        <v>-56905.781484101833</v>
      </c>
      <c r="Q48" s="370">
        <v>1159076.288870218</v>
      </c>
    </row>
    <row r="49" spans="2:17" ht="15" customHeight="1" x14ac:dyDescent="0.35">
      <c r="B49" s="365" t="s">
        <v>26</v>
      </c>
      <c r="C49" s="366">
        <f t="shared" ref="C49:Q49" si="1">SUM(C44:C48)</f>
        <v>0</v>
      </c>
      <c r="D49" s="366">
        <f t="shared" si="1"/>
        <v>2500734.3398463083</v>
      </c>
      <c r="E49" s="366">
        <f t="shared" si="1"/>
        <v>114577.31469359045</v>
      </c>
      <c r="F49" s="366">
        <f t="shared" si="1"/>
        <v>2386157.0251527173</v>
      </c>
      <c r="G49" s="366">
        <f t="shared" si="1"/>
        <v>522184.70972918195</v>
      </c>
      <c r="H49" s="366">
        <f t="shared" si="1"/>
        <v>49.208200713907438</v>
      </c>
      <c r="I49" s="366">
        <f t="shared" si="1"/>
        <v>383486.89507032244</v>
      </c>
      <c r="J49" s="366">
        <f t="shared" si="1"/>
        <v>0</v>
      </c>
      <c r="K49" s="366">
        <f t="shared" si="1"/>
        <v>2524904.0480122911</v>
      </c>
      <c r="L49" s="366">
        <f t="shared" si="1"/>
        <v>496700.10142790439</v>
      </c>
      <c r="M49" s="366">
        <f t="shared" si="1"/>
        <v>592922.95893978025</v>
      </c>
      <c r="N49" s="366">
        <f t="shared" si="1"/>
        <v>41504.672487376098</v>
      </c>
      <c r="O49" s="366">
        <f t="shared" si="1"/>
        <v>1393776.31515723</v>
      </c>
      <c r="P49" s="366">
        <f t="shared" si="1"/>
        <v>-23960.402303764684</v>
      </c>
      <c r="Q49" s="366">
        <f t="shared" si="1"/>
        <v>1369815.9128534649</v>
      </c>
    </row>
    <row r="50" spans="2:17" ht="21"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khYwBpyOEB/nAmz2pO5UMxCrFK1UF7h0hLU6o3g1Deyzp5nm1n7gCOSkI0r/u4NNDm0FMQRwIFAgGYt+fj5C/w==" saltValue="ZCy7lbjRrbFKNlekhb/81Q=="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40">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8.7265625" style="1"/>
    <col min="2" max="2" width="50.6328125" style="1" bestFit="1" customWidth="1"/>
    <col min="3" max="10" width="15.453125" style="1" customWidth="1"/>
    <col min="11" max="11" width="17.54296875" style="1" customWidth="1"/>
    <col min="12" max="14" width="15.453125" style="1" customWidth="1"/>
    <col min="15" max="15" width="16.81640625" style="1" customWidth="1"/>
    <col min="16" max="16" width="15.453125" style="1" customWidth="1"/>
    <col min="17" max="17" width="16.453125" style="1" customWidth="1"/>
    <col min="18" max="16384" width="8.7265625" style="1"/>
  </cols>
  <sheetData>
    <row r="1" spans="2:17" ht="32.5" customHeight="1" x14ac:dyDescent="0.35">
      <c r="B1" s="449"/>
    </row>
    <row r="2" spans="2:17" ht="24.5" customHeight="1" x14ac:dyDescent="0.35"/>
    <row r="3" spans="2:17" ht="21" customHeight="1" x14ac:dyDescent="0.35">
      <c r="B3" s="538" t="str">
        <f>_xlfn.CONCAT(Contents!E52,": ",UPPER(Contents!F52))</f>
        <v>APPENDIX 35: SUMMARY OF THEFT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393</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20.25" customHeight="1" x14ac:dyDescent="0.35">
      <c r="B5" s="534" t="s">
        <v>4</v>
      </c>
      <c r="C5" s="535"/>
      <c r="D5" s="535"/>
      <c r="E5" s="535"/>
      <c r="F5" s="535"/>
      <c r="G5" s="535"/>
      <c r="H5" s="535"/>
      <c r="I5" s="535"/>
      <c r="J5" s="535"/>
      <c r="K5" s="535"/>
      <c r="L5" s="535"/>
      <c r="M5" s="535"/>
      <c r="N5" s="535"/>
      <c r="O5" s="535"/>
      <c r="P5" s="535"/>
      <c r="Q5" s="536"/>
    </row>
    <row r="6" spans="2:17" ht="20.25" customHeight="1" x14ac:dyDescent="0.35">
      <c r="B6" s="29" t="s">
        <v>5</v>
      </c>
      <c r="C6" s="8" cm="1">
        <f t="array" ref="C6:Q6">'[1]APPENDIX 35'!$C6:$Q6</f>
        <v>12638.693559999991</v>
      </c>
      <c r="D6" s="8">
        <v>0</v>
      </c>
      <c r="E6" s="8">
        <v>0</v>
      </c>
      <c r="F6" s="8">
        <v>12638.693559999991</v>
      </c>
      <c r="G6" s="8">
        <v>3507.3580000000002</v>
      </c>
      <c r="H6" s="8">
        <v>0</v>
      </c>
      <c r="I6" s="8">
        <v>3863.390499006437</v>
      </c>
      <c r="J6" s="8">
        <v>0</v>
      </c>
      <c r="K6" s="265">
        <v>12282.661060993551</v>
      </c>
      <c r="L6" s="265">
        <v>-7427.0201609615497</v>
      </c>
      <c r="M6" s="265">
        <v>2527.7383119999981</v>
      </c>
      <c r="N6" s="265">
        <v>1692.387613900456</v>
      </c>
      <c r="O6" s="265">
        <v>15489.55529605465</v>
      </c>
      <c r="P6" s="265">
        <v>749.60096150159745</v>
      </c>
      <c r="Q6" s="266">
        <v>16239.156257556249</v>
      </c>
    </row>
    <row r="7" spans="2:17" ht="20.25" customHeight="1" x14ac:dyDescent="0.35">
      <c r="B7" s="29" t="s">
        <v>6</v>
      </c>
      <c r="C7" s="8" cm="1">
        <f t="array" ref="C7:Q7">'[1]APPENDIX 35'!$C7:$Q7</f>
        <v>3657.1126363643748</v>
      </c>
      <c r="D7" s="8">
        <v>0</v>
      </c>
      <c r="E7" s="8">
        <v>38.506</v>
      </c>
      <c r="F7" s="8">
        <v>3618.6066363643749</v>
      </c>
      <c r="G7" s="8">
        <v>4509.9830000000002</v>
      </c>
      <c r="H7" s="8">
        <v>0</v>
      </c>
      <c r="I7" s="8">
        <v>1429.9495925809561</v>
      </c>
      <c r="J7" s="8">
        <v>0</v>
      </c>
      <c r="K7" s="265">
        <v>6698.6400437834191</v>
      </c>
      <c r="L7" s="265">
        <v>-632.12420424329025</v>
      </c>
      <c r="M7" s="265">
        <v>590.93499999999995</v>
      </c>
      <c r="N7" s="265">
        <v>1128.0109884878209</v>
      </c>
      <c r="O7" s="265">
        <v>5611.818259538888</v>
      </c>
      <c r="P7" s="265">
        <v>139.36692820111941</v>
      </c>
      <c r="Q7" s="266">
        <v>5751.1851877400077</v>
      </c>
    </row>
    <row r="8" spans="2:17" ht="20.25" customHeight="1" x14ac:dyDescent="0.35">
      <c r="B8" s="29" t="s">
        <v>256</v>
      </c>
      <c r="C8" s="8" cm="1">
        <f t="array" ref="C8:Q8">'[1]APPENDIX 35'!$C8:$Q8</f>
        <v>268120.88099999999</v>
      </c>
      <c r="D8" s="8">
        <v>579.89599999999996</v>
      </c>
      <c r="E8" s="8">
        <v>24498.161600817999</v>
      </c>
      <c r="F8" s="8">
        <v>244202.61539918199</v>
      </c>
      <c r="G8" s="8">
        <v>68545.288</v>
      </c>
      <c r="H8" s="8">
        <v>0</v>
      </c>
      <c r="I8" s="8">
        <v>80142.166078357695</v>
      </c>
      <c r="J8" s="8">
        <v>0</v>
      </c>
      <c r="K8" s="265">
        <v>232605.73732082429</v>
      </c>
      <c r="L8" s="265">
        <v>121712.6624741344</v>
      </c>
      <c r="M8" s="265">
        <v>24150.248869999999</v>
      </c>
      <c r="N8" s="265">
        <v>42103.981728027662</v>
      </c>
      <c r="O8" s="265">
        <v>44638.844248662179</v>
      </c>
      <c r="P8" s="265">
        <v>30099.094974718439</v>
      </c>
      <c r="Q8" s="266">
        <v>74737.939223380628</v>
      </c>
    </row>
    <row r="9" spans="2:17" ht="20.25" customHeight="1" x14ac:dyDescent="0.35">
      <c r="B9" s="29" t="s">
        <v>257</v>
      </c>
      <c r="C9" s="8" cm="1">
        <f t="array" ref="C9:Q9">'[1]APPENDIX 35'!$C9:$Q9</f>
        <v>1118726.2025899999</v>
      </c>
      <c r="D9" s="8">
        <v>7334.6173399999998</v>
      </c>
      <c r="E9" s="8">
        <v>998606.30052396422</v>
      </c>
      <c r="F9" s="8">
        <v>127454.51940603591</v>
      </c>
      <c r="G9" s="8">
        <v>55038.210670000008</v>
      </c>
      <c r="H9" s="8">
        <v>0</v>
      </c>
      <c r="I9" s="8">
        <v>81602.546699999992</v>
      </c>
      <c r="J9" s="8">
        <v>0</v>
      </c>
      <c r="K9" s="265">
        <v>100890.1833760359</v>
      </c>
      <c r="L9" s="265">
        <v>15384.848435716931</v>
      </c>
      <c r="M9" s="265">
        <v>-94894.865739999979</v>
      </c>
      <c r="N9" s="265">
        <v>62452.260757126707</v>
      </c>
      <c r="O9" s="265">
        <v>117947.9399231923</v>
      </c>
      <c r="P9" s="265">
        <v>48629.809325710958</v>
      </c>
      <c r="Q9" s="266">
        <v>166577.74924890319</v>
      </c>
    </row>
    <row r="10" spans="2:17" ht="20.25" customHeight="1" x14ac:dyDescent="0.35">
      <c r="B10" s="29" t="s">
        <v>258</v>
      </c>
      <c r="C10" s="8" cm="1">
        <f t="array" ref="C10:Q10">'[1]APPENDIX 35'!$C10:$Q10</f>
        <v>31704.208999999999</v>
      </c>
      <c r="D10" s="8">
        <v>126.334</v>
      </c>
      <c r="E10" s="8">
        <v>2800.9079999999999</v>
      </c>
      <c r="F10" s="8">
        <v>29029.634999999998</v>
      </c>
      <c r="G10" s="8">
        <v>7570.5046878365256</v>
      </c>
      <c r="H10" s="8">
        <v>718.36800000000005</v>
      </c>
      <c r="I10" s="8">
        <v>8696.13180324313</v>
      </c>
      <c r="J10" s="8">
        <v>5531.7602934520037</v>
      </c>
      <c r="K10" s="265">
        <v>23090.615591141399</v>
      </c>
      <c r="L10" s="265">
        <v>9716.3395415873656</v>
      </c>
      <c r="M10" s="265">
        <v>1186.6880000000001</v>
      </c>
      <c r="N10" s="265">
        <v>8563.0040637835937</v>
      </c>
      <c r="O10" s="265">
        <v>3624.5839857704359</v>
      </c>
      <c r="P10" s="265">
        <v>11574.608794678479</v>
      </c>
      <c r="Q10" s="266">
        <v>15199.192780448921</v>
      </c>
    </row>
    <row r="11" spans="2:17" ht="20.25" customHeight="1" x14ac:dyDescent="0.35">
      <c r="B11" s="29" t="s">
        <v>7</v>
      </c>
      <c r="C11" s="8" cm="1">
        <f t="array" ref="C11:Q11">'[1]APPENDIX 35'!$C11:$Q11</f>
        <v>570101.18088000012</v>
      </c>
      <c r="D11" s="8">
        <v>289.13736999999992</v>
      </c>
      <c r="E11" s="8">
        <v>115731.18098999999</v>
      </c>
      <c r="F11" s="8">
        <v>454659.13726000011</v>
      </c>
      <c r="G11" s="8">
        <v>117931.24</v>
      </c>
      <c r="H11" s="8">
        <v>0</v>
      </c>
      <c r="I11" s="8">
        <v>121804.31</v>
      </c>
      <c r="J11" s="8">
        <v>0</v>
      </c>
      <c r="K11" s="265">
        <v>450786.0672600001</v>
      </c>
      <c r="L11" s="265">
        <v>51873.58159999999</v>
      </c>
      <c r="M11" s="265">
        <v>79356.068750000006</v>
      </c>
      <c r="N11" s="265">
        <v>182482.68295869959</v>
      </c>
      <c r="O11" s="265">
        <v>137073.7339513005</v>
      </c>
      <c r="P11" s="265">
        <v>69657.634953638466</v>
      </c>
      <c r="Q11" s="266">
        <v>206731.36890493901</v>
      </c>
    </row>
    <row r="12" spans="2:17" ht="20.25" customHeight="1" x14ac:dyDescent="0.35">
      <c r="B12" s="29" t="s">
        <v>8</v>
      </c>
      <c r="C12" s="8" cm="1">
        <f t="array" ref="C12:Q12">'[1]APPENDIX 35'!$C12:$Q12</f>
        <v>6805.1728861748006</v>
      </c>
      <c r="D12" s="8">
        <v>151.41480600530971</v>
      </c>
      <c r="E12" s="8">
        <v>0</v>
      </c>
      <c r="F12" s="8">
        <v>6956.58769218011</v>
      </c>
      <c r="G12" s="8">
        <v>4934.534297436413</v>
      </c>
      <c r="H12" s="8">
        <v>0</v>
      </c>
      <c r="I12" s="8">
        <v>2150.782103813613</v>
      </c>
      <c r="J12" s="8">
        <v>0</v>
      </c>
      <c r="K12" s="265">
        <v>9740.3398858029122</v>
      </c>
      <c r="L12" s="265">
        <v>452.56519973254387</v>
      </c>
      <c r="M12" s="265">
        <v>-37.224027813479537</v>
      </c>
      <c r="N12" s="265">
        <v>7859.0706695819999</v>
      </c>
      <c r="O12" s="265">
        <v>1465.928044301847</v>
      </c>
      <c r="P12" s="265">
        <v>78.110833660240758</v>
      </c>
      <c r="Q12" s="266">
        <v>1544.038877962088</v>
      </c>
    </row>
    <row r="13" spans="2:17" ht="20.25" customHeight="1" x14ac:dyDescent="0.35">
      <c r="B13" s="29" t="s">
        <v>9</v>
      </c>
      <c r="C13" s="8" cm="1">
        <f t="array" ref="C13:Q13">'[1]APPENDIX 35'!$C13:$Q13</f>
        <v>664.45100000000002</v>
      </c>
      <c r="D13" s="8">
        <v>0</v>
      </c>
      <c r="E13" s="8">
        <v>0</v>
      </c>
      <c r="F13" s="8">
        <v>664.45100000000002</v>
      </c>
      <c r="G13" s="8">
        <v>3025.3170500000001</v>
      </c>
      <c r="H13" s="8">
        <v>0</v>
      </c>
      <c r="I13" s="8">
        <v>420.35207000000003</v>
      </c>
      <c r="J13" s="8">
        <v>0</v>
      </c>
      <c r="K13" s="265">
        <v>3269.4159800000002</v>
      </c>
      <c r="L13" s="265">
        <v>0</v>
      </c>
      <c r="M13" s="265">
        <v>519.41200000000003</v>
      </c>
      <c r="N13" s="265">
        <v>0</v>
      </c>
      <c r="O13" s="265">
        <v>2750.00398</v>
      </c>
      <c r="P13" s="265">
        <v>0</v>
      </c>
      <c r="Q13" s="266">
        <v>2750.00398</v>
      </c>
    </row>
    <row r="14" spans="2:17" ht="20.25" customHeight="1" x14ac:dyDescent="0.35">
      <c r="B14" s="29" t="s">
        <v>259</v>
      </c>
      <c r="C14" s="8" cm="1">
        <f t="array" ref="C14:Q14">'[1]APPENDIX 35'!$C14:$Q14</f>
        <v>0</v>
      </c>
      <c r="D14" s="8">
        <v>0</v>
      </c>
      <c r="E14" s="8">
        <v>0</v>
      </c>
      <c r="F14" s="8">
        <v>0</v>
      </c>
      <c r="G14" s="8">
        <v>0</v>
      </c>
      <c r="H14" s="8">
        <v>0</v>
      </c>
      <c r="I14" s="8">
        <v>0</v>
      </c>
      <c r="J14" s="8">
        <v>0</v>
      </c>
      <c r="K14" s="265">
        <v>0</v>
      </c>
      <c r="L14" s="265">
        <v>0</v>
      </c>
      <c r="M14" s="265">
        <v>0</v>
      </c>
      <c r="N14" s="265">
        <v>0</v>
      </c>
      <c r="O14" s="265">
        <v>0</v>
      </c>
      <c r="P14" s="265">
        <v>0</v>
      </c>
      <c r="Q14" s="266">
        <v>0</v>
      </c>
    </row>
    <row r="15" spans="2:17" ht="20.25" customHeight="1" x14ac:dyDescent="0.35">
      <c r="B15" s="29" t="s">
        <v>10</v>
      </c>
      <c r="C15" s="8" cm="1">
        <f t="array" ref="C15:Q15">'[1]APPENDIX 35'!$C15:$Q15</f>
        <v>88920.201000000001</v>
      </c>
      <c r="D15" s="8">
        <v>0</v>
      </c>
      <c r="E15" s="8">
        <v>49615.33</v>
      </c>
      <c r="F15" s="8">
        <v>39304.870999999999</v>
      </c>
      <c r="G15" s="8">
        <v>3483.8150000000001</v>
      </c>
      <c r="H15" s="8">
        <v>0</v>
      </c>
      <c r="I15" s="8">
        <v>23257.304</v>
      </c>
      <c r="J15" s="8">
        <v>0</v>
      </c>
      <c r="K15" s="265">
        <v>19531.382000000001</v>
      </c>
      <c r="L15" s="265">
        <v>19878.347000000002</v>
      </c>
      <c r="M15" s="265">
        <v>698.44299999999998</v>
      </c>
      <c r="N15" s="265">
        <v>11655.263000000001</v>
      </c>
      <c r="O15" s="265">
        <v>-12700.671</v>
      </c>
      <c r="P15" s="265">
        <v>8062.640420880065</v>
      </c>
      <c r="Q15" s="266">
        <v>-4638.0305791199344</v>
      </c>
    </row>
    <row r="16" spans="2:17" ht="20.25" customHeight="1" x14ac:dyDescent="0.35">
      <c r="B16" s="29" t="s">
        <v>11</v>
      </c>
      <c r="C16" s="8" cm="1">
        <f t="array" ref="C16:Q16">'[1]APPENDIX 35'!$C16:$Q16</f>
        <v>341177.08199999999</v>
      </c>
      <c r="D16" s="8">
        <v>0</v>
      </c>
      <c r="E16" s="8">
        <v>264289.31374900002</v>
      </c>
      <c r="F16" s="8">
        <v>76887.768251000045</v>
      </c>
      <c r="G16" s="8">
        <v>31716.31742563839</v>
      </c>
      <c r="H16" s="8">
        <v>0</v>
      </c>
      <c r="I16" s="8">
        <v>33593.340311038541</v>
      </c>
      <c r="J16" s="8">
        <v>0</v>
      </c>
      <c r="K16" s="265">
        <v>75010.745365599898</v>
      </c>
      <c r="L16" s="265">
        <v>13304.121810000001</v>
      </c>
      <c r="M16" s="265">
        <v>-18951.37637799999</v>
      </c>
      <c r="N16" s="265">
        <v>40424.788763320859</v>
      </c>
      <c r="O16" s="265">
        <v>40233.211170279043</v>
      </c>
      <c r="P16" s="265">
        <v>14768.653548726779</v>
      </c>
      <c r="Q16" s="266">
        <v>55001.864719005811</v>
      </c>
    </row>
    <row r="17" spans="2:17" ht="20.25" customHeight="1" x14ac:dyDescent="0.35">
      <c r="B17" s="29" t="s">
        <v>12</v>
      </c>
      <c r="C17" s="8" cm="1">
        <f t="array" ref="C17:Q17">'[1]APPENDIX 35'!$C17:$Q17</f>
        <v>562336.83600000001</v>
      </c>
      <c r="D17" s="8">
        <v>483.084</v>
      </c>
      <c r="E17" s="8">
        <v>129190.802</v>
      </c>
      <c r="F17" s="8">
        <v>433629.11800000002</v>
      </c>
      <c r="G17" s="8">
        <v>112054.31</v>
      </c>
      <c r="H17" s="8">
        <v>0</v>
      </c>
      <c r="I17" s="8">
        <v>118073.993</v>
      </c>
      <c r="J17" s="8">
        <v>0</v>
      </c>
      <c r="K17" s="265">
        <v>427609.435</v>
      </c>
      <c r="L17" s="265">
        <v>289941.03200000001</v>
      </c>
      <c r="M17" s="265">
        <v>49319.743049999997</v>
      </c>
      <c r="N17" s="265">
        <v>51551.188000000002</v>
      </c>
      <c r="O17" s="265">
        <v>36797.471950000006</v>
      </c>
      <c r="P17" s="265">
        <v>58568.434000000001</v>
      </c>
      <c r="Q17" s="266">
        <v>95365.90595</v>
      </c>
    </row>
    <row r="18" spans="2:17" ht="20.25" customHeight="1" x14ac:dyDescent="0.35">
      <c r="B18" s="29" t="s">
        <v>13</v>
      </c>
      <c r="C18" s="8" cm="1">
        <f t="array" ref="C18:Q18">'[1]APPENDIX 35'!$C18:$Q18</f>
        <v>211428.79800000001</v>
      </c>
      <c r="D18" s="8">
        <v>415.03899999999999</v>
      </c>
      <c r="E18" s="8">
        <v>91215.411999999997</v>
      </c>
      <c r="F18" s="8">
        <v>120628.425</v>
      </c>
      <c r="G18" s="8">
        <v>36820.461000000003</v>
      </c>
      <c r="H18" s="8">
        <v>0</v>
      </c>
      <c r="I18" s="8">
        <v>39565.580999999998</v>
      </c>
      <c r="J18" s="8">
        <v>0</v>
      </c>
      <c r="K18" s="265">
        <v>117883.30499999999</v>
      </c>
      <c r="L18" s="265">
        <v>28641.328000000001</v>
      </c>
      <c r="M18" s="265">
        <v>-7310.5079999999998</v>
      </c>
      <c r="N18" s="265">
        <v>48543.950717076077</v>
      </c>
      <c r="O18" s="265">
        <v>48008.534282923923</v>
      </c>
      <c r="P18" s="265">
        <v>11470.356483135811</v>
      </c>
      <c r="Q18" s="266">
        <v>59478.890766059732</v>
      </c>
    </row>
    <row r="19" spans="2:17" ht="20.25" customHeight="1" x14ac:dyDescent="0.35">
      <c r="B19" s="29" t="s">
        <v>14</v>
      </c>
      <c r="C19" s="8" cm="1">
        <f t="array" ref="C19:Q19">'[1]APPENDIX 35'!$C19:$Q19</f>
        <v>211813.56400000001</v>
      </c>
      <c r="D19" s="8">
        <v>117.47499999999999</v>
      </c>
      <c r="E19" s="8">
        <v>55605.627</v>
      </c>
      <c r="F19" s="8">
        <v>156325.41200000001</v>
      </c>
      <c r="G19" s="8">
        <v>53754.821000000004</v>
      </c>
      <c r="H19" s="8">
        <v>0</v>
      </c>
      <c r="I19" s="8">
        <v>59077.084999999999</v>
      </c>
      <c r="J19" s="8">
        <v>0</v>
      </c>
      <c r="K19" s="265">
        <v>151003.14799999999</v>
      </c>
      <c r="L19" s="265">
        <v>132323.32800000001</v>
      </c>
      <c r="M19" s="265">
        <v>13135.085999999999</v>
      </c>
      <c r="N19" s="265">
        <v>91305.297000000006</v>
      </c>
      <c r="O19" s="265">
        <v>-85760.562999999995</v>
      </c>
      <c r="P19" s="265">
        <v>26376.584999999999</v>
      </c>
      <c r="Q19" s="266">
        <v>-59383.978000000003</v>
      </c>
    </row>
    <row r="20" spans="2:17" ht="20.25" customHeight="1" x14ac:dyDescent="0.35">
      <c r="B20" s="29" t="s">
        <v>260</v>
      </c>
      <c r="C20" s="8" cm="1">
        <f t="array" ref="C20:Q20">'[1]APPENDIX 35'!$C20:$Q20</f>
        <v>93346.703999999998</v>
      </c>
      <c r="D20" s="8">
        <v>179.08</v>
      </c>
      <c r="E20" s="8">
        <v>23988.409</v>
      </c>
      <c r="F20" s="8">
        <v>69537.375</v>
      </c>
      <c r="G20" s="8">
        <v>16620.326000000001</v>
      </c>
      <c r="H20" s="8">
        <v>0</v>
      </c>
      <c r="I20" s="8">
        <v>18645.878000000001</v>
      </c>
      <c r="J20" s="8">
        <v>0</v>
      </c>
      <c r="K20" s="265">
        <v>67511.823000000004</v>
      </c>
      <c r="L20" s="265">
        <v>25774.887999999999</v>
      </c>
      <c r="M20" s="265">
        <v>11124.759</v>
      </c>
      <c r="N20" s="265">
        <v>17090.383999999998</v>
      </c>
      <c r="O20" s="265">
        <v>13521.791999999999</v>
      </c>
      <c r="P20" s="265">
        <v>6449.1949999999997</v>
      </c>
      <c r="Q20" s="266">
        <v>19970.987000000001</v>
      </c>
    </row>
    <row r="21" spans="2:17" ht="20.25" customHeight="1" x14ac:dyDescent="0.35">
      <c r="B21" s="29" t="s">
        <v>15</v>
      </c>
      <c r="C21" s="8" cm="1">
        <f t="array" ref="C21:Q21">'[1]APPENDIX 35'!$C21:$Q21</f>
        <v>0</v>
      </c>
      <c r="D21" s="8">
        <v>0</v>
      </c>
      <c r="E21" s="8">
        <v>0</v>
      </c>
      <c r="F21" s="8">
        <v>0</v>
      </c>
      <c r="G21" s="8">
        <v>0</v>
      </c>
      <c r="H21" s="8">
        <v>0</v>
      </c>
      <c r="I21" s="8">
        <v>0</v>
      </c>
      <c r="J21" s="8">
        <v>0</v>
      </c>
      <c r="K21" s="265">
        <v>0</v>
      </c>
      <c r="L21" s="265">
        <v>0</v>
      </c>
      <c r="M21" s="265">
        <v>0</v>
      </c>
      <c r="N21" s="265">
        <v>0</v>
      </c>
      <c r="O21" s="265">
        <v>0</v>
      </c>
      <c r="P21" s="265">
        <v>0</v>
      </c>
      <c r="Q21" s="266">
        <v>0</v>
      </c>
    </row>
    <row r="22" spans="2:17" ht="20.25" customHeight="1" x14ac:dyDescent="0.35">
      <c r="B22" s="29" t="s">
        <v>261</v>
      </c>
      <c r="C22" s="8" cm="1">
        <f t="array" ref="C22:Q22">'[1]APPENDIX 35'!$C22:$Q22</f>
        <v>27375.741999999998</v>
      </c>
      <c r="D22" s="8">
        <v>0</v>
      </c>
      <c r="E22" s="8">
        <v>256.36200000000002</v>
      </c>
      <c r="F22" s="8">
        <v>27119.38</v>
      </c>
      <c r="G22" s="8">
        <v>9789.1509999999998</v>
      </c>
      <c r="H22" s="8">
        <v>10536.8</v>
      </c>
      <c r="I22" s="8">
        <v>0</v>
      </c>
      <c r="J22" s="8">
        <v>0</v>
      </c>
      <c r="K22" s="265">
        <v>47445.330999999998</v>
      </c>
      <c r="L22" s="265">
        <v>-3618.879777219609</v>
      </c>
      <c r="M22" s="265">
        <v>2552.5329999999999</v>
      </c>
      <c r="N22" s="265">
        <v>14764.164000000001</v>
      </c>
      <c r="O22" s="265">
        <v>33747.51377721961</v>
      </c>
      <c r="P22" s="265">
        <v>6278.3530000000001</v>
      </c>
      <c r="Q22" s="266">
        <v>40025.866777219613</v>
      </c>
    </row>
    <row r="23" spans="2:17" ht="20.25" customHeight="1" x14ac:dyDescent="0.35">
      <c r="B23" s="29" t="s">
        <v>262</v>
      </c>
      <c r="C23" s="8" cm="1">
        <f t="array" ref="C23:Q23">'[1]APPENDIX 35'!$C23:$Q23</f>
        <v>0</v>
      </c>
      <c r="D23" s="8">
        <v>0</v>
      </c>
      <c r="E23" s="8">
        <v>0</v>
      </c>
      <c r="F23" s="8">
        <v>0</v>
      </c>
      <c r="G23" s="8">
        <v>0</v>
      </c>
      <c r="H23" s="8">
        <v>0</v>
      </c>
      <c r="I23" s="8">
        <v>0</v>
      </c>
      <c r="J23" s="8">
        <v>0</v>
      </c>
      <c r="K23" s="265">
        <v>0</v>
      </c>
      <c r="L23" s="265">
        <v>0</v>
      </c>
      <c r="M23" s="265">
        <v>0</v>
      </c>
      <c r="N23" s="265">
        <v>0</v>
      </c>
      <c r="O23" s="265">
        <v>0</v>
      </c>
      <c r="P23" s="265">
        <v>0</v>
      </c>
      <c r="Q23" s="266">
        <v>0</v>
      </c>
    </row>
    <row r="24" spans="2:17" ht="20.25" customHeight="1" x14ac:dyDescent="0.35">
      <c r="B24" s="29" t="s">
        <v>16</v>
      </c>
      <c r="C24" s="8" cm="1">
        <f t="array" ref="C24:Q24">'[1]APPENDIX 35'!$C24:$Q24</f>
        <v>113430.092</v>
      </c>
      <c r="D24" s="8">
        <v>1933.1310000000001</v>
      </c>
      <c r="E24" s="8">
        <v>76947.831000000006</v>
      </c>
      <c r="F24" s="8">
        <v>38415.392</v>
      </c>
      <c r="G24" s="8">
        <v>10457.5344099991</v>
      </c>
      <c r="H24" s="8">
        <v>3235</v>
      </c>
      <c r="I24" s="8">
        <v>9546.91</v>
      </c>
      <c r="J24" s="8">
        <v>2155.8690000000001</v>
      </c>
      <c r="K24" s="265">
        <v>40405.147409999103</v>
      </c>
      <c r="L24" s="265">
        <v>13455.145</v>
      </c>
      <c r="M24" s="265">
        <v>-12086.33</v>
      </c>
      <c r="N24" s="265">
        <v>30347.414000000001</v>
      </c>
      <c r="O24" s="265">
        <v>8688.9184099991016</v>
      </c>
      <c r="P24" s="265">
        <v>29169.940999999999</v>
      </c>
      <c r="Q24" s="266">
        <v>37858.859409999102</v>
      </c>
    </row>
    <row r="25" spans="2:17" ht="20.25" customHeight="1" x14ac:dyDescent="0.35">
      <c r="B25" s="29" t="s">
        <v>17</v>
      </c>
      <c r="C25" s="8" cm="1">
        <f t="array" ref="C25:Q25">'[1]APPENDIX 35'!$C25:$Q25</f>
        <v>58347.720999999998</v>
      </c>
      <c r="D25" s="8">
        <v>0</v>
      </c>
      <c r="E25" s="8">
        <v>21632.55</v>
      </c>
      <c r="F25" s="8">
        <v>36715.171000000002</v>
      </c>
      <c r="G25" s="8">
        <v>12857.294</v>
      </c>
      <c r="H25" s="8">
        <v>4762.9709999999995</v>
      </c>
      <c r="I25" s="8">
        <v>14857.988184074849</v>
      </c>
      <c r="J25" s="8">
        <v>3431.2049030292028</v>
      </c>
      <c r="K25" s="265">
        <v>36046.242912895948</v>
      </c>
      <c r="L25" s="265">
        <v>39869.658324349999</v>
      </c>
      <c r="M25" s="265">
        <v>5495.819135915327</v>
      </c>
      <c r="N25" s="265">
        <v>11877.55937780378</v>
      </c>
      <c r="O25" s="265">
        <v>-21196.793925173159</v>
      </c>
      <c r="P25" s="265">
        <v>1433.4034449056619</v>
      </c>
      <c r="Q25" s="266">
        <v>-19763.390480267499</v>
      </c>
    </row>
    <row r="26" spans="2:17" ht="20.25" customHeight="1" x14ac:dyDescent="0.35">
      <c r="B26" s="29" t="s">
        <v>18</v>
      </c>
      <c r="C26" s="8" cm="1">
        <f t="array" ref="C26:Q26">'[1]APPENDIX 35'!$C26:$Q26</f>
        <v>167768.43</v>
      </c>
      <c r="D26" s="8">
        <v>0</v>
      </c>
      <c r="E26" s="8">
        <v>137990.45875568659</v>
      </c>
      <c r="F26" s="8">
        <v>29777.971244313361</v>
      </c>
      <c r="G26" s="8">
        <v>10731.944371153701</v>
      </c>
      <c r="H26" s="8">
        <v>0</v>
      </c>
      <c r="I26" s="8">
        <v>12292.885</v>
      </c>
      <c r="J26" s="8">
        <v>0</v>
      </c>
      <c r="K26" s="265">
        <v>28217.030615467062</v>
      </c>
      <c r="L26" s="265">
        <v>23042.926181266459</v>
      </c>
      <c r="M26" s="265">
        <v>-14529.4572086894</v>
      </c>
      <c r="N26" s="265">
        <v>8111.6221376083922</v>
      </c>
      <c r="O26" s="265">
        <v>11591.939505281611</v>
      </c>
      <c r="P26" s="265">
        <v>1749.1633481070321</v>
      </c>
      <c r="Q26" s="266">
        <v>13341.10285338864</v>
      </c>
    </row>
    <row r="27" spans="2:17" ht="20.25" customHeight="1" x14ac:dyDescent="0.35">
      <c r="B27" s="29" t="s">
        <v>19</v>
      </c>
      <c r="C27" s="8" cm="1">
        <f t="array" ref="C27:Q27">'[1]APPENDIX 35'!$C27:$Q27</f>
        <v>259023.49900000001</v>
      </c>
      <c r="D27" s="8">
        <v>1766.1030000000001</v>
      </c>
      <c r="E27" s="8">
        <v>211954.68952000001</v>
      </c>
      <c r="F27" s="8">
        <v>48834.91248000005</v>
      </c>
      <c r="G27" s="8">
        <v>14007.97153310449</v>
      </c>
      <c r="H27" s="8">
        <v>0</v>
      </c>
      <c r="I27" s="8">
        <v>17184.08201506046</v>
      </c>
      <c r="J27" s="8">
        <v>0</v>
      </c>
      <c r="K27" s="265">
        <v>45658.801998044073</v>
      </c>
      <c r="L27" s="265">
        <v>31227.149095767531</v>
      </c>
      <c r="M27" s="265">
        <v>-7909.0029964503046</v>
      </c>
      <c r="N27" s="265">
        <v>24467.161206049641</v>
      </c>
      <c r="O27" s="265">
        <v>-2126.5053073228</v>
      </c>
      <c r="P27" s="265">
        <v>28045.534408792912</v>
      </c>
      <c r="Q27" s="266">
        <v>25919.029101470111</v>
      </c>
    </row>
    <row r="28" spans="2:17" ht="20.25" customHeight="1" x14ac:dyDescent="0.35">
      <c r="B28" s="29" t="s">
        <v>263</v>
      </c>
      <c r="C28" s="8" cm="1">
        <f t="array" ref="C28:Q28">'[1]APPENDIX 35'!$C28:$Q28</f>
        <v>53641.650399999999</v>
      </c>
      <c r="D28" s="8">
        <v>4661.2960000000003</v>
      </c>
      <c r="E28" s="8">
        <v>27955.76211</v>
      </c>
      <c r="F28" s="8">
        <v>30347.184290000001</v>
      </c>
      <c r="G28" s="8">
        <v>6839.38</v>
      </c>
      <c r="H28" s="8">
        <v>0</v>
      </c>
      <c r="I28" s="8">
        <v>5017.9075111056973</v>
      </c>
      <c r="J28" s="8">
        <v>0</v>
      </c>
      <c r="K28" s="265">
        <v>32168.656778894299</v>
      </c>
      <c r="L28" s="265">
        <v>9914.9060000000009</v>
      </c>
      <c r="M28" s="265">
        <v>5531.0793559100457</v>
      </c>
      <c r="N28" s="265">
        <v>7365.6450000000004</v>
      </c>
      <c r="O28" s="265">
        <v>9357.026422984256</v>
      </c>
      <c r="P28" s="265">
        <v>-957.55899999999997</v>
      </c>
      <c r="Q28" s="266">
        <v>8399.4674229842549</v>
      </c>
    </row>
    <row r="29" spans="2:17" ht="20.25" customHeight="1" x14ac:dyDescent="0.35">
      <c r="B29" s="29" t="s">
        <v>264</v>
      </c>
      <c r="C29" s="8" cm="1">
        <f t="array" ref="C29:Q29">'[1]APPENDIX 35'!$C29:$Q29</f>
        <v>92306.795020000005</v>
      </c>
      <c r="D29" s="8">
        <v>21686.433150000001</v>
      </c>
      <c r="E29" s="8">
        <v>99985.872650000005</v>
      </c>
      <c r="F29" s="8">
        <v>14007.35552000001</v>
      </c>
      <c r="G29" s="8">
        <v>14581.540999999999</v>
      </c>
      <c r="H29" s="8">
        <v>0</v>
      </c>
      <c r="I29" s="8">
        <v>22712.908899999959</v>
      </c>
      <c r="J29" s="8">
        <v>0</v>
      </c>
      <c r="K29" s="265">
        <v>5875.9876200000499</v>
      </c>
      <c r="L29" s="265">
        <v>7522.1327203874107</v>
      </c>
      <c r="M29" s="265">
        <v>-23884.377822574781</v>
      </c>
      <c r="N29" s="265">
        <v>18974.441757898971</v>
      </c>
      <c r="O29" s="265">
        <v>3263.790964288447</v>
      </c>
      <c r="P29" s="265">
        <v>8011.8832269202703</v>
      </c>
      <c r="Q29" s="266">
        <v>11275.67419120872</v>
      </c>
    </row>
    <row r="30" spans="2:17" ht="20.25" customHeight="1" x14ac:dyDescent="0.35">
      <c r="B30" s="29" t="s">
        <v>20</v>
      </c>
      <c r="C30" s="8" cm="1">
        <f t="array" ref="C30:Q30">'[1]APPENDIX 35'!$C30:$Q30</f>
        <v>66667.975000000006</v>
      </c>
      <c r="D30" s="8">
        <v>0</v>
      </c>
      <c r="E30" s="8">
        <v>50992.618000000002</v>
      </c>
      <c r="F30" s="8">
        <v>15675.357</v>
      </c>
      <c r="G30" s="8">
        <v>13181.45872298225</v>
      </c>
      <c r="H30" s="8">
        <v>0</v>
      </c>
      <c r="I30" s="8">
        <v>17890.17909460963</v>
      </c>
      <c r="J30" s="8">
        <v>0</v>
      </c>
      <c r="K30" s="265">
        <v>10966.63662837262</v>
      </c>
      <c r="L30" s="265">
        <v>24448.240677427639</v>
      </c>
      <c r="M30" s="265">
        <v>1423.4580000000001</v>
      </c>
      <c r="N30" s="265">
        <v>19076.119071259898</v>
      </c>
      <c r="O30" s="265">
        <v>-33981.181120314912</v>
      </c>
      <c r="P30" s="265">
        <v>6383.9394485276689</v>
      </c>
      <c r="Q30" s="266">
        <v>-27597.24167178724</v>
      </c>
    </row>
    <row r="31" spans="2:17" ht="20.25" customHeight="1" x14ac:dyDescent="0.35">
      <c r="B31" s="29" t="s">
        <v>265</v>
      </c>
      <c r="C31" s="8" cm="1">
        <f t="array" ref="C31:Q31">'[1]APPENDIX 35'!$C31:$Q31</f>
        <v>478950.19082999998</v>
      </c>
      <c r="D31" s="8">
        <v>1728.0215099999309</v>
      </c>
      <c r="E31" s="8">
        <v>332263.31332000007</v>
      </c>
      <c r="F31" s="8">
        <v>148414.8990199999</v>
      </c>
      <c r="G31" s="8">
        <v>51388.270490000228</v>
      </c>
      <c r="H31" s="8">
        <v>0</v>
      </c>
      <c r="I31" s="8">
        <v>53311.784354775416</v>
      </c>
      <c r="J31" s="8">
        <v>0</v>
      </c>
      <c r="K31" s="265">
        <v>146491.38515522471</v>
      </c>
      <c r="L31" s="265">
        <v>102187.5299405019</v>
      </c>
      <c r="M31" s="265">
        <v>-3858.019167636231</v>
      </c>
      <c r="N31" s="265">
        <v>174038.12100000001</v>
      </c>
      <c r="O31" s="265">
        <v>-125876.24661764091</v>
      </c>
      <c r="P31" s="265">
        <v>54247.253994946906</v>
      </c>
      <c r="Q31" s="266">
        <v>-71628.992622694015</v>
      </c>
    </row>
    <row r="32" spans="2:17" ht="20.25" customHeight="1" x14ac:dyDescent="0.35">
      <c r="B32" s="29" t="s">
        <v>266</v>
      </c>
      <c r="C32" s="8" cm="1">
        <f t="array" ref="C32:Q32">'[1]APPENDIX 35'!$C32:$Q32</f>
        <v>56469.156000000003</v>
      </c>
      <c r="D32" s="8">
        <v>1600.6479999999999</v>
      </c>
      <c r="E32" s="8">
        <v>19440.674999999999</v>
      </c>
      <c r="F32" s="8">
        <v>38629.129000000001</v>
      </c>
      <c r="G32" s="8">
        <v>11801.300999999999</v>
      </c>
      <c r="H32" s="8">
        <v>0</v>
      </c>
      <c r="I32" s="8">
        <v>15439.307000000001</v>
      </c>
      <c r="J32" s="8">
        <v>0</v>
      </c>
      <c r="K32" s="265">
        <v>34991.123</v>
      </c>
      <c r="L32" s="265">
        <v>13277.698</v>
      </c>
      <c r="M32" s="265">
        <v>5212.2460000000001</v>
      </c>
      <c r="N32" s="265">
        <v>10064.526</v>
      </c>
      <c r="O32" s="265">
        <v>6436.6530000000002</v>
      </c>
      <c r="P32" s="265">
        <v>3112.692</v>
      </c>
      <c r="Q32" s="266">
        <v>9549.3449999999993</v>
      </c>
    </row>
    <row r="33" spans="2:17" ht="20.25" customHeight="1" x14ac:dyDescent="0.35">
      <c r="B33" s="29" t="s">
        <v>267</v>
      </c>
      <c r="C33" s="8" cm="1">
        <f t="array" ref="C33:Q33">'[1]APPENDIX 35'!$C33:$Q33</f>
        <v>30479.012999999999</v>
      </c>
      <c r="D33" s="8">
        <v>420.29</v>
      </c>
      <c r="E33" s="8">
        <v>8468.2780000000002</v>
      </c>
      <c r="F33" s="8">
        <v>22431.025000000001</v>
      </c>
      <c r="G33" s="8">
        <v>6436.1319999999996</v>
      </c>
      <c r="H33" s="8">
        <v>0</v>
      </c>
      <c r="I33" s="8">
        <v>12410.075999999999</v>
      </c>
      <c r="J33" s="8">
        <v>0</v>
      </c>
      <c r="K33" s="265">
        <v>16457.080999999998</v>
      </c>
      <c r="L33" s="265">
        <v>5356.415</v>
      </c>
      <c r="M33" s="265">
        <v>2089.4459999999999</v>
      </c>
      <c r="N33" s="265">
        <v>7793.5371864100234</v>
      </c>
      <c r="O33" s="265">
        <v>1217.6828135899771</v>
      </c>
      <c r="P33" s="265">
        <v>2479.2888068796969</v>
      </c>
      <c r="Q33" s="266">
        <v>3696.9716204696751</v>
      </c>
    </row>
    <row r="34" spans="2:17" ht="20.25" customHeight="1" x14ac:dyDescent="0.35">
      <c r="B34" s="29" t="s">
        <v>268</v>
      </c>
      <c r="C34" s="8" cm="1">
        <f t="array" ref="C34:Q34">'[1]APPENDIX 35'!$C34:$Q34</f>
        <v>195413.99447999999</v>
      </c>
      <c r="D34" s="8">
        <v>0</v>
      </c>
      <c r="E34" s="8">
        <v>200659.8196522975</v>
      </c>
      <c r="F34" s="8">
        <v>-5245.8251722975374</v>
      </c>
      <c r="G34" s="8">
        <v>504.06916918031868</v>
      </c>
      <c r="H34" s="8">
        <v>0</v>
      </c>
      <c r="I34" s="8">
        <v>448.44012041096391</v>
      </c>
      <c r="J34" s="8">
        <v>0</v>
      </c>
      <c r="K34" s="265">
        <v>-5190.1961235281824</v>
      </c>
      <c r="L34" s="265">
        <v>1505.9543463879249</v>
      </c>
      <c r="M34" s="265">
        <v>-6870.4109302306661</v>
      </c>
      <c r="N34" s="265">
        <v>33414.605416287573</v>
      </c>
      <c r="O34" s="265">
        <v>-33240.344955973007</v>
      </c>
      <c r="P34" s="265">
        <v>24810.993051189711</v>
      </c>
      <c r="Q34" s="266">
        <v>-8429.3519047833088</v>
      </c>
    </row>
    <row r="35" spans="2:17" ht="20.25" customHeight="1" x14ac:dyDescent="0.35">
      <c r="B35" s="29" t="s">
        <v>269</v>
      </c>
      <c r="C35" s="8" cm="1">
        <f t="array" ref="C35:Q35">'[1]APPENDIX 35'!$C35:$Q35</f>
        <v>45904.294000000002</v>
      </c>
      <c r="D35" s="8">
        <v>0</v>
      </c>
      <c r="E35" s="8">
        <v>45491.923659999993</v>
      </c>
      <c r="F35" s="8">
        <v>412.37034000000358</v>
      </c>
      <c r="G35" s="8">
        <v>250.39841000000001</v>
      </c>
      <c r="H35" s="8">
        <v>0</v>
      </c>
      <c r="I35" s="8">
        <v>9671.3081561643849</v>
      </c>
      <c r="J35" s="8">
        <v>23581.280999999999</v>
      </c>
      <c r="K35" s="265">
        <v>-32589.820406164381</v>
      </c>
      <c r="L35" s="265">
        <v>291199.99979999999</v>
      </c>
      <c r="M35" s="265">
        <v>4317.20993</v>
      </c>
      <c r="N35" s="265">
        <v>5722.8682572068519</v>
      </c>
      <c r="O35" s="265">
        <v>-333829.89839337132</v>
      </c>
      <c r="P35" s="265">
        <v>1821.0694078806951</v>
      </c>
      <c r="Q35" s="266">
        <v>-332008.82898549049</v>
      </c>
    </row>
    <row r="36" spans="2:17" ht="20.25" customHeight="1" x14ac:dyDescent="0.35">
      <c r="B36" s="29" t="s">
        <v>21</v>
      </c>
      <c r="C36" s="8" cm="1">
        <f t="array" ref="C36:Q36">'[1]APPENDIX 35'!$C36:$Q36</f>
        <v>38381.868592828323</v>
      </c>
      <c r="D36" s="8">
        <v>466.76071766472842</v>
      </c>
      <c r="E36" s="8">
        <v>5480.6149999999998</v>
      </c>
      <c r="F36" s="8">
        <v>33368.014310493047</v>
      </c>
      <c r="G36" s="8">
        <v>5854.5701857363802</v>
      </c>
      <c r="H36" s="8">
        <v>0</v>
      </c>
      <c r="I36" s="8">
        <v>14417.815510579339</v>
      </c>
      <c r="J36" s="8">
        <v>0</v>
      </c>
      <c r="K36" s="265">
        <v>24804.76898565008</v>
      </c>
      <c r="L36" s="265">
        <v>12994.502715410739</v>
      </c>
      <c r="M36" s="265">
        <v>4184.2320721615961</v>
      </c>
      <c r="N36" s="265">
        <v>21878.411902187359</v>
      </c>
      <c r="O36" s="265">
        <v>-14252.377704109609</v>
      </c>
      <c r="P36" s="265">
        <v>3478.6515047418379</v>
      </c>
      <c r="Q36" s="266">
        <v>-10773.72619936778</v>
      </c>
    </row>
    <row r="37" spans="2:17" ht="20.25" customHeight="1" x14ac:dyDescent="0.35">
      <c r="B37" s="29" t="s">
        <v>22</v>
      </c>
      <c r="C37" s="8" cm="1">
        <f t="array" ref="C37:Q37">'[1]APPENDIX 35'!$C37:$Q37</f>
        <v>137204.10800000001</v>
      </c>
      <c r="D37" s="8">
        <v>0</v>
      </c>
      <c r="E37" s="8">
        <v>11716.171253906159</v>
      </c>
      <c r="F37" s="8">
        <v>125487.93674609379</v>
      </c>
      <c r="G37" s="8">
        <v>25386.303499829501</v>
      </c>
      <c r="H37" s="8">
        <v>0</v>
      </c>
      <c r="I37" s="8">
        <v>25966.548468218822</v>
      </c>
      <c r="J37" s="8">
        <v>0</v>
      </c>
      <c r="K37" s="265">
        <v>124907.6917777045</v>
      </c>
      <c r="L37" s="265">
        <v>45600.71068039431</v>
      </c>
      <c r="M37" s="265">
        <v>25438.012419289818</v>
      </c>
      <c r="N37" s="265">
        <v>54679.985372646632</v>
      </c>
      <c r="O37" s="265">
        <v>-811.01669462623443</v>
      </c>
      <c r="P37" s="265">
        <v>24173.402153761221</v>
      </c>
      <c r="Q37" s="266">
        <v>23362.385459134988</v>
      </c>
    </row>
    <row r="38" spans="2:17" ht="20.25" customHeight="1" x14ac:dyDescent="0.35">
      <c r="B38" s="29" t="s">
        <v>270</v>
      </c>
      <c r="C38" s="8" cm="1">
        <f t="array" ref="C38:Q38">'[1]APPENDIX 35'!$C38:$Q38</f>
        <v>117220.448</v>
      </c>
      <c r="D38" s="8">
        <v>0.48399999999999999</v>
      </c>
      <c r="E38" s="8">
        <v>11012.281000000001</v>
      </c>
      <c r="F38" s="8">
        <v>106208.651</v>
      </c>
      <c r="G38" s="8">
        <v>37200.660000000003</v>
      </c>
      <c r="H38" s="8">
        <v>0</v>
      </c>
      <c r="I38" s="8">
        <v>41347.644</v>
      </c>
      <c r="J38" s="8">
        <v>0</v>
      </c>
      <c r="K38" s="265">
        <v>102061.667</v>
      </c>
      <c r="L38" s="265">
        <v>20948.821</v>
      </c>
      <c r="M38" s="265">
        <v>18550.251</v>
      </c>
      <c r="N38" s="265">
        <v>90055.975000000006</v>
      </c>
      <c r="O38" s="265">
        <v>-27493.38</v>
      </c>
      <c r="P38" s="265">
        <v>56960.764000000003</v>
      </c>
      <c r="Q38" s="266">
        <v>29467.383999999998</v>
      </c>
    </row>
    <row r="39" spans="2:17" ht="20.25" customHeight="1" x14ac:dyDescent="0.35">
      <c r="B39" s="29" t="s">
        <v>23</v>
      </c>
      <c r="C39" s="8" cm="1">
        <f t="array" ref="C39:Q39">'[1]APPENDIX 35'!$C39:$Q39</f>
        <v>17270.150160000001</v>
      </c>
      <c r="D39" s="8">
        <v>0</v>
      </c>
      <c r="E39" s="8">
        <v>6193.9139999999998</v>
      </c>
      <c r="F39" s="8">
        <v>11076.23616</v>
      </c>
      <c r="G39" s="8">
        <v>3533.5169999999998</v>
      </c>
      <c r="H39" s="8">
        <v>0</v>
      </c>
      <c r="I39" s="8">
        <v>5976.6049999999996</v>
      </c>
      <c r="J39" s="8">
        <v>0</v>
      </c>
      <c r="K39" s="265">
        <v>8633.1481600000043</v>
      </c>
      <c r="L39" s="265">
        <v>13176.113429243849</v>
      </c>
      <c r="M39" s="265">
        <v>-3784.27331</v>
      </c>
      <c r="N39" s="265">
        <v>9046.9469362313594</v>
      </c>
      <c r="O39" s="265">
        <v>-9805.6388954752056</v>
      </c>
      <c r="P39" s="265">
        <v>1012.354167459827</v>
      </c>
      <c r="Q39" s="266">
        <v>-8793.2847280153783</v>
      </c>
    </row>
    <row r="40" spans="2:17" ht="20.25" customHeight="1" x14ac:dyDescent="0.35">
      <c r="B40" s="29" t="s">
        <v>24</v>
      </c>
      <c r="C40" s="8" cm="1">
        <f t="array" ref="C40:Q40">'[1]APPENDIX 35'!$C40:$Q40</f>
        <v>2606.16264</v>
      </c>
      <c r="D40" s="8">
        <v>0</v>
      </c>
      <c r="E40" s="8">
        <v>1408.5346731731661</v>
      </c>
      <c r="F40" s="8">
        <v>1197.6279668268339</v>
      </c>
      <c r="G40" s="8">
        <v>1172.310499277334</v>
      </c>
      <c r="H40" s="8">
        <v>505.51400000000001</v>
      </c>
      <c r="I40" s="8">
        <v>531.19353077326161</v>
      </c>
      <c r="J40" s="8">
        <v>821.38300000000004</v>
      </c>
      <c r="K40" s="265">
        <v>1522.8759353309069</v>
      </c>
      <c r="L40" s="265">
        <v>-232.453</v>
      </c>
      <c r="M40" s="265">
        <v>121.4981155376874</v>
      </c>
      <c r="N40" s="265">
        <v>1104.468179986075</v>
      </c>
      <c r="O40" s="265">
        <v>529.36263980714443</v>
      </c>
      <c r="P40" s="265">
        <v>13.57213162987032</v>
      </c>
      <c r="Q40" s="266">
        <v>542.93477143701466</v>
      </c>
    </row>
    <row r="41" spans="2:17" ht="20.25" customHeight="1" x14ac:dyDescent="0.35">
      <c r="B41" s="29" t="s">
        <v>25</v>
      </c>
      <c r="C41" s="8" cm="1">
        <f t="array" ref="C41:Q41">'[1]APPENDIX 35'!$C41:$Q41</f>
        <v>0</v>
      </c>
      <c r="D41" s="8">
        <v>0</v>
      </c>
      <c r="E41" s="8">
        <v>0</v>
      </c>
      <c r="F41" s="8">
        <v>0</v>
      </c>
      <c r="G41" s="8">
        <v>0</v>
      </c>
      <c r="H41" s="8">
        <v>0</v>
      </c>
      <c r="I41" s="8">
        <v>0</v>
      </c>
      <c r="J41" s="8">
        <v>0</v>
      </c>
      <c r="K41" s="265">
        <v>0</v>
      </c>
      <c r="L41" s="265">
        <v>0</v>
      </c>
      <c r="M41" s="265">
        <v>0</v>
      </c>
      <c r="N41" s="265">
        <v>0</v>
      </c>
      <c r="O41" s="265">
        <v>0</v>
      </c>
      <c r="P41" s="265">
        <v>0</v>
      </c>
      <c r="Q41" s="266">
        <v>0</v>
      </c>
    </row>
    <row r="42" spans="2:17" ht="20.25" customHeight="1" x14ac:dyDescent="0.35">
      <c r="B42" s="260" t="s">
        <v>26</v>
      </c>
      <c r="C42" s="268">
        <f t="shared" ref="C42:Q42" si="0">SUM(C6:C41)</f>
        <v>5479902.3786753668</v>
      </c>
      <c r="D42" s="268">
        <f t="shared" si="0"/>
        <v>43939.244893669973</v>
      </c>
      <c r="E42" s="268">
        <f t="shared" si="0"/>
        <v>3025431.620458845</v>
      </c>
      <c r="F42" s="268">
        <f t="shared" si="0"/>
        <v>2498410.0031101918</v>
      </c>
      <c r="G42" s="268">
        <f t="shared" si="0"/>
        <v>755486.29342217476</v>
      </c>
      <c r="H42" s="268">
        <f t="shared" si="0"/>
        <v>19758.652999999998</v>
      </c>
      <c r="I42" s="268">
        <f t="shared" si="0"/>
        <v>871346.39300381322</v>
      </c>
      <c r="J42" s="268">
        <f t="shared" si="0"/>
        <v>35521.498196481203</v>
      </c>
      <c r="K42" s="268">
        <f t="shared" si="0"/>
        <v>2366787.0583320716</v>
      </c>
      <c r="L42" s="268">
        <f t="shared" si="0"/>
        <v>1352820.4678298843</v>
      </c>
      <c r="M42" s="268">
        <f t="shared" si="0"/>
        <v>63409.061429419635</v>
      </c>
      <c r="N42" s="268">
        <f t="shared" si="0"/>
        <v>1109635.8420615813</v>
      </c>
      <c r="O42" s="268">
        <f t="shared" si="0"/>
        <v>-159078.31298881301</v>
      </c>
      <c r="P42" s="268">
        <f t="shared" si="0"/>
        <v>538848.79132059531</v>
      </c>
      <c r="Q42" s="268">
        <f t="shared" si="0"/>
        <v>379770.47833178227</v>
      </c>
    </row>
    <row r="43" spans="2:17" ht="20.25" customHeight="1" x14ac:dyDescent="0.35">
      <c r="B43" s="534"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265" cm="1">
        <f t="array" ref="C44:Q44">'[1]APPENDIX 35'!$C44:$Q44</f>
        <v>0</v>
      </c>
      <c r="D44" s="265">
        <v>10160.811</v>
      </c>
      <c r="E44" s="265">
        <v>3314.585</v>
      </c>
      <c r="F44" s="265">
        <v>6846.2259999999997</v>
      </c>
      <c r="G44" s="265">
        <v>23323.929295355869</v>
      </c>
      <c r="H44" s="265">
        <v>0</v>
      </c>
      <c r="I44" s="265">
        <v>3597.3262651090408</v>
      </c>
      <c r="J44" s="265">
        <v>0</v>
      </c>
      <c r="K44" s="265">
        <v>26572.82903024683</v>
      </c>
      <c r="L44" s="265">
        <v>-30113.565999999999</v>
      </c>
      <c r="M44" s="265">
        <v>4794.424</v>
      </c>
      <c r="N44" s="265">
        <v>6452.9561435233763</v>
      </c>
      <c r="O44" s="265">
        <v>45439.01488672346</v>
      </c>
      <c r="P44" s="265">
        <v>3065.2134828828089</v>
      </c>
      <c r="Q44" s="266">
        <v>48504.228369606273</v>
      </c>
    </row>
    <row r="45" spans="2:17" ht="20.25" customHeight="1" x14ac:dyDescent="0.35">
      <c r="B45" s="29" t="s">
        <v>29</v>
      </c>
      <c r="C45" s="265" cm="1">
        <f t="array" ref="C45:Q45">'[1]APPENDIX 35'!$C45:$Q45</f>
        <v>0</v>
      </c>
      <c r="D45" s="265">
        <v>0</v>
      </c>
      <c r="E45" s="265">
        <v>0</v>
      </c>
      <c r="F45" s="265">
        <v>0</v>
      </c>
      <c r="G45" s="265">
        <v>0</v>
      </c>
      <c r="H45" s="265">
        <v>0</v>
      </c>
      <c r="I45" s="265">
        <v>0</v>
      </c>
      <c r="J45" s="265">
        <v>0</v>
      </c>
      <c r="K45" s="265">
        <v>0</v>
      </c>
      <c r="L45" s="265">
        <v>0</v>
      </c>
      <c r="M45" s="265">
        <v>0</v>
      </c>
      <c r="N45" s="265">
        <v>0</v>
      </c>
      <c r="O45" s="265">
        <v>0</v>
      </c>
      <c r="P45" s="265">
        <v>0</v>
      </c>
      <c r="Q45" s="266">
        <v>0</v>
      </c>
    </row>
    <row r="46" spans="2:17" ht="20.25" customHeight="1" x14ac:dyDescent="0.35">
      <c r="B46" s="29" t="s">
        <v>271</v>
      </c>
      <c r="C46" s="265" cm="1">
        <f t="array" ref="C46:Q46">'[1]APPENDIX 35'!$C46:$Q46</f>
        <v>0</v>
      </c>
      <c r="D46" s="265">
        <v>90211.402000000002</v>
      </c>
      <c r="E46" s="265">
        <v>0</v>
      </c>
      <c r="F46" s="265">
        <v>90211.402000000002</v>
      </c>
      <c r="G46" s="265">
        <v>57485.584341531823</v>
      </c>
      <c r="H46" s="265">
        <v>31.912530627492711</v>
      </c>
      <c r="I46" s="265">
        <v>58420.082751488233</v>
      </c>
      <c r="J46" s="265">
        <v>0</v>
      </c>
      <c r="K46" s="265">
        <v>89308.816120671079</v>
      </c>
      <c r="L46" s="265">
        <v>37324.486381803057</v>
      </c>
      <c r="M46" s="265">
        <v>35435.093000000001</v>
      </c>
      <c r="N46" s="265">
        <v>4619.997029559584</v>
      </c>
      <c r="O46" s="265">
        <v>11929.239709308429</v>
      </c>
      <c r="P46" s="265">
        <v>9076.6991124999913</v>
      </c>
      <c r="Q46" s="266">
        <v>21005.93882180842</v>
      </c>
    </row>
    <row r="47" spans="2:17" ht="20.25" customHeight="1" x14ac:dyDescent="0.35">
      <c r="B47" s="29" t="s">
        <v>30</v>
      </c>
      <c r="C47" s="265" cm="1">
        <f t="array" ref="C47:Q47">'[1]APPENDIX 35'!$C47:$Q47</f>
        <v>0</v>
      </c>
      <c r="D47" s="265">
        <v>177768.12182999999</v>
      </c>
      <c r="E47" s="265">
        <v>0</v>
      </c>
      <c r="F47" s="265">
        <v>177768.12182999999</v>
      </c>
      <c r="G47" s="265">
        <v>138194.783</v>
      </c>
      <c r="H47" s="265">
        <v>0</v>
      </c>
      <c r="I47" s="265">
        <v>136272.18238399009</v>
      </c>
      <c r="J47" s="265">
        <v>5610.8964035620984</v>
      </c>
      <c r="K47" s="265">
        <v>174079.82604244791</v>
      </c>
      <c r="L47" s="265">
        <v>53712.135909999997</v>
      </c>
      <c r="M47" s="265">
        <v>67869.508049999975</v>
      </c>
      <c r="N47" s="265">
        <v>0</v>
      </c>
      <c r="O47" s="265">
        <v>52498.182082447893</v>
      </c>
      <c r="P47" s="265">
        <v>0</v>
      </c>
      <c r="Q47" s="266">
        <v>52498.182082447893</v>
      </c>
    </row>
    <row r="48" spans="2:17" ht="20.25" customHeight="1" x14ac:dyDescent="0.35">
      <c r="B48" s="362" t="s">
        <v>272</v>
      </c>
      <c r="C48" s="369" cm="1">
        <f t="array" ref="C48:Q48">'[1]APPENDIX 35'!$C48:$Q48</f>
        <v>0</v>
      </c>
      <c r="D48" s="369">
        <v>45983.512566057107</v>
      </c>
      <c r="E48" s="369">
        <v>0</v>
      </c>
      <c r="F48" s="369">
        <v>45983.512566057107</v>
      </c>
      <c r="G48" s="369">
        <v>19001.055327432041</v>
      </c>
      <c r="H48" s="369">
        <v>0</v>
      </c>
      <c r="I48" s="369">
        <v>36091.189341714373</v>
      </c>
      <c r="J48" s="369">
        <v>0</v>
      </c>
      <c r="K48" s="369">
        <v>28893.378551774789</v>
      </c>
      <c r="L48" s="369">
        <v>8811.2389186862638</v>
      </c>
      <c r="M48" s="369">
        <v>2795.4465825911789</v>
      </c>
      <c r="N48" s="369">
        <v>10072.41639222513</v>
      </c>
      <c r="O48" s="369">
        <v>7214.2766582722161</v>
      </c>
      <c r="P48" s="369">
        <v>2947.0564696915212</v>
      </c>
      <c r="Q48" s="370">
        <v>10161.33312796374</v>
      </c>
    </row>
    <row r="49" spans="2:17" ht="20.25" customHeight="1" x14ac:dyDescent="0.35">
      <c r="B49" s="365" t="s">
        <v>26</v>
      </c>
      <c r="C49" s="366">
        <f t="shared" ref="C49:Q49" si="1">SUM(C44:C48)</f>
        <v>0</v>
      </c>
      <c r="D49" s="366">
        <f t="shared" si="1"/>
        <v>324123.8473960571</v>
      </c>
      <c r="E49" s="366">
        <f t="shared" si="1"/>
        <v>3314.585</v>
      </c>
      <c r="F49" s="366">
        <f t="shared" si="1"/>
        <v>320809.26239605708</v>
      </c>
      <c r="G49" s="366">
        <f t="shared" si="1"/>
        <v>238005.35196431971</v>
      </c>
      <c r="H49" s="366">
        <f t="shared" si="1"/>
        <v>31.912530627492711</v>
      </c>
      <c r="I49" s="366">
        <f t="shared" si="1"/>
        <v>234380.78074230172</v>
      </c>
      <c r="J49" s="366">
        <f t="shared" si="1"/>
        <v>5610.8964035620984</v>
      </c>
      <c r="K49" s="366">
        <f t="shared" si="1"/>
        <v>318854.84974514059</v>
      </c>
      <c r="L49" s="366">
        <f t="shared" si="1"/>
        <v>69734.295210489319</v>
      </c>
      <c r="M49" s="366">
        <f t="shared" si="1"/>
        <v>110894.47163259114</v>
      </c>
      <c r="N49" s="366">
        <f t="shared" si="1"/>
        <v>21145.36956530809</v>
      </c>
      <c r="O49" s="366">
        <f t="shared" si="1"/>
        <v>117080.71333675199</v>
      </c>
      <c r="P49" s="366">
        <f t="shared" si="1"/>
        <v>15088.969065074321</v>
      </c>
      <c r="Q49" s="366">
        <f t="shared" si="1"/>
        <v>132169.68240182631</v>
      </c>
    </row>
    <row r="50" spans="2:17" ht="20.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dYt0+VaN8eX84l1xobzutFzpEPXBfZ4XC7utVgObBBlT6dq+3Gh02PCtsvpUXFFwnIosn+InWwS8/YVhNDPuaA==" saltValue="8VXWUWo9+E1eGmmrDU3jcg=="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42">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10.54296875" style="1" customWidth="1"/>
    <col min="2" max="2" width="50.6328125" style="1" bestFit="1" customWidth="1"/>
    <col min="3" max="10" width="15.453125" style="1" customWidth="1"/>
    <col min="11" max="11" width="17.54296875" style="1" customWidth="1"/>
    <col min="12" max="14" width="15.453125" style="1" customWidth="1"/>
    <col min="15" max="15" width="16.90625" style="1" customWidth="1"/>
    <col min="16" max="16" width="15.453125" style="1" customWidth="1"/>
    <col min="17" max="17" width="16.453125" style="1" customWidth="1"/>
    <col min="18" max="19" width="10.54296875" style="1" bestFit="1" customWidth="1"/>
    <col min="20" max="16384" width="8.7265625" style="1"/>
  </cols>
  <sheetData>
    <row r="1" spans="2:17" ht="32.5" customHeight="1" x14ac:dyDescent="0.35">
      <c r="B1" s="449"/>
    </row>
    <row r="3" spans="2:17" ht="21.75" customHeight="1" x14ac:dyDescent="0.35">
      <c r="B3" s="538" t="str">
        <f>_xlfn.CONCAT(Contents!E53,": ",UPPER(Contents!F53))</f>
        <v>APPENDIX 36: SUMMARY OF WORK INJURY BENEFITS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x14ac:dyDescent="0.35">
      <c r="B5" s="560" t="s">
        <v>4</v>
      </c>
      <c r="C5" s="535"/>
      <c r="D5" s="535"/>
      <c r="E5" s="535"/>
      <c r="F5" s="535"/>
      <c r="G5" s="535"/>
      <c r="H5" s="535"/>
      <c r="I5" s="535"/>
      <c r="J5" s="535"/>
      <c r="K5" s="535"/>
      <c r="L5" s="535"/>
      <c r="M5" s="535"/>
      <c r="N5" s="535"/>
      <c r="O5" s="535"/>
      <c r="P5" s="535"/>
      <c r="Q5" s="536"/>
    </row>
    <row r="6" spans="2:17" ht="21" customHeight="1" x14ac:dyDescent="0.35">
      <c r="B6" s="29" t="s">
        <v>5</v>
      </c>
      <c r="C6" s="8" cm="1">
        <f t="array" ref="C6:Q6">'[1]APPENDIX 36'!$C6:$Q6</f>
        <v>87413.998000000007</v>
      </c>
      <c r="D6" s="8">
        <v>0</v>
      </c>
      <c r="E6" s="8">
        <v>0</v>
      </c>
      <c r="F6" s="8">
        <v>87413.998000000007</v>
      </c>
      <c r="G6" s="8">
        <v>29422.618999999999</v>
      </c>
      <c r="H6" s="8">
        <v>0</v>
      </c>
      <c r="I6" s="8">
        <v>32010.924051474161</v>
      </c>
      <c r="J6" s="8">
        <v>0</v>
      </c>
      <c r="K6" s="265">
        <v>84825.692948525844</v>
      </c>
      <c r="L6" s="265">
        <v>53691.998025744928</v>
      </c>
      <c r="M6" s="265">
        <v>17476.16691399999</v>
      </c>
      <c r="N6" s="265">
        <v>11669.39992829348</v>
      </c>
      <c r="O6" s="265">
        <v>1988.1280804874471</v>
      </c>
      <c r="P6" s="265">
        <v>5168.670187933657</v>
      </c>
      <c r="Q6" s="266">
        <v>7156.7982684211038</v>
      </c>
    </row>
    <row r="7" spans="2:17" ht="21" customHeight="1" x14ac:dyDescent="0.35">
      <c r="B7" s="29" t="s">
        <v>6</v>
      </c>
      <c r="C7" s="8" cm="1">
        <f t="array" ref="C7:Q7">'[1]APPENDIX 36'!$C7:$Q7</f>
        <v>74791.847524961398</v>
      </c>
      <c r="D7" s="8">
        <v>0</v>
      </c>
      <c r="E7" s="8">
        <v>2005.9449999999999</v>
      </c>
      <c r="F7" s="8">
        <v>72785.902524961391</v>
      </c>
      <c r="G7" s="8">
        <v>7317.7579999999998</v>
      </c>
      <c r="H7" s="8">
        <v>0</v>
      </c>
      <c r="I7" s="8">
        <v>13427.38162990604</v>
      </c>
      <c r="J7" s="8">
        <v>0</v>
      </c>
      <c r="K7" s="265">
        <v>66676.278895055366</v>
      </c>
      <c r="L7" s="265">
        <v>17590.859078962971</v>
      </c>
      <c r="M7" s="265">
        <v>13716.534</v>
      </c>
      <c r="N7" s="265">
        <v>23069.025870481441</v>
      </c>
      <c r="O7" s="265">
        <v>12299.85994561095</v>
      </c>
      <c r="P7" s="265">
        <v>2850.2020802954071</v>
      </c>
      <c r="Q7" s="266">
        <v>15150.062025906351</v>
      </c>
    </row>
    <row r="8" spans="2:17" ht="21" customHeight="1" x14ac:dyDescent="0.35">
      <c r="B8" s="29" t="s">
        <v>256</v>
      </c>
      <c r="C8" s="8" cm="1">
        <f t="array" ref="C8:Q8">'[1]APPENDIX 36'!$C8:$Q8</f>
        <v>559674.33400000003</v>
      </c>
      <c r="D8" s="8">
        <v>110192.958</v>
      </c>
      <c r="E8" s="8">
        <v>92343.876672049999</v>
      </c>
      <c r="F8" s="8">
        <v>577523.41532795003</v>
      </c>
      <c r="G8" s="8">
        <v>163357.78899999999</v>
      </c>
      <c r="H8" s="8">
        <v>0</v>
      </c>
      <c r="I8" s="8">
        <v>171065.84155143541</v>
      </c>
      <c r="J8" s="8">
        <v>0</v>
      </c>
      <c r="K8" s="265">
        <v>569815.36277651449</v>
      </c>
      <c r="L8" s="265">
        <v>277154.80627584859</v>
      </c>
      <c r="M8" s="265">
        <v>97116.782862499982</v>
      </c>
      <c r="N8" s="265">
        <v>103583.9252846524</v>
      </c>
      <c r="O8" s="265">
        <v>91959.848353513502</v>
      </c>
      <c r="P8" s="265">
        <v>85813.945257630272</v>
      </c>
      <c r="Q8" s="266">
        <v>177773.7936111438</v>
      </c>
    </row>
    <row r="9" spans="2:17" ht="21" customHeight="1" x14ac:dyDescent="0.35">
      <c r="B9" s="29" t="s">
        <v>257</v>
      </c>
      <c r="C9" s="8" cm="1">
        <f t="array" ref="C9:Q9">'[1]APPENDIX 36'!$C9:$Q9</f>
        <v>3301545.391129999</v>
      </c>
      <c r="D9" s="8">
        <v>0</v>
      </c>
      <c r="E9" s="8">
        <v>2714409.0889618262</v>
      </c>
      <c r="F9" s="8">
        <v>587136.30216817383</v>
      </c>
      <c r="G9" s="8">
        <v>119047.85884</v>
      </c>
      <c r="H9" s="8">
        <v>0</v>
      </c>
      <c r="I9" s="8">
        <v>189477.46995</v>
      </c>
      <c r="J9" s="8">
        <v>0</v>
      </c>
      <c r="K9" s="265">
        <v>516706.69105817378</v>
      </c>
      <c r="L9" s="265">
        <v>208582.413264009</v>
      </c>
      <c r="M9" s="265">
        <v>-91577.275279999973</v>
      </c>
      <c r="N9" s="265">
        <v>122063.76497085459</v>
      </c>
      <c r="O9" s="265">
        <v>277637.78810331022</v>
      </c>
      <c r="P9" s="265">
        <v>212537.0841827156</v>
      </c>
      <c r="Q9" s="266">
        <v>490174.87228602578</v>
      </c>
    </row>
    <row r="10" spans="2:17" ht="21" customHeight="1" x14ac:dyDescent="0.35">
      <c r="B10" s="29" t="s">
        <v>258</v>
      </c>
      <c r="C10" s="8" cm="1">
        <f t="array" ref="C10:Q10">'[1]APPENDIX 36'!$C10:$Q10</f>
        <v>101531.87300000001</v>
      </c>
      <c r="D10" s="8">
        <v>2212.232</v>
      </c>
      <c r="E10" s="8">
        <v>12752.361999999999</v>
      </c>
      <c r="F10" s="8">
        <v>90991.743000000002</v>
      </c>
      <c r="G10" s="8">
        <v>33110.304254098359</v>
      </c>
      <c r="H10" s="8">
        <v>0</v>
      </c>
      <c r="I10" s="8">
        <v>40551.446792613671</v>
      </c>
      <c r="J10" s="8">
        <v>0</v>
      </c>
      <c r="K10" s="265">
        <v>83550.60046148469</v>
      </c>
      <c r="L10" s="265">
        <v>50167.08307817427</v>
      </c>
      <c r="M10" s="265">
        <v>15260.843000000001</v>
      </c>
      <c r="N10" s="265">
        <v>27611.779396336431</v>
      </c>
      <c r="O10" s="265">
        <v>-9489.105013026021</v>
      </c>
      <c r="P10" s="265">
        <v>41447.098367478888</v>
      </c>
      <c r="Q10" s="266">
        <v>31957.993354452861</v>
      </c>
    </row>
    <row r="11" spans="2:17" ht="21" customHeight="1" x14ac:dyDescent="0.35">
      <c r="B11" s="29" t="s">
        <v>7</v>
      </c>
      <c r="C11" s="8" cm="1">
        <f t="array" ref="C11:Q11">'[1]APPENDIX 36'!$C11:$Q11</f>
        <v>623611.99703000113</v>
      </c>
      <c r="D11" s="8">
        <v>469182.64041000011</v>
      </c>
      <c r="E11" s="8">
        <v>596676.96547000005</v>
      </c>
      <c r="F11" s="8">
        <v>496117.67197000119</v>
      </c>
      <c r="G11" s="8">
        <v>126508.04700000001</v>
      </c>
      <c r="H11" s="8">
        <v>0</v>
      </c>
      <c r="I11" s="8">
        <v>162192.76800000001</v>
      </c>
      <c r="J11" s="8">
        <v>0</v>
      </c>
      <c r="K11" s="265">
        <v>460432.95097000123</v>
      </c>
      <c r="L11" s="265">
        <v>-40476.175490000067</v>
      </c>
      <c r="M11" s="265">
        <v>69728.702909999993</v>
      </c>
      <c r="N11" s="265">
        <v>105471.2368884231</v>
      </c>
      <c r="O11" s="265">
        <v>325709.18666157807</v>
      </c>
      <c r="P11" s="265">
        <v>126347.17953580771</v>
      </c>
      <c r="Q11" s="266">
        <v>452056.36619738583</v>
      </c>
    </row>
    <row r="12" spans="2:17" ht="21" customHeight="1" x14ac:dyDescent="0.35">
      <c r="B12" s="29" t="s">
        <v>8</v>
      </c>
      <c r="C12" s="8" cm="1">
        <f t="array" ref="C12:Q12">'[1]APPENDIX 36'!$C12:$Q12</f>
        <v>13802.98964052719</v>
      </c>
      <c r="D12" s="8">
        <v>307.11592984796368</v>
      </c>
      <c r="E12" s="8">
        <v>0</v>
      </c>
      <c r="F12" s="8">
        <v>14110.105570375161</v>
      </c>
      <c r="G12" s="8">
        <v>6492.5401476808283</v>
      </c>
      <c r="H12" s="8">
        <v>0</v>
      </c>
      <c r="I12" s="8">
        <v>7235.0655490059708</v>
      </c>
      <c r="J12" s="8">
        <v>0</v>
      </c>
      <c r="K12" s="265">
        <v>13367.580169050019</v>
      </c>
      <c r="L12" s="265">
        <v>13771.372504760729</v>
      </c>
      <c r="M12" s="265">
        <v>-128.68071801047171</v>
      </c>
      <c r="N12" s="265">
        <v>15940.61904660779</v>
      </c>
      <c r="O12" s="265">
        <v>-16215.73066430803</v>
      </c>
      <c r="P12" s="265">
        <v>147.3440466942063</v>
      </c>
      <c r="Q12" s="266">
        <v>-16068.386617613831</v>
      </c>
    </row>
    <row r="13" spans="2:17" ht="21" customHeight="1" x14ac:dyDescent="0.35">
      <c r="B13" s="29" t="s">
        <v>9</v>
      </c>
      <c r="C13" s="8" cm="1">
        <f t="array" ref="C13:Q13">'[1]APPENDIX 36'!$C13:$Q13</f>
        <v>6441.4260000000004</v>
      </c>
      <c r="D13" s="8">
        <v>0</v>
      </c>
      <c r="E13" s="8">
        <v>0</v>
      </c>
      <c r="F13" s="8">
        <v>6441.4260000000004</v>
      </c>
      <c r="G13" s="8">
        <v>6576.8770199999999</v>
      </c>
      <c r="H13" s="8">
        <v>0</v>
      </c>
      <c r="I13" s="8">
        <v>7346.4302200000002</v>
      </c>
      <c r="J13" s="8">
        <v>0</v>
      </c>
      <c r="K13" s="265">
        <v>5671.8728000000001</v>
      </c>
      <c r="L13" s="265">
        <v>447.43799999999999</v>
      </c>
      <c r="M13" s="265">
        <v>4907.7879999999996</v>
      </c>
      <c r="N13" s="265">
        <v>0</v>
      </c>
      <c r="O13" s="265">
        <v>316.64679999999981</v>
      </c>
      <c r="P13" s="265">
        <v>0</v>
      </c>
      <c r="Q13" s="266">
        <v>316.64679999999981</v>
      </c>
    </row>
    <row r="14" spans="2:17" ht="21" customHeight="1" x14ac:dyDescent="0.35">
      <c r="B14" s="29" t="s">
        <v>259</v>
      </c>
      <c r="C14" s="8" cm="1">
        <f t="array" ref="C14:Q14">'[1]APPENDIX 36'!$C14:$Q14</f>
        <v>0</v>
      </c>
      <c r="D14" s="8">
        <v>0</v>
      </c>
      <c r="E14" s="8">
        <v>0</v>
      </c>
      <c r="F14" s="8">
        <v>0</v>
      </c>
      <c r="G14" s="8">
        <v>0</v>
      </c>
      <c r="H14" s="8">
        <v>0</v>
      </c>
      <c r="I14" s="8">
        <v>0</v>
      </c>
      <c r="J14" s="8">
        <v>0</v>
      </c>
      <c r="K14" s="265">
        <v>0</v>
      </c>
      <c r="L14" s="265">
        <v>0</v>
      </c>
      <c r="M14" s="265">
        <v>0</v>
      </c>
      <c r="N14" s="265">
        <v>0</v>
      </c>
      <c r="O14" s="265">
        <v>0</v>
      </c>
      <c r="P14" s="265">
        <v>0</v>
      </c>
      <c r="Q14" s="266">
        <v>0</v>
      </c>
    </row>
    <row r="15" spans="2:17" ht="21" customHeight="1" x14ac:dyDescent="0.35">
      <c r="B15" s="29" t="s">
        <v>10</v>
      </c>
      <c r="C15" s="8" cm="1">
        <f t="array" ref="C15:Q15">'[1]APPENDIX 36'!$C15:$Q15</f>
        <v>315351.46500000003</v>
      </c>
      <c r="D15" s="8">
        <v>1067.6220000000001</v>
      </c>
      <c r="E15" s="8">
        <v>30568.058000000001</v>
      </c>
      <c r="F15" s="8">
        <v>285851.02899999998</v>
      </c>
      <c r="G15" s="8">
        <v>63936.110999999997</v>
      </c>
      <c r="H15" s="8">
        <v>0</v>
      </c>
      <c r="I15" s="8">
        <v>90446.361000000004</v>
      </c>
      <c r="J15" s="8">
        <v>0</v>
      </c>
      <c r="K15" s="265">
        <v>259340.77900000001</v>
      </c>
      <c r="L15" s="265">
        <v>122751.853</v>
      </c>
      <c r="M15" s="265">
        <v>52478.402999999998</v>
      </c>
      <c r="N15" s="265">
        <v>19537.550999999999</v>
      </c>
      <c r="O15" s="265">
        <v>64572.972000000002</v>
      </c>
      <c r="P15" s="265">
        <v>58745.840954972322</v>
      </c>
      <c r="Q15" s="266">
        <v>123318.81295497229</v>
      </c>
    </row>
    <row r="16" spans="2:17" ht="21" customHeight="1" x14ac:dyDescent="0.35">
      <c r="B16" s="29" t="s">
        <v>11</v>
      </c>
      <c r="C16" s="8" cm="1">
        <f t="array" ref="C16:Q16">'[1]APPENDIX 36'!$C16:$Q16</f>
        <v>129655.318</v>
      </c>
      <c r="D16" s="8">
        <v>0</v>
      </c>
      <c r="E16" s="8">
        <v>9317.6712499999994</v>
      </c>
      <c r="F16" s="8">
        <v>120337.64675</v>
      </c>
      <c r="G16" s="8">
        <v>38019.7827997274</v>
      </c>
      <c r="H16" s="8">
        <v>0</v>
      </c>
      <c r="I16" s="8">
        <v>54267.067723230342</v>
      </c>
      <c r="J16" s="8">
        <v>0</v>
      </c>
      <c r="K16" s="265">
        <v>104090.3618264971</v>
      </c>
      <c r="L16" s="265">
        <v>6151.6251500000062</v>
      </c>
      <c r="M16" s="265">
        <v>25931.063999999998</v>
      </c>
      <c r="N16" s="265">
        <v>64249.20994878043</v>
      </c>
      <c r="O16" s="265">
        <v>7758.4627277166401</v>
      </c>
      <c r="P16" s="265">
        <v>18472.585999999999</v>
      </c>
      <c r="Q16" s="266">
        <v>26231.048727716639</v>
      </c>
    </row>
    <row r="17" spans="2:17" ht="21" customHeight="1" x14ac:dyDescent="0.35">
      <c r="B17" s="29" t="s">
        <v>12</v>
      </c>
      <c r="C17" s="8" cm="1">
        <f t="array" ref="C17:Q17">'[1]APPENDIX 36'!$C17:$Q17</f>
        <v>1006778.002</v>
      </c>
      <c r="D17" s="8">
        <v>0</v>
      </c>
      <c r="E17" s="8">
        <v>300777.76400000002</v>
      </c>
      <c r="F17" s="8">
        <v>706000.23800000001</v>
      </c>
      <c r="G17" s="8">
        <v>197152.35399999999</v>
      </c>
      <c r="H17" s="8">
        <v>0</v>
      </c>
      <c r="I17" s="8">
        <v>244500.932</v>
      </c>
      <c r="J17" s="8">
        <v>0</v>
      </c>
      <c r="K17" s="265">
        <v>658651.66</v>
      </c>
      <c r="L17" s="265">
        <v>335758.07500000001</v>
      </c>
      <c r="M17" s="265">
        <v>65766.474719999998</v>
      </c>
      <c r="N17" s="265">
        <v>92215.29</v>
      </c>
      <c r="O17" s="265">
        <v>164911.82028000001</v>
      </c>
      <c r="P17" s="265">
        <v>95636.331999999995</v>
      </c>
      <c r="Q17" s="266">
        <v>260548.15228000001</v>
      </c>
    </row>
    <row r="18" spans="2:17" ht="21" customHeight="1" x14ac:dyDescent="0.35">
      <c r="B18" s="29" t="s">
        <v>13</v>
      </c>
      <c r="C18" s="8" cm="1">
        <f t="array" ref="C18:Q18">'[1]APPENDIX 36'!$C18:$Q18</f>
        <v>682137.03899999999</v>
      </c>
      <c r="D18" s="8">
        <v>61404.493999999999</v>
      </c>
      <c r="E18" s="8">
        <v>178543.93</v>
      </c>
      <c r="F18" s="8">
        <v>564997.603</v>
      </c>
      <c r="G18" s="8">
        <v>185516.11799999999</v>
      </c>
      <c r="H18" s="8">
        <v>0</v>
      </c>
      <c r="I18" s="8">
        <v>146751.93700000001</v>
      </c>
      <c r="J18" s="8">
        <v>0</v>
      </c>
      <c r="K18" s="265">
        <v>603761.78399999999</v>
      </c>
      <c r="L18" s="265">
        <v>367162.97100000002</v>
      </c>
      <c r="M18" s="265">
        <v>115648.508</v>
      </c>
      <c r="N18" s="265">
        <v>170382.31579071711</v>
      </c>
      <c r="O18" s="265">
        <v>-49432.010790717068</v>
      </c>
      <c r="P18" s="265">
        <v>40259.308763970737</v>
      </c>
      <c r="Q18" s="266">
        <v>-9172.7020267463176</v>
      </c>
    </row>
    <row r="19" spans="2:17" ht="21" customHeight="1" x14ac:dyDescent="0.35">
      <c r="B19" s="29" t="s">
        <v>14</v>
      </c>
      <c r="C19" s="8" cm="1">
        <f t="array" ref="C19:Q19">'[1]APPENDIX 36'!$C19:$Q19</f>
        <v>549247.37199999997</v>
      </c>
      <c r="D19" s="8">
        <v>379610.63799999998</v>
      </c>
      <c r="E19" s="8">
        <v>48237.913</v>
      </c>
      <c r="F19" s="8">
        <v>880620.09699999995</v>
      </c>
      <c r="G19" s="8">
        <v>121037.253</v>
      </c>
      <c r="H19" s="8">
        <v>0</v>
      </c>
      <c r="I19" s="8">
        <v>217353.16200000001</v>
      </c>
      <c r="J19" s="8">
        <v>0</v>
      </c>
      <c r="K19" s="265">
        <v>784304.18799999997</v>
      </c>
      <c r="L19" s="265">
        <v>180139.742</v>
      </c>
      <c r="M19" s="265">
        <v>159996.35</v>
      </c>
      <c r="N19" s="265">
        <v>162934.774</v>
      </c>
      <c r="O19" s="265">
        <v>281233.32199999999</v>
      </c>
      <c r="P19" s="265">
        <v>109504.27099999999</v>
      </c>
      <c r="Q19" s="266">
        <v>390737.59299999999</v>
      </c>
    </row>
    <row r="20" spans="2:17" ht="21" customHeight="1" x14ac:dyDescent="0.35">
      <c r="B20" s="29" t="s">
        <v>260</v>
      </c>
      <c r="C20" s="8" cm="1">
        <f t="array" ref="C20:Q20">'[1]APPENDIX 36'!$C20:$Q20</f>
        <v>289767.57299999997</v>
      </c>
      <c r="D20" s="8">
        <v>928.93100000000004</v>
      </c>
      <c r="E20" s="8">
        <v>11797.284</v>
      </c>
      <c r="F20" s="8">
        <v>278899.21999999997</v>
      </c>
      <c r="G20" s="8">
        <v>73115.888000000006</v>
      </c>
      <c r="H20" s="8">
        <v>0</v>
      </c>
      <c r="I20" s="8">
        <v>67726.827999999994</v>
      </c>
      <c r="J20" s="8">
        <v>0</v>
      </c>
      <c r="K20" s="265">
        <v>284288.28000000003</v>
      </c>
      <c r="L20" s="265">
        <v>85334.152000000002</v>
      </c>
      <c r="M20" s="265">
        <v>47143.898999999998</v>
      </c>
      <c r="N20" s="265">
        <v>68598.138000000006</v>
      </c>
      <c r="O20" s="265">
        <v>83212.091</v>
      </c>
      <c r="P20" s="265">
        <v>25886.142</v>
      </c>
      <c r="Q20" s="266">
        <v>109098.23299999999</v>
      </c>
    </row>
    <row r="21" spans="2:17" ht="21" customHeight="1" x14ac:dyDescent="0.35">
      <c r="B21" s="29" t="s">
        <v>15</v>
      </c>
      <c r="C21" s="8" cm="1">
        <f t="array" ref="C21:Q21">'[1]APPENDIX 36'!$C21:$Q21</f>
        <v>0</v>
      </c>
      <c r="D21" s="8">
        <v>0</v>
      </c>
      <c r="E21" s="8">
        <v>0</v>
      </c>
      <c r="F21" s="8">
        <v>0</v>
      </c>
      <c r="G21" s="8">
        <v>0</v>
      </c>
      <c r="H21" s="8">
        <v>0</v>
      </c>
      <c r="I21" s="8">
        <v>0</v>
      </c>
      <c r="J21" s="8">
        <v>0</v>
      </c>
      <c r="K21" s="265">
        <v>0</v>
      </c>
      <c r="L21" s="265">
        <v>0</v>
      </c>
      <c r="M21" s="265">
        <v>0</v>
      </c>
      <c r="N21" s="265">
        <v>0</v>
      </c>
      <c r="O21" s="265">
        <v>0</v>
      </c>
      <c r="P21" s="265">
        <v>0</v>
      </c>
      <c r="Q21" s="266">
        <v>0</v>
      </c>
    </row>
    <row r="22" spans="2:17" ht="21" customHeight="1" x14ac:dyDescent="0.35">
      <c r="B22" s="29" t="s">
        <v>261</v>
      </c>
      <c r="C22" s="8" cm="1">
        <f t="array" ref="C22:Q22">'[1]APPENDIX 36'!$C22:$Q22</f>
        <v>868700.91299999994</v>
      </c>
      <c r="D22" s="8">
        <v>0</v>
      </c>
      <c r="E22" s="8">
        <v>580924.46200000006</v>
      </c>
      <c r="F22" s="8">
        <v>287776.451</v>
      </c>
      <c r="G22" s="8">
        <v>131543.50599999999</v>
      </c>
      <c r="H22" s="8">
        <v>105466.058</v>
      </c>
      <c r="I22" s="8">
        <v>0</v>
      </c>
      <c r="J22" s="8">
        <v>0</v>
      </c>
      <c r="K22" s="265">
        <v>524786.01500000001</v>
      </c>
      <c r="L22" s="265">
        <v>321203.03423300351</v>
      </c>
      <c r="M22" s="265">
        <v>21828.373</v>
      </c>
      <c r="N22" s="265">
        <v>162451.519</v>
      </c>
      <c r="O22" s="265">
        <v>19303.088766996501</v>
      </c>
      <c r="P22" s="265">
        <v>50292.453999999998</v>
      </c>
      <c r="Q22" s="266">
        <v>69595.542766996499</v>
      </c>
    </row>
    <row r="23" spans="2:17" ht="21" customHeight="1" x14ac:dyDescent="0.35">
      <c r="B23" s="29" t="s">
        <v>262</v>
      </c>
      <c r="C23" s="8" cm="1">
        <f t="array" ref="C23:Q23">'[1]APPENDIX 36'!$C23:$Q23</f>
        <v>0</v>
      </c>
      <c r="D23" s="8">
        <v>0</v>
      </c>
      <c r="E23" s="8">
        <v>0</v>
      </c>
      <c r="F23" s="8">
        <v>0</v>
      </c>
      <c r="G23" s="8">
        <v>0</v>
      </c>
      <c r="H23" s="8">
        <v>0</v>
      </c>
      <c r="I23" s="8">
        <v>0</v>
      </c>
      <c r="J23" s="8">
        <v>0</v>
      </c>
      <c r="K23" s="265">
        <v>0</v>
      </c>
      <c r="L23" s="265">
        <v>0</v>
      </c>
      <c r="M23" s="265">
        <v>0</v>
      </c>
      <c r="N23" s="265">
        <v>0</v>
      </c>
      <c r="O23" s="265">
        <v>0</v>
      </c>
      <c r="P23" s="265">
        <v>0</v>
      </c>
      <c r="Q23" s="266">
        <v>0</v>
      </c>
    </row>
    <row r="24" spans="2:17" ht="21" customHeight="1" x14ac:dyDescent="0.35">
      <c r="B24" s="29" t="s">
        <v>16</v>
      </c>
      <c r="C24" s="8" cm="1">
        <f t="array" ref="C24:Q24">'[1]APPENDIX 36'!$C24:$Q24</f>
        <v>211172.70600000001</v>
      </c>
      <c r="D24" s="8">
        <v>1173.789</v>
      </c>
      <c r="E24" s="8">
        <v>5308.5469999999996</v>
      </c>
      <c r="F24" s="8">
        <v>207037.948</v>
      </c>
      <c r="G24" s="8">
        <v>69188.180310637588</v>
      </c>
      <c r="H24" s="8">
        <v>16792</v>
      </c>
      <c r="I24" s="8">
        <v>91229.748000000007</v>
      </c>
      <c r="J24" s="8">
        <v>12851.037</v>
      </c>
      <c r="K24" s="265">
        <v>188937.3433106376</v>
      </c>
      <c r="L24" s="265">
        <v>123440.068</v>
      </c>
      <c r="M24" s="265">
        <v>37337.917999999998</v>
      </c>
      <c r="N24" s="265">
        <v>55859.794999999998</v>
      </c>
      <c r="O24" s="265">
        <v>-27700.43768936241</v>
      </c>
      <c r="P24" s="265">
        <v>53692.455000000002</v>
      </c>
      <c r="Q24" s="266">
        <v>25992.017310637599</v>
      </c>
    </row>
    <row r="25" spans="2:17" ht="21" customHeight="1" x14ac:dyDescent="0.35">
      <c r="B25" s="29" t="s">
        <v>17</v>
      </c>
      <c r="C25" s="8" cm="1">
        <f t="array" ref="C25:Q25">'[1]APPENDIX 36'!$C25:$Q25</f>
        <v>81584.576000000001</v>
      </c>
      <c r="D25" s="8">
        <v>0</v>
      </c>
      <c r="E25" s="8">
        <v>9445.7520000000004</v>
      </c>
      <c r="F25" s="8">
        <v>72138.823999999993</v>
      </c>
      <c r="G25" s="8">
        <v>21739.210999999999</v>
      </c>
      <c r="H25" s="8">
        <v>1552.559</v>
      </c>
      <c r="I25" s="8">
        <v>25152.645137236192</v>
      </c>
      <c r="J25" s="8">
        <v>3379.5206968767202</v>
      </c>
      <c r="K25" s="265">
        <v>66898.42816588709</v>
      </c>
      <c r="L25" s="265">
        <v>24645.570978349999</v>
      </c>
      <c r="M25" s="265">
        <v>13162.332296919951</v>
      </c>
      <c r="N25" s="265">
        <v>25896.064140766699</v>
      </c>
      <c r="O25" s="265">
        <v>3194.4607498504479</v>
      </c>
      <c r="P25" s="265">
        <v>1988.583792393498</v>
      </c>
      <c r="Q25" s="266">
        <v>5183.0445422439461</v>
      </c>
    </row>
    <row r="26" spans="2:17" ht="21" customHeight="1" x14ac:dyDescent="0.35">
      <c r="B26" s="29" t="s">
        <v>18</v>
      </c>
      <c r="C26" s="8" cm="1">
        <f t="array" ref="C26:Q26">'[1]APPENDIX 36'!$C26:$Q26</f>
        <v>293038.79399999999</v>
      </c>
      <c r="D26" s="8">
        <v>-16218.262000000001</v>
      </c>
      <c r="E26" s="8">
        <v>116765.83460544579</v>
      </c>
      <c r="F26" s="8">
        <v>160054.6973945543</v>
      </c>
      <c r="G26" s="8">
        <v>61989.6229401983</v>
      </c>
      <c r="H26" s="8">
        <v>0</v>
      </c>
      <c r="I26" s="8">
        <v>61110.686000000002</v>
      </c>
      <c r="J26" s="8">
        <v>0</v>
      </c>
      <c r="K26" s="265">
        <v>160933.6343347526</v>
      </c>
      <c r="L26" s="265">
        <v>109044.01946970361</v>
      </c>
      <c r="M26" s="265">
        <v>15328.20987989384</v>
      </c>
      <c r="N26" s="265">
        <v>46878.915467476341</v>
      </c>
      <c r="O26" s="265">
        <v>-10317.51048232125</v>
      </c>
      <c r="P26" s="265">
        <v>10016.2824273062</v>
      </c>
      <c r="Q26" s="266">
        <v>-301.22805501504428</v>
      </c>
    </row>
    <row r="27" spans="2:17" x14ac:dyDescent="0.35">
      <c r="B27" s="29" t="s">
        <v>19</v>
      </c>
      <c r="C27" s="8" cm="1">
        <f t="array" ref="C27:Q27">'[1]APPENDIX 36'!$C27:$Q27</f>
        <v>779862.43700000003</v>
      </c>
      <c r="D27" s="8">
        <v>53458.366999999998</v>
      </c>
      <c r="E27" s="8">
        <v>36348.14056</v>
      </c>
      <c r="F27" s="8">
        <v>796972.66344000003</v>
      </c>
      <c r="G27" s="8">
        <v>210603.2610530474</v>
      </c>
      <c r="H27" s="8">
        <v>0</v>
      </c>
      <c r="I27" s="8">
        <v>260401.14493323219</v>
      </c>
      <c r="J27" s="8">
        <v>0</v>
      </c>
      <c r="K27" s="265">
        <v>747174.7795598153</v>
      </c>
      <c r="L27" s="265">
        <v>361398.94180086523</v>
      </c>
      <c r="M27" s="265">
        <v>144578.58335088741</v>
      </c>
      <c r="N27" s="265">
        <v>226627.09879233511</v>
      </c>
      <c r="O27" s="265">
        <v>14570.15561572757</v>
      </c>
      <c r="P27" s="265">
        <v>89616.024239283535</v>
      </c>
      <c r="Q27" s="266">
        <v>104186.1798550111</v>
      </c>
    </row>
    <row r="28" spans="2:17" ht="21" customHeight="1" x14ac:dyDescent="0.35">
      <c r="B28" s="29" t="s">
        <v>263</v>
      </c>
      <c r="C28" s="8" cm="1">
        <f t="array" ref="C28:Q28">'[1]APPENDIX 36'!$C28:$Q28</f>
        <v>83102.837509999998</v>
      </c>
      <c r="D28" s="8">
        <v>0</v>
      </c>
      <c r="E28" s="8">
        <v>6984.6790000000001</v>
      </c>
      <c r="F28" s="8">
        <v>76118.158509999994</v>
      </c>
      <c r="G28" s="8">
        <v>53110.093999999997</v>
      </c>
      <c r="H28" s="8">
        <v>0</v>
      </c>
      <c r="I28" s="8">
        <v>26000.35543246501</v>
      </c>
      <c r="J28" s="8">
        <v>0</v>
      </c>
      <c r="K28" s="265">
        <v>103227.897077535</v>
      </c>
      <c r="L28" s="265">
        <v>-8340.5660000000007</v>
      </c>
      <c r="M28" s="265">
        <v>23211.70713349025</v>
      </c>
      <c r="N28" s="265">
        <v>23636.113000000001</v>
      </c>
      <c r="O28" s="265">
        <v>64720.642944044717</v>
      </c>
      <c r="P28" s="265">
        <v>-3072.777</v>
      </c>
      <c r="Q28" s="266">
        <v>61647.865944044723</v>
      </c>
    </row>
    <row r="29" spans="2:17" ht="21" customHeight="1" x14ac:dyDescent="0.35">
      <c r="B29" s="29" t="s">
        <v>264</v>
      </c>
      <c r="C29" s="8" cm="1">
        <f t="array" ref="C29:Q29">'[1]APPENDIX 36'!$C29:$Q29</f>
        <v>431577.28892999998</v>
      </c>
      <c r="D29" s="8">
        <v>0</v>
      </c>
      <c r="E29" s="8">
        <v>235700.48199999999</v>
      </c>
      <c r="F29" s="8">
        <v>195876.80693000011</v>
      </c>
      <c r="G29" s="8">
        <v>0</v>
      </c>
      <c r="H29" s="8">
        <v>0</v>
      </c>
      <c r="I29" s="8">
        <v>41053.609340000003</v>
      </c>
      <c r="J29" s="8">
        <v>0</v>
      </c>
      <c r="K29" s="265">
        <v>154823.19759000011</v>
      </c>
      <c r="L29" s="265">
        <v>106443.41501519379</v>
      </c>
      <c r="M29" s="265">
        <v>-40236.986174482568</v>
      </c>
      <c r="N29" s="265">
        <v>32210.47315998844</v>
      </c>
      <c r="O29" s="265">
        <v>56406.295589300396</v>
      </c>
      <c r="P29" s="265">
        <v>37459.288252276601</v>
      </c>
      <c r="Q29" s="266">
        <v>93865.583841576998</v>
      </c>
    </row>
    <row r="30" spans="2:17" ht="21" customHeight="1" x14ac:dyDescent="0.35">
      <c r="B30" s="29" t="s">
        <v>20</v>
      </c>
      <c r="C30" s="8" cm="1">
        <f t="array" ref="C30:Q30">'[1]APPENDIX 36'!$C30:$Q30</f>
        <v>209807.03700000001</v>
      </c>
      <c r="D30" s="8">
        <v>0</v>
      </c>
      <c r="E30" s="8">
        <v>133070.54399999999</v>
      </c>
      <c r="F30" s="8">
        <v>76736.493000000002</v>
      </c>
      <c r="G30" s="8">
        <v>54747.344983593612</v>
      </c>
      <c r="H30" s="8">
        <v>0</v>
      </c>
      <c r="I30" s="8">
        <v>31165.304989384051</v>
      </c>
      <c r="J30" s="8">
        <v>0</v>
      </c>
      <c r="K30" s="265">
        <v>100318.5329942096</v>
      </c>
      <c r="L30" s="265">
        <v>58863.936653586119</v>
      </c>
      <c r="M30" s="265">
        <v>-38718.477163249998</v>
      </c>
      <c r="N30" s="265">
        <v>53473.073174834652</v>
      </c>
      <c r="O30" s="265">
        <v>26700.000329038779</v>
      </c>
      <c r="P30" s="265">
        <v>13688.18497108723</v>
      </c>
      <c r="Q30" s="266">
        <v>40388.185300126017</v>
      </c>
    </row>
    <row r="31" spans="2:17" ht="21" customHeight="1" x14ac:dyDescent="0.35">
      <c r="B31" s="29" t="s">
        <v>265</v>
      </c>
      <c r="C31" s="8" cm="1">
        <f t="array" ref="C31:Q31">'[1]APPENDIX 36'!$C31:$Q31</f>
        <v>360909.19754000002</v>
      </c>
      <c r="D31" s="8">
        <v>467860.6835200002</v>
      </c>
      <c r="E31" s="8">
        <v>386922.64480000001</v>
      </c>
      <c r="F31" s="8">
        <v>441847.23626000021</v>
      </c>
      <c r="G31" s="8">
        <v>104258.4786800001</v>
      </c>
      <c r="H31" s="8">
        <v>0</v>
      </c>
      <c r="I31" s="8">
        <v>129540.2329038883</v>
      </c>
      <c r="J31" s="8">
        <v>0</v>
      </c>
      <c r="K31" s="265">
        <v>416565.48203611199</v>
      </c>
      <c r="L31" s="265">
        <v>74331.515347892288</v>
      </c>
      <c r="M31" s="265">
        <v>72327.157962897312</v>
      </c>
      <c r="N31" s="265">
        <v>102120.459</v>
      </c>
      <c r="O31" s="265">
        <v>167786.34972532239</v>
      </c>
      <c r="P31" s="265">
        <v>93531.366904192255</v>
      </c>
      <c r="Q31" s="266">
        <v>261317.7166295147</v>
      </c>
    </row>
    <row r="32" spans="2:17" ht="21" customHeight="1" x14ac:dyDescent="0.35">
      <c r="B32" s="29" t="s">
        <v>266</v>
      </c>
      <c r="C32" s="8" cm="1">
        <f t="array" ref="C32:Q32">'[1]APPENDIX 36'!$C32:$Q32</f>
        <v>138434.82500000001</v>
      </c>
      <c r="D32" s="8">
        <v>8280.0460000000003</v>
      </c>
      <c r="E32" s="8">
        <v>22673.816999999999</v>
      </c>
      <c r="F32" s="8">
        <v>124041.054</v>
      </c>
      <c r="G32" s="8">
        <v>48649.836000000003</v>
      </c>
      <c r="H32" s="8">
        <v>0</v>
      </c>
      <c r="I32" s="8">
        <v>53361.866000000002</v>
      </c>
      <c r="J32" s="8">
        <v>0</v>
      </c>
      <c r="K32" s="265">
        <v>119329.024</v>
      </c>
      <c r="L32" s="265">
        <v>51596.659</v>
      </c>
      <c r="M32" s="265">
        <v>24185.916000000001</v>
      </c>
      <c r="N32" s="265">
        <v>54422.07</v>
      </c>
      <c r="O32" s="265">
        <v>-10875.620999999999</v>
      </c>
      <c r="P32" s="265">
        <v>7864.2969999999996</v>
      </c>
      <c r="Q32" s="266">
        <v>-3011.3240000000001</v>
      </c>
    </row>
    <row r="33" spans="2:17" ht="21" customHeight="1" x14ac:dyDescent="0.35">
      <c r="B33" s="29" t="s">
        <v>267</v>
      </c>
      <c r="C33" s="8" cm="1">
        <f t="array" ref="C33:Q33">'[1]APPENDIX 36'!$C33:$Q33</f>
        <v>103908.247</v>
      </c>
      <c r="D33" s="8">
        <v>3081.482</v>
      </c>
      <c r="E33" s="8">
        <v>45776.68</v>
      </c>
      <c r="F33" s="8">
        <v>61213.048999999999</v>
      </c>
      <c r="G33" s="8">
        <v>43862.824000000001</v>
      </c>
      <c r="H33" s="8">
        <v>0</v>
      </c>
      <c r="I33" s="8">
        <v>59955.824999999997</v>
      </c>
      <c r="J33" s="8">
        <v>0</v>
      </c>
      <c r="K33" s="265">
        <v>45120.048000000003</v>
      </c>
      <c r="L33" s="265">
        <v>5059.5839999999998</v>
      </c>
      <c r="M33" s="265">
        <v>5078.2870000000003</v>
      </c>
      <c r="N33" s="265">
        <v>26215.20321117152</v>
      </c>
      <c r="O33" s="265">
        <v>8766.9737888284853</v>
      </c>
      <c r="P33" s="265">
        <v>9637.6528232962664</v>
      </c>
      <c r="Q33" s="266">
        <v>18404.62661212475</v>
      </c>
    </row>
    <row r="34" spans="2:17" ht="21" customHeight="1" x14ac:dyDescent="0.35">
      <c r="B34" s="29" t="s">
        <v>268</v>
      </c>
      <c r="C34" s="8" cm="1">
        <f t="array" ref="C34:Q34">'[1]APPENDIX 36'!$C34:$Q34</f>
        <v>238799.57923999999</v>
      </c>
      <c r="D34" s="8">
        <v>0</v>
      </c>
      <c r="E34" s="8">
        <v>124197.1242507967</v>
      </c>
      <c r="F34" s="8">
        <v>114602.4549892033</v>
      </c>
      <c r="G34" s="8">
        <v>60022.668669615843</v>
      </c>
      <c r="H34" s="8">
        <v>0</v>
      </c>
      <c r="I34" s="8">
        <v>41641.658286427759</v>
      </c>
      <c r="J34" s="8">
        <v>0</v>
      </c>
      <c r="K34" s="265">
        <v>132983.46537239139</v>
      </c>
      <c r="L34" s="265">
        <v>11442.826416337541</v>
      </c>
      <c r="M34" s="265">
        <v>18956.434087031161</v>
      </c>
      <c r="N34" s="265">
        <v>40833.276731860489</v>
      </c>
      <c r="O34" s="265">
        <v>61750.928137162191</v>
      </c>
      <c r="P34" s="265">
        <v>30319.500488779249</v>
      </c>
      <c r="Q34" s="266">
        <v>92070.428625941437</v>
      </c>
    </row>
    <row r="35" spans="2:17" ht="21" customHeight="1" x14ac:dyDescent="0.35">
      <c r="B35" s="29" t="s">
        <v>269</v>
      </c>
      <c r="C35" s="8" cm="1">
        <f t="array" ref="C35:Q35">'[1]APPENDIX 36'!$C35:$Q35</f>
        <v>64272.983999999997</v>
      </c>
      <c r="D35" s="8">
        <v>0</v>
      </c>
      <c r="E35" s="8">
        <v>0</v>
      </c>
      <c r="F35" s="8">
        <v>64272.983999999997</v>
      </c>
      <c r="G35" s="8">
        <v>2459.6997299999998</v>
      </c>
      <c r="H35" s="8">
        <v>0</v>
      </c>
      <c r="I35" s="8">
        <v>14930.239427923851</v>
      </c>
      <c r="J35" s="8">
        <v>0</v>
      </c>
      <c r="K35" s="265">
        <v>51802.444302076146</v>
      </c>
      <c r="L35" s="265">
        <v>4139.3966400000008</v>
      </c>
      <c r="M35" s="265">
        <v>16959.37501</v>
      </c>
      <c r="N35" s="265">
        <v>8012.884806148284</v>
      </c>
      <c r="O35" s="265">
        <v>22690.787845927862</v>
      </c>
      <c r="P35" s="265">
        <v>2549.773773137767</v>
      </c>
      <c r="Q35" s="266">
        <v>25240.561619065629</v>
      </c>
    </row>
    <row r="36" spans="2:17" ht="21" customHeight="1" x14ac:dyDescent="0.35">
      <c r="B36" s="29" t="s">
        <v>21</v>
      </c>
      <c r="C36" s="8" cm="1">
        <f t="array" ref="C36:Q36">'[1]APPENDIX 36'!$C36:$Q36</f>
        <v>45204.543231779287</v>
      </c>
      <c r="D36" s="8">
        <v>0</v>
      </c>
      <c r="E36" s="8">
        <v>0</v>
      </c>
      <c r="F36" s="8">
        <v>45204.543231779287</v>
      </c>
      <c r="G36" s="8">
        <v>10960.75067616934</v>
      </c>
      <c r="H36" s="8">
        <v>0</v>
      </c>
      <c r="I36" s="8">
        <v>11530.24444495344</v>
      </c>
      <c r="J36" s="8">
        <v>0</v>
      </c>
      <c r="K36" s="265">
        <v>44635.049462995194</v>
      </c>
      <c r="L36" s="265">
        <v>11790.863747986459</v>
      </c>
      <c r="M36" s="265">
        <v>4928.0117548307271</v>
      </c>
      <c r="N36" s="265">
        <v>20360.36563601789</v>
      </c>
      <c r="O36" s="265">
        <v>7555.8083241601062</v>
      </c>
      <c r="P36" s="265">
        <v>3237.2832577371191</v>
      </c>
      <c r="Q36" s="266">
        <v>10793.091581897221</v>
      </c>
    </row>
    <row r="37" spans="2:17" ht="21" customHeight="1" x14ac:dyDescent="0.35">
      <c r="B37" s="29" t="s">
        <v>22</v>
      </c>
      <c r="C37" s="8" cm="1">
        <f t="array" ref="C37:Q37">'[1]APPENDIX 36'!$C37:$Q37</f>
        <v>286338.36099999998</v>
      </c>
      <c r="D37" s="8">
        <v>0</v>
      </c>
      <c r="E37" s="8">
        <v>10516.44704353628</v>
      </c>
      <c r="F37" s="8">
        <v>275821.91395646369</v>
      </c>
      <c r="G37" s="8">
        <v>50085.51165719999</v>
      </c>
      <c r="H37" s="8">
        <v>0</v>
      </c>
      <c r="I37" s="8">
        <v>61740.250143420722</v>
      </c>
      <c r="J37" s="8">
        <v>0</v>
      </c>
      <c r="K37" s="265">
        <v>264167.17547024298</v>
      </c>
      <c r="L37" s="265">
        <v>62792.862435412877</v>
      </c>
      <c r="M37" s="265">
        <v>56313.157756758606</v>
      </c>
      <c r="N37" s="265">
        <v>122236.1583802013</v>
      </c>
      <c r="O37" s="265">
        <v>22824.996897870122</v>
      </c>
      <c r="P37" s="265">
        <v>53588.886421910982</v>
      </c>
      <c r="Q37" s="266">
        <v>76413.883319781089</v>
      </c>
    </row>
    <row r="38" spans="2:17" ht="21" customHeight="1" x14ac:dyDescent="0.35">
      <c r="B38" s="29" t="s">
        <v>270</v>
      </c>
      <c r="C38" s="8" cm="1">
        <f t="array" ref="C38:Q38">'[1]APPENDIX 36'!$C38:$Q38</f>
        <v>381363.908</v>
      </c>
      <c r="D38" s="8">
        <v>7714.7380000000003</v>
      </c>
      <c r="E38" s="8">
        <v>74856.498999999996</v>
      </c>
      <c r="F38" s="8">
        <v>314222.147</v>
      </c>
      <c r="G38" s="8">
        <v>134703.92199999999</v>
      </c>
      <c r="H38" s="8">
        <v>0</v>
      </c>
      <c r="I38" s="8">
        <v>128197.29399999999</v>
      </c>
      <c r="J38" s="8">
        <v>0</v>
      </c>
      <c r="K38" s="265">
        <v>320728.77500000002</v>
      </c>
      <c r="L38" s="265">
        <v>48498.46</v>
      </c>
      <c r="M38" s="265">
        <v>54084.156000000003</v>
      </c>
      <c r="N38" s="265">
        <v>117530.74</v>
      </c>
      <c r="O38" s="265">
        <v>100615.41899999999</v>
      </c>
      <c r="P38" s="265">
        <v>117718.913</v>
      </c>
      <c r="Q38" s="266">
        <v>218334.33199999999</v>
      </c>
    </row>
    <row r="39" spans="2:17" ht="21" customHeight="1" x14ac:dyDescent="0.35">
      <c r="B39" s="29" t="s">
        <v>23</v>
      </c>
      <c r="C39" s="8" cm="1">
        <f t="array" ref="C39:Q39">'[1]APPENDIX 36'!$C39:$Q39</f>
        <v>315393.91496999998</v>
      </c>
      <c r="D39" s="8">
        <v>0</v>
      </c>
      <c r="E39" s="8">
        <v>58849.397119999987</v>
      </c>
      <c r="F39" s="8">
        <v>256544.51785</v>
      </c>
      <c r="G39" s="8">
        <v>10165.466</v>
      </c>
      <c r="H39" s="8">
        <v>0</v>
      </c>
      <c r="I39" s="8">
        <v>44061.343000000001</v>
      </c>
      <c r="J39" s="8">
        <v>0</v>
      </c>
      <c r="K39" s="265">
        <v>222648.64085</v>
      </c>
      <c r="L39" s="265">
        <v>18821.980817805161</v>
      </c>
      <c r="M39" s="265">
        <v>-1686.894</v>
      </c>
      <c r="N39" s="265">
        <v>133892.5672753127</v>
      </c>
      <c r="O39" s="265">
        <v>71620.986756882136</v>
      </c>
      <c r="P39" s="265">
        <v>17792.766459365201</v>
      </c>
      <c r="Q39" s="266">
        <v>89413.753216247322</v>
      </c>
    </row>
    <row r="40" spans="2:17" ht="21" customHeight="1" x14ac:dyDescent="0.35">
      <c r="B40" s="29" t="s">
        <v>24</v>
      </c>
      <c r="C40" s="8" cm="1">
        <f t="array" ref="C40:Q40">'[1]APPENDIX 36'!$C40:$Q40</f>
        <v>9034.2829999999994</v>
      </c>
      <c r="D40" s="8">
        <v>56.25</v>
      </c>
      <c r="E40" s="8">
        <v>3281.8096299982221</v>
      </c>
      <c r="F40" s="8">
        <v>5808.7233700017778</v>
      </c>
      <c r="G40" s="8">
        <v>5737.9664983059856</v>
      </c>
      <c r="H40" s="8">
        <v>0</v>
      </c>
      <c r="I40" s="8">
        <v>3548.8884389991081</v>
      </c>
      <c r="J40" s="8">
        <v>0</v>
      </c>
      <c r="K40" s="265">
        <v>7997.8014293086562</v>
      </c>
      <c r="L40" s="265">
        <v>-6887.549</v>
      </c>
      <c r="M40" s="265">
        <v>930.75775175048898</v>
      </c>
      <c r="N40" s="265">
        <v>3852.4857518536728</v>
      </c>
      <c r="O40" s="265">
        <v>10102.106925704489</v>
      </c>
      <c r="P40" s="265">
        <v>47.340833057786412</v>
      </c>
      <c r="Q40" s="266">
        <v>10149.447758762281</v>
      </c>
    </row>
    <row r="41" spans="2:17" ht="21" customHeight="1" x14ac:dyDescent="0.35">
      <c r="B41" s="29" t="s">
        <v>25</v>
      </c>
      <c r="C41" s="8" cm="1">
        <f t="array" ref="C41:Q41">'[1]APPENDIX 36'!$C41:$Q41</f>
        <v>0</v>
      </c>
      <c r="D41" s="8">
        <v>0</v>
      </c>
      <c r="E41" s="8">
        <v>0</v>
      </c>
      <c r="F41" s="8">
        <v>0</v>
      </c>
      <c r="G41" s="8">
        <v>0</v>
      </c>
      <c r="H41" s="8">
        <v>0</v>
      </c>
      <c r="I41" s="8">
        <v>0</v>
      </c>
      <c r="J41" s="8">
        <v>0</v>
      </c>
      <c r="K41" s="265">
        <v>0</v>
      </c>
      <c r="L41" s="265">
        <v>0</v>
      </c>
      <c r="M41" s="265">
        <v>0</v>
      </c>
      <c r="N41" s="265">
        <v>0</v>
      </c>
      <c r="O41" s="265">
        <v>0</v>
      </c>
      <c r="P41" s="265">
        <v>0</v>
      </c>
      <c r="Q41" s="266">
        <v>0</v>
      </c>
    </row>
    <row r="42" spans="2:17" ht="21" customHeight="1" x14ac:dyDescent="0.35">
      <c r="B42" s="260" t="s">
        <v>26</v>
      </c>
      <c r="C42" s="268">
        <f t="shared" ref="C42:Q42" si="0">SUM(C6:C41)</f>
        <v>12644257.057747267</v>
      </c>
      <c r="D42" s="268">
        <f t="shared" si="0"/>
        <v>1550313.7248598482</v>
      </c>
      <c r="E42" s="268">
        <f t="shared" si="0"/>
        <v>5849053.7183636529</v>
      </c>
      <c r="F42" s="268">
        <f t="shared" si="0"/>
        <v>8345517.0642434657</v>
      </c>
      <c r="G42" s="268">
        <f t="shared" si="0"/>
        <v>2244439.6442602747</v>
      </c>
      <c r="H42" s="268">
        <f t="shared" si="0"/>
        <v>123810.617</v>
      </c>
      <c r="I42" s="268">
        <f t="shared" si="0"/>
        <v>2528974.9509455962</v>
      </c>
      <c r="J42" s="268">
        <f t="shared" si="0"/>
        <v>16230.55769687672</v>
      </c>
      <c r="K42" s="268">
        <f t="shared" si="0"/>
        <v>8168561.8168612681</v>
      </c>
      <c r="L42" s="268">
        <f t="shared" si="0"/>
        <v>3056513.2324436367</v>
      </c>
      <c r="M42" s="268">
        <f t="shared" si="0"/>
        <v>1022033.5800552164</v>
      </c>
      <c r="N42" s="268">
        <f t="shared" si="0"/>
        <v>2243836.2926531141</v>
      </c>
      <c r="O42" s="268">
        <f t="shared" si="0"/>
        <v>1846178.7117092982</v>
      </c>
      <c r="P42" s="268">
        <f t="shared" si="0"/>
        <v>1412784.2810213224</v>
      </c>
      <c r="Q42" s="268">
        <f t="shared" si="0"/>
        <v>3258962.9927306217</v>
      </c>
    </row>
    <row r="43" spans="2:17" ht="21" customHeight="1" x14ac:dyDescent="0.35">
      <c r="B43" s="560" t="s">
        <v>27</v>
      </c>
      <c r="C43" s="535"/>
      <c r="D43" s="535"/>
      <c r="E43" s="535"/>
      <c r="F43" s="535"/>
      <c r="G43" s="535"/>
      <c r="H43" s="535"/>
      <c r="I43" s="535"/>
      <c r="J43" s="535"/>
      <c r="K43" s="535"/>
      <c r="L43" s="535"/>
      <c r="M43" s="535"/>
      <c r="N43" s="535"/>
      <c r="O43" s="535"/>
      <c r="P43" s="535"/>
      <c r="Q43" s="536"/>
    </row>
    <row r="44" spans="2:17" ht="21" customHeight="1" x14ac:dyDescent="0.35">
      <c r="B44" s="29" t="s">
        <v>28</v>
      </c>
      <c r="C44" s="8" cm="1">
        <f t="array" ref="C44:Q44">'[1]APPENDIX 36'!$C44:$Q44</f>
        <v>0</v>
      </c>
      <c r="D44" s="8">
        <v>20321.621999999999</v>
      </c>
      <c r="E44" s="8">
        <v>6629.17</v>
      </c>
      <c r="F44" s="8">
        <v>13692.451999999999</v>
      </c>
      <c r="G44" s="8">
        <v>16525.355590711741</v>
      </c>
      <c r="H44" s="8">
        <v>0</v>
      </c>
      <c r="I44" s="8">
        <v>7194.6525302180817</v>
      </c>
      <c r="J44" s="8">
        <v>0</v>
      </c>
      <c r="K44" s="8">
        <v>23023.15506049366</v>
      </c>
      <c r="L44" s="8">
        <v>-10475.751</v>
      </c>
      <c r="M44" s="8">
        <v>9588.8490000000002</v>
      </c>
      <c r="N44" s="8">
        <v>5216.895805187477</v>
      </c>
      <c r="O44" s="8">
        <v>18693.161255306179</v>
      </c>
      <c r="P44" s="8">
        <v>2478.073460472061</v>
      </c>
      <c r="Q44" s="269">
        <v>21171.234715778239</v>
      </c>
    </row>
    <row r="45" spans="2:17" ht="21" customHeight="1" x14ac:dyDescent="0.35">
      <c r="B45" s="29" t="s">
        <v>29</v>
      </c>
      <c r="C45" s="8" cm="1">
        <f t="array" ref="C45:Q45">'[1]APPENDIX 36'!$C45:$Q45</f>
        <v>0</v>
      </c>
      <c r="D45" s="8">
        <v>0</v>
      </c>
      <c r="E45" s="8">
        <v>0</v>
      </c>
      <c r="F45" s="8">
        <v>0</v>
      </c>
      <c r="G45" s="8">
        <v>0</v>
      </c>
      <c r="H45" s="8">
        <v>0</v>
      </c>
      <c r="I45" s="8">
        <v>0</v>
      </c>
      <c r="J45" s="8">
        <v>0</v>
      </c>
      <c r="K45" s="8">
        <v>0</v>
      </c>
      <c r="L45" s="8">
        <v>0</v>
      </c>
      <c r="M45" s="8">
        <v>0</v>
      </c>
      <c r="N45" s="8">
        <v>0</v>
      </c>
      <c r="O45" s="8">
        <v>0</v>
      </c>
      <c r="P45" s="8">
        <v>0</v>
      </c>
      <c r="Q45" s="269">
        <v>0</v>
      </c>
    </row>
    <row r="46" spans="2:17" ht="21" customHeight="1" x14ac:dyDescent="0.35">
      <c r="B46" s="29" t="s">
        <v>271</v>
      </c>
      <c r="C46" s="8" cm="1">
        <f t="array" ref="C46:Q46">'[1]APPENDIX 36'!$C46:$Q46</f>
        <v>0</v>
      </c>
      <c r="D46" s="8">
        <v>14695.087</v>
      </c>
      <c r="E46" s="8">
        <v>0</v>
      </c>
      <c r="F46" s="8">
        <v>14695.087</v>
      </c>
      <c r="G46" s="8">
        <v>5114.0848389782104</v>
      </c>
      <c r="H46" s="8">
        <v>49.208200713907438</v>
      </c>
      <c r="I46" s="8">
        <v>1091.5588492706361</v>
      </c>
      <c r="J46" s="8">
        <v>0</v>
      </c>
      <c r="K46" s="8">
        <v>18766.82119042148</v>
      </c>
      <c r="L46" s="8">
        <v>3778.789038420362</v>
      </c>
      <c r="M46" s="8">
        <v>5389.02</v>
      </c>
      <c r="N46" s="8">
        <v>813.53321691915744</v>
      </c>
      <c r="O46" s="8">
        <v>8785.4789350819628</v>
      </c>
      <c r="P46" s="8">
        <v>1175.294387041416</v>
      </c>
      <c r="Q46" s="269">
        <v>9960.7733221233793</v>
      </c>
    </row>
    <row r="47" spans="2:17" ht="21" customHeight="1" x14ac:dyDescent="0.35">
      <c r="B47" s="29" t="s">
        <v>30</v>
      </c>
      <c r="C47" s="8" cm="1">
        <f t="array" ref="C47:Q47">'[1]APPENDIX 36'!$C47:$Q47</f>
        <v>0</v>
      </c>
      <c r="D47" s="8">
        <v>64546.228870000014</v>
      </c>
      <c r="E47" s="8">
        <v>0</v>
      </c>
      <c r="F47" s="8">
        <v>64546.228870000014</v>
      </c>
      <c r="G47" s="8">
        <v>6582.11</v>
      </c>
      <c r="H47" s="8">
        <v>0</v>
      </c>
      <c r="I47" s="8">
        <v>18724.156076374049</v>
      </c>
      <c r="J47" s="8">
        <v>0</v>
      </c>
      <c r="K47" s="8">
        <v>52404.182793625951</v>
      </c>
      <c r="L47" s="8">
        <v>12667.785029999999</v>
      </c>
      <c r="M47" s="8">
        <v>19130.06568</v>
      </c>
      <c r="N47" s="8">
        <v>4482.025719546541</v>
      </c>
      <c r="O47" s="8">
        <v>16124.30636407941</v>
      </c>
      <c r="P47" s="8">
        <v>18851.292463814181</v>
      </c>
      <c r="Q47" s="269">
        <v>34975.598827893591</v>
      </c>
    </row>
    <row r="48" spans="2:17" ht="21" customHeight="1" x14ac:dyDescent="0.35">
      <c r="B48" s="362" t="s">
        <v>272</v>
      </c>
      <c r="C48" s="8" cm="1">
        <f t="array" ref="C48:Q48">'[1]APPENDIX 36'!$C48:$Q48</f>
        <v>0</v>
      </c>
      <c r="D48" s="8">
        <v>154897.62003720811</v>
      </c>
      <c r="E48" s="8">
        <v>0</v>
      </c>
      <c r="F48" s="8">
        <v>154897.62003720811</v>
      </c>
      <c r="G48" s="8">
        <v>0</v>
      </c>
      <c r="H48" s="8">
        <v>0</v>
      </c>
      <c r="I48" s="8">
        <v>23320.08107363202</v>
      </c>
      <c r="J48" s="8">
        <v>0</v>
      </c>
      <c r="K48" s="8">
        <v>131577.53896357611</v>
      </c>
      <c r="L48" s="8">
        <v>-37955.043797760067</v>
      </c>
      <c r="M48" s="8">
        <v>178277.10737383901</v>
      </c>
      <c r="N48" s="8">
        <v>6364.6822064577063</v>
      </c>
      <c r="O48" s="8">
        <v>-15109.20681896052</v>
      </c>
      <c r="P48" s="8">
        <v>2026.3251048498209</v>
      </c>
      <c r="Q48" s="269">
        <v>-13082.881714110699</v>
      </c>
    </row>
    <row r="49" spans="2:17" ht="21" customHeight="1" x14ac:dyDescent="0.35">
      <c r="B49" s="260" t="s">
        <v>26</v>
      </c>
      <c r="C49" s="268">
        <f t="shared" ref="C49:Q49" si="1">SUM(C44:C48)</f>
        <v>0</v>
      </c>
      <c r="D49" s="268">
        <f t="shared" si="1"/>
        <v>254460.55790720813</v>
      </c>
      <c r="E49" s="268">
        <f t="shared" si="1"/>
        <v>6629.17</v>
      </c>
      <c r="F49" s="268">
        <f t="shared" si="1"/>
        <v>247831.38790720812</v>
      </c>
      <c r="G49" s="268">
        <f t="shared" si="1"/>
        <v>28221.550429689953</v>
      </c>
      <c r="H49" s="268">
        <f t="shared" si="1"/>
        <v>49.208200713907438</v>
      </c>
      <c r="I49" s="268">
        <f t="shared" si="1"/>
        <v>50330.448529494788</v>
      </c>
      <c r="J49" s="268">
        <f t="shared" si="1"/>
        <v>0</v>
      </c>
      <c r="K49" s="268">
        <f t="shared" si="1"/>
        <v>225771.69800811721</v>
      </c>
      <c r="L49" s="268">
        <f t="shared" si="1"/>
        <v>-31984.220729339708</v>
      </c>
      <c r="M49" s="268">
        <f t="shared" si="1"/>
        <v>212385.04205383902</v>
      </c>
      <c r="N49" s="268">
        <f t="shared" si="1"/>
        <v>16877.136948110881</v>
      </c>
      <c r="O49" s="268">
        <f t="shared" si="1"/>
        <v>28493.739735507028</v>
      </c>
      <c r="P49" s="268">
        <f t="shared" si="1"/>
        <v>24530.985416177478</v>
      </c>
      <c r="Q49" s="268">
        <f t="shared" si="1"/>
        <v>53024.725151684514</v>
      </c>
    </row>
    <row r="50" spans="2:17" ht="21.75" customHeight="1" x14ac:dyDescent="0.35">
      <c r="B50" s="537" t="s">
        <v>32</v>
      </c>
      <c r="C50" s="514"/>
      <c r="D50" s="514"/>
      <c r="E50" s="514"/>
      <c r="F50" s="514"/>
      <c r="G50" s="514"/>
      <c r="H50" s="514"/>
      <c r="I50" s="514"/>
      <c r="J50" s="514"/>
      <c r="K50" s="514"/>
      <c r="L50" s="514"/>
      <c r="M50" s="514"/>
      <c r="N50" s="514"/>
      <c r="O50" s="514"/>
      <c r="P50" s="514"/>
      <c r="Q50" s="514"/>
    </row>
  </sheetData>
  <sheetProtection algorithmName="SHA-512" hashValue="cXhlrr0MQaOtPHcUWjoSTFjqDtGTKtl+uF5SJZD6ADsyv1UHp4D5KK8di3J4FKwduNG+3PHfMdCmcaJ2kRZQUw==" saltValue="1XdXtAjki34hdPszhLUNhA=="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43">
    <tabColor rgb="FFCC9900"/>
    <pageSetUpPr fitToPage="1"/>
  </sheetPr>
  <dimension ref="B1:Q50"/>
  <sheetViews>
    <sheetView showGridLines="0" zoomScale="80" zoomScaleNormal="80" workbookViewId="0">
      <selection activeCell="B5" sqref="B5:Q5"/>
    </sheetView>
  </sheetViews>
  <sheetFormatPr defaultRowHeight="15.5" x14ac:dyDescent="0.35"/>
  <cols>
    <col min="1" max="1" width="8.7265625" style="1"/>
    <col min="2" max="2" width="50.6328125" style="1" bestFit="1" customWidth="1"/>
    <col min="3" max="3" width="15.90625" style="1" bestFit="1" customWidth="1"/>
    <col min="4" max="6" width="15.453125" style="1" customWidth="1"/>
    <col min="7" max="7" width="15.81640625" style="1" bestFit="1" customWidth="1"/>
    <col min="8" max="8" width="15.453125" style="1" customWidth="1"/>
    <col min="9" max="9" width="15.90625" style="1" bestFit="1" customWidth="1"/>
    <col min="10" max="10" width="15.453125" style="1" customWidth="1"/>
    <col min="11" max="11" width="17.54296875" style="1" customWidth="1"/>
    <col min="12" max="14" width="15.453125" style="1" customWidth="1"/>
    <col min="15" max="15" width="17.26953125" style="1" customWidth="1"/>
    <col min="16" max="16" width="15.453125" style="1" customWidth="1"/>
    <col min="17" max="17" width="16.453125" style="1" customWidth="1"/>
    <col min="18" max="18" width="10.1796875" style="1" bestFit="1" customWidth="1"/>
    <col min="19" max="16384" width="8.7265625" style="1"/>
  </cols>
  <sheetData>
    <row r="1" spans="2:17" ht="30.5" customHeight="1" x14ac:dyDescent="0.35">
      <c r="B1" s="449"/>
    </row>
    <row r="3" spans="2:17" ht="18" customHeight="1" x14ac:dyDescent="0.35">
      <c r="B3" s="538" t="str">
        <f>_xlfn.CONCAT(Contents!E54,": ",UPPER(Contents!F54))</f>
        <v>APPENDIX 37: SUMMARY OF MEDICAL INSURANCE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393</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8.75" customHeight="1" x14ac:dyDescent="0.35">
      <c r="B5" s="534" t="s">
        <v>4</v>
      </c>
      <c r="C5" s="535"/>
      <c r="D5" s="535"/>
      <c r="E5" s="535"/>
      <c r="F5" s="535"/>
      <c r="G5" s="535"/>
      <c r="H5" s="535"/>
      <c r="I5" s="535"/>
      <c r="J5" s="535"/>
      <c r="K5" s="535"/>
      <c r="L5" s="535"/>
      <c r="M5" s="535"/>
      <c r="N5" s="535"/>
      <c r="O5" s="535"/>
      <c r="P5" s="535"/>
      <c r="Q5" s="536"/>
    </row>
    <row r="6" spans="2:17" ht="21.75" customHeight="1" x14ac:dyDescent="0.35">
      <c r="B6" s="29" t="s">
        <v>5</v>
      </c>
      <c r="C6" s="8" cm="1">
        <f t="array" ref="C6:Q6">'[1]APPENDIX 37'!$C6:$Q6</f>
        <v>10771387.435272859</v>
      </c>
      <c r="D6" s="8">
        <v>0</v>
      </c>
      <c r="E6" s="8">
        <v>3013384.0078799999</v>
      </c>
      <c r="F6" s="8">
        <v>7758003.4273928571</v>
      </c>
      <c r="G6" s="8">
        <v>2645698.984360748</v>
      </c>
      <c r="H6" s="8">
        <v>0</v>
      </c>
      <c r="I6" s="8">
        <v>2906392.8046803488</v>
      </c>
      <c r="J6" s="8">
        <v>0</v>
      </c>
      <c r="K6" s="265">
        <v>7497309.6070732558</v>
      </c>
      <c r="L6" s="265">
        <v>5575708.6679338329</v>
      </c>
      <c r="M6" s="265">
        <v>632430.69492924982</v>
      </c>
      <c r="N6" s="265">
        <v>1447957.2455536451</v>
      </c>
      <c r="O6" s="265">
        <v>-158787.00134347251</v>
      </c>
      <c r="P6" s="265">
        <v>641330.68599214812</v>
      </c>
      <c r="Q6" s="266">
        <v>482543.68464867573</v>
      </c>
    </row>
    <row r="7" spans="2:17" ht="21.75" customHeight="1" x14ac:dyDescent="0.35">
      <c r="B7" s="29" t="s">
        <v>6</v>
      </c>
      <c r="C7" s="8" cm="1">
        <f t="array" ref="C7:Q7">'[1]APPENDIX 37'!$C7:$Q7</f>
        <v>0</v>
      </c>
      <c r="D7" s="8">
        <v>0</v>
      </c>
      <c r="E7" s="8">
        <v>0</v>
      </c>
      <c r="F7" s="8">
        <v>0</v>
      </c>
      <c r="G7" s="8">
        <v>0</v>
      </c>
      <c r="H7" s="8">
        <v>0</v>
      </c>
      <c r="I7" s="8">
        <v>0</v>
      </c>
      <c r="J7" s="8">
        <v>0</v>
      </c>
      <c r="K7" s="265">
        <v>0</v>
      </c>
      <c r="L7" s="265">
        <v>0</v>
      </c>
      <c r="M7" s="265">
        <v>0</v>
      </c>
      <c r="N7" s="265">
        <v>0</v>
      </c>
      <c r="O7" s="265">
        <v>0</v>
      </c>
      <c r="P7" s="265">
        <v>0</v>
      </c>
      <c r="Q7" s="266">
        <v>0</v>
      </c>
    </row>
    <row r="8" spans="2:17" ht="21.75" customHeight="1" x14ac:dyDescent="0.35">
      <c r="B8" s="29" t="s">
        <v>256</v>
      </c>
      <c r="C8" s="8" cm="1">
        <f t="array" ref="C8:Q8">'[1]APPENDIX 37'!$C8:$Q8</f>
        <v>7841578.477</v>
      </c>
      <c r="D8" s="8">
        <v>0</v>
      </c>
      <c r="E8" s="8">
        <v>3626984.06348</v>
      </c>
      <c r="F8" s="8">
        <v>4214594.4135200009</v>
      </c>
      <c r="G8" s="8">
        <v>1273467.82</v>
      </c>
      <c r="H8" s="8">
        <v>0</v>
      </c>
      <c r="I8" s="8">
        <v>1413136.618096964</v>
      </c>
      <c r="J8" s="8">
        <v>0</v>
      </c>
      <c r="K8" s="265">
        <v>4074925.6154230358</v>
      </c>
      <c r="L8" s="265">
        <v>3012492.359702141</v>
      </c>
      <c r="M8" s="265">
        <v>172666.01855000021</v>
      </c>
      <c r="N8" s="265">
        <v>942059.17739361909</v>
      </c>
      <c r="O8" s="265">
        <v>-52291.940222723963</v>
      </c>
      <c r="P8" s="265">
        <v>386623.49451411172</v>
      </c>
      <c r="Q8" s="266">
        <v>334331.55429138773</v>
      </c>
    </row>
    <row r="9" spans="2:17" ht="21.75" customHeight="1" x14ac:dyDescent="0.35">
      <c r="B9" s="29" t="s">
        <v>257</v>
      </c>
      <c r="C9" s="8" cm="1">
        <f t="array" ref="C9:Q9">'[1]APPENDIX 37'!$C9:$Q9</f>
        <v>5135324.1843709406</v>
      </c>
      <c r="D9" s="8">
        <v>0</v>
      </c>
      <c r="E9" s="8">
        <v>75825.320789999998</v>
      </c>
      <c r="F9" s="8">
        <v>5059498.8635809403</v>
      </c>
      <c r="G9" s="8">
        <v>1584854.67313</v>
      </c>
      <c r="H9" s="8">
        <v>0</v>
      </c>
      <c r="I9" s="8">
        <v>1654484.2725500001</v>
      </c>
      <c r="J9" s="8">
        <v>0</v>
      </c>
      <c r="K9" s="265">
        <v>4989869.2641609404</v>
      </c>
      <c r="L9" s="265">
        <v>3795850.443500001</v>
      </c>
      <c r="M9" s="265">
        <v>493027.99708000012</v>
      </c>
      <c r="N9" s="265">
        <v>777681.38225500053</v>
      </c>
      <c r="O9" s="265">
        <v>-76690.558674060827</v>
      </c>
      <c r="P9" s="265">
        <v>435781.28928000003</v>
      </c>
      <c r="Q9" s="266">
        <v>359090.73060593923</v>
      </c>
    </row>
    <row r="10" spans="2:17" ht="21.75" customHeight="1" x14ac:dyDescent="0.35">
      <c r="B10" s="29" t="s">
        <v>258</v>
      </c>
      <c r="C10" s="8" cm="1">
        <f t="array" ref="C10:Q10">'[1]APPENDIX 37'!$C10:$Q10</f>
        <v>0</v>
      </c>
      <c r="D10" s="8">
        <v>0</v>
      </c>
      <c r="E10" s="8">
        <v>0</v>
      </c>
      <c r="F10" s="8">
        <v>0</v>
      </c>
      <c r="G10" s="8">
        <v>0</v>
      </c>
      <c r="H10" s="8">
        <v>0</v>
      </c>
      <c r="I10" s="8">
        <v>0</v>
      </c>
      <c r="J10" s="8">
        <v>0</v>
      </c>
      <c r="K10" s="265">
        <v>0</v>
      </c>
      <c r="L10" s="265">
        <v>0</v>
      </c>
      <c r="M10" s="265">
        <v>0</v>
      </c>
      <c r="N10" s="265">
        <v>0</v>
      </c>
      <c r="O10" s="265">
        <v>0</v>
      </c>
      <c r="P10" s="265">
        <v>0</v>
      </c>
      <c r="Q10" s="266">
        <v>0</v>
      </c>
    </row>
    <row r="11" spans="2:17" ht="21.75" customHeight="1" x14ac:dyDescent="0.35">
      <c r="B11" s="29" t="s">
        <v>7</v>
      </c>
      <c r="C11" s="8" cm="1">
        <f t="array" ref="C11:Q11">'[1]APPENDIX 37'!$C11:$Q11</f>
        <v>8002570.5634576259</v>
      </c>
      <c r="D11" s="8">
        <v>0</v>
      </c>
      <c r="E11" s="8">
        <v>-56530.267679999997</v>
      </c>
      <c r="F11" s="8">
        <v>8059100.8311376264</v>
      </c>
      <c r="G11" s="8">
        <v>1973655.8765</v>
      </c>
      <c r="H11" s="8">
        <v>0</v>
      </c>
      <c r="I11" s="8">
        <v>2320085.2056100001</v>
      </c>
      <c r="J11" s="8">
        <v>0</v>
      </c>
      <c r="K11" s="265">
        <v>7712671.5020276261</v>
      </c>
      <c r="L11" s="265">
        <v>6149990.9173600003</v>
      </c>
      <c r="M11" s="265">
        <v>742721.14035</v>
      </c>
      <c r="N11" s="265">
        <v>1161635.974406712</v>
      </c>
      <c r="O11" s="265">
        <v>-341676.53008908621</v>
      </c>
      <c r="P11" s="265">
        <v>864873.75605999993</v>
      </c>
      <c r="Q11" s="266">
        <v>523197.22597091377</v>
      </c>
    </row>
    <row r="12" spans="2:17" ht="21.75" customHeight="1" x14ac:dyDescent="0.35">
      <c r="B12" s="29" t="s">
        <v>8</v>
      </c>
      <c r="C12" s="8" cm="1">
        <f t="array" ref="C12:Q12">'[1]APPENDIX 37'!$C12:$Q12</f>
        <v>0</v>
      </c>
      <c r="D12" s="8">
        <v>0</v>
      </c>
      <c r="E12" s="8">
        <v>0</v>
      </c>
      <c r="F12" s="8">
        <v>0</v>
      </c>
      <c r="G12" s="8">
        <v>0</v>
      </c>
      <c r="H12" s="8">
        <v>0</v>
      </c>
      <c r="I12" s="8">
        <v>0</v>
      </c>
      <c r="J12" s="8">
        <v>0</v>
      </c>
      <c r="K12" s="265">
        <v>0</v>
      </c>
      <c r="L12" s="265">
        <v>0</v>
      </c>
      <c r="M12" s="265">
        <v>0</v>
      </c>
      <c r="N12" s="265">
        <v>0</v>
      </c>
      <c r="O12" s="265">
        <v>0</v>
      </c>
      <c r="P12" s="265">
        <v>0</v>
      </c>
      <c r="Q12" s="266">
        <v>0</v>
      </c>
    </row>
    <row r="13" spans="2:17" ht="21.75" customHeight="1" x14ac:dyDescent="0.35">
      <c r="B13" s="29" t="s">
        <v>9</v>
      </c>
      <c r="C13" s="8" cm="1">
        <f t="array" ref="C13:Q13">'[1]APPENDIX 37'!$C13:$Q13</f>
        <v>0</v>
      </c>
      <c r="D13" s="8">
        <v>0</v>
      </c>
      <c r="E13" s="8">
        <v>0</v>
      </c>
      <c r="F13" s="8">
        <v>0</v>
      </c>
      <c r="G13" s="8">
        <v>0</v>
      </c>
      <c r="H13" s="8">
        <v>0</v>
      </c>
      <c r="I13" s="8">
        <v>0</v>
      </c>
      <c r="J13" s="8">
        <v>0</v>
      </c>
      <c r="K13" s="265">
        <v>0</v>
      </c>
      <c r="L13" s="265">
        <v>0</v>
      </c>
      <c r="M13" s="265">
        <v>0</v>
      </c>
      <c r="N13" s="265">
        <v>0</v>
      </c>
      <c r="O13" s="265">
        <v>0</v>
      </c>
      <c r="P13" s="265">
        <v>0</v>
      </c>
      <c r="Q13" s="266">
        <v>0</v>
      </c>
    </row>
    <row r="14" spans="2:17" ht="21.75" customHeight="1" x14ac:dyDescent="0.35">
      <c r="B14" s="29" t="s">
        <v>259</v>
      </c>
      <c r="C14" s="8" cm="1">
        <f t="array" ref="C14:Q14">'[1]APPENDIX 37'!$C14:$Q14</f>
        <v>0</v>
      </c>
      <c r="D14" s="8">
        <v>0</v>
      </c>
      <c r="E14" s="8">
        <v>0</v>
      </c>
      <c r="F14" s="8">
        <v>0</v>
      </c>
      <c r="G14" s="8">
        <v>0</v>
      </c>
      <c r="H14" s="8">
        <v>0</v>
      </c>
      <c r="I14" s="8">
        <v>0</v>
      </c>
      <c r="J14" s="8">
        <v>0</v>
      </c>
      <c r="K14" s="265">
        <v>0</v>
      </c>
      <c r="L14" s="265">
        <v>0</v>
      </c>
      <c r="M14" s="265">
        <v>0</v>
      </c>
      <c r="N14" s="265">
        <v>0</v>
      </c>
      <c r="O14" s="265">
        <v>0</v>
      </c>
      <c r="P14" s="265">
        <v>0</v>
      </c>
      <c r="Q14" s="266">
        <v>0</v>
      </c>
    </row>
    <row r="15" spans="2:17" ht="21.75" customHeight="1" x14ac:dyDescent="0.35">
      <c r="B15" s="29" t="s">
        <v>10</v>
      </c>
      <c r="C15" s="8" cm="1">
        <f t="array" ref="C15:Q15">'[1]APPENDIX 37'!$C15:$Q15</f>
        <v>74731.418000000005</v>
      </c>
      <c r="D15" s="8">
        <v>0</v>
      </c>
      <c r="E15" s="8">
        <v>37365.71</v>
      </c>
      <c r="F15" s="8">
        <v>37365.707999999999</v>
      </c>
      <c r="G15" s="8">
        <v>0</v>
      </c>
      <c r="H15" s="8">
        <v>0</v>
      </c>
      <c r="I15" s="8">
        <v>18319.735000000001</v>
      </c>
      <c r="J15" s="8">
        <v>0</v>
      </c>
      <c r="K15" s="265">
        <v>19045.973000000002</v>
      </c>
      <c r="L15" s="265">
        <v>12417.70982</v>
      </c>
      <c r="M15" s="265">
        <v>19.937999999999999</v>
      </c>
      <c r="N15" s="265">
        <v>34995.682000000001</v>
      </c>
      <c r="O15" s="265">
        <v>-28387.356820000001</v>
      </c>
      <c r="P15" s="265">
        <v>4976.3589920085269</v>
      </c>
      <c r="Q15" s="266">
        <v>-23410.997827991479</v>
      </c>
    </row>
    <row r="16" spans="2:17" ht="21.75" customHeight="1" x14ac:dyDescent="0.35">
      <c r="B16" s="29" t="s">
        <v>11</v>
      </c>
      <c r="C16" s="8" cm="1">
        <f t="array" ref="C16:Q16">'[1]APPENDIX 37'!$C16:$Q16</f>
        <v>2846627.3909999998</v>
      </c>
      <c r="D16" s="8">
        <v>0</v>
      </c>
      <c r="E16" s="8">
        <v>1390808.56284</v>
      </c>
      <c r="F16" s="8">
        <v>1455818.82816</v>
      </c>
      <c r="G16" s="8">
        <v>241088.3597154085</v>
      </c>
      <c r="H16" s="8">
        <v>0</v>
      </c>
      <c r="I16" s="8">
        <v>521844.63923199038</v>
      </c>
      <c r="J16" s="8">
        <v>0</v>
      </c>
      <c r="K16" s="265">
        <v>1175062.5486434191</v>
      </c>
      <c r="L16" s="265">
        <v>1741254.3628400001</v>
      </c>
      <c r="M16" s="265">
        <v>-2514.4180000000001</v>
      </c>
      <c r="N16" s="265">
        <v>276721.82072700001</v>
      </c>
      <c r="O16" s="265">
        <v>-840399.21692358132</v>
      </c>
      <c r="P16" s="265">
        <v>101096.6</v>
      </c>
      <c r="Q16" s="266">
        <v>-739302.61692358134</v>
      </c>
    </row>
    <row r="17" spans="2:17" ht="21.75" customHeight="1" x14ac:dyDescent="0.35">
      <c r="B17" s="29" t="s">
        <v>12</v>
      </c>
      <c r="C17" s="8" cm="1">
        <f t="array" ref="C17:Q17">'[1]APPENDIX 37'!$C17:$Q17</f>
        <v>4772501.4079999998</v>
      </c>
      <c r="D17" s="8">
        <v>0</v>
      </c>
      <c r="E17" s="8">
        <v>3102127.6359999999</v>
      </c>
      <c r="F17" s="8">
        <v>1670373.7720000001</v>
      </c>
      <c r="G17" s="8">
        <v>628108.15500000003</v>
      </c>
      <c r="H17" s="8">
        <v>0</v>
      </c>
      <c r="I17" s="8">
        <v>727715.74800000002</v>
      </c>
      <c r="J17" s="8">
        <v>0</v>
      </c>
      <c r="K17" s="265">
        <v>1570766.179</v>
      </c>
      <c r="L17" s="265">
        <v>1328729.3230999999</v>
      </c>
      <c r="M17" s="265">
        <v>-208172.568</v>
      </c>
      <c r="N17" s="265">
        <v>437134.701</v>
      </c>
      <c r="O17" s="265">
        <v>13074.722900000101</v>
      </c>
      <c r="P17" s="265">
        <v>480095.32900000003</v>
      </c>
      <c r="Q17" s="266">
        <v>493170.05190000008</v>
      </c>
    </row>
    <row r="18" spans="2:17" ht="21.75" customHeight="1" x14ac:dyDescent="0.35">
      <c r="B18" s="29" t="s">
        <v>13</v>
      </c>
      <c r="C18" s="8" cm="1">
        <f t="array" ref="C18:Q18">'[1]APPENDIX 37'!$C18:$Q18</f>
        <v>0</v>
      </c>
      <c r="D18" s="8">
        <v>0</v>
      </c>
      <c r="E18" s="8">
        <v>0</v>
      </c>
      <c r="F18" s="8">
        <v>0</v>
      </c>
      <c r="G18" s="8">
        <v>0</v>
      </c>
      <c r="H18" s="8">
        <v>0</v>
      </c>
      <c r="I18" s="8">
        <v>0</v>
      </c>
      <c r="J18" s="8">
        <v>0</v>
      </c>
      <c r="K18" s="265">
        <v>0</v>
      </c>
      <c r="L18" s="265">
        <v>0</v>
      </c>
      <c r="M18" s="265">
        <v>0</v>
      </c>
      <c r="N18" s="265">
        <v>0</v>
      </c>
      <c r="O18" s="265">
        <v>0</v>
      </c>
      <c r="P18" s="265">
        <v>0</v>
      </c>
      <c r="Q18" s="266">
        <v>0</v>
      </c>
    </row>
    <row r="19" spans="2:17" ht="21.75" customHeight="1" x14ac:dyDescent="0.35">
      <c r="B19" s="29" t="s">
        <v>14</v>
      </c>
      <c r="C19" s="8" cm="1">
        <f t="array" ref="C19:Q19">'[1]APPENDIX 37'!$C19:$Q19</f>
        <v>455164.06</v>
      </c>
      <c r="D19" s="8">
        <v>0</v>
      </c>
      <c r="E19" s="8">
        <v>273285.41700000002</v>
      </c>
      <c r="F19" s="8">
        <v>181878.64300000001</v>
      </c>
      <c r="G19" s="8">
        <v>42697.163</v>
      </c>
      <c r="H19" s="8">
        <v>8089.86</v>
      </c>
      <c r="I19" s="8">
        <v>42663.796999999999</v>
      </c>
      <c r="J19" s="8">
        <v>8089.86</v>
      </c>
      <c r="K19" s="265">
        <v>181912.00899999999</v>
      </c>
      <c r="L19" s="265">
        <v>156403.07699999999</v>
      </c>
      <c r="M19" s="265">
        <v>17317.659</v>
      </c>
      <c r="N19" s="265">
        <v>34975.796999999999</v>
      </c>
      <c r="O19" s="265">
        <v>-26784.524000000001</v>
      </c>
      <c r="P19" s="265">
        <v>58174.714</v>
      </c>
      <c r="Q19" s="266">
        <v>31390.19</v>
      </c>
    </row>
    <row r="20" spans="2:17" ht="21.75" customHeight="1" x14ac:dyDescent="0.35">
      <c r="B20" s="29" t="s">
        <v>260</v>
      </c>
      <c r="C20" s="8" cm="1">
        <f t="array" ref="C20:Q20">'[1]APPENDIX 37'!$C20:$Q20</f>
        <v>0</v>
      </c>
      <c r="D20" s="8">
        <v>0</v>
      </c>
      <c r="E20" s="8">
        <v>0</v>
      </c>
      <c r="F20" s="8">
        <v>0</v>
      </c>
      <c r="G20" s="8">
        <v>0</v>
      </c>
      <c r="H20" s="8">
        <v>0</v>
      </c>
      <c r="I20" s="8">
        <v>0</v>
      </c>
      <c r="J20" s="8">
        <v>0</v>
      </c>
      <c r="K20" s="265">
        <v>0</v>
      </c>
      <c r="L20" s="265">
        <v>0</v>
      </c>
      <c r="M20" s="265">
        <v>0</v>
      </c>
      <c r="N20" s="265">
        <v>0</v>
      </c>
      <c r="O20" s="265">
        <v>0</v>
      </c>
      <c r="P20" s="265">
        <v>0</v>
      </c>
      <c r="Q20" s="266">
        <v>0</v>
      </c>
    </row>
    <row r="21" spans="2:17" ht="21.75" customHeight="1" x14ac:dyDescent="0.35">
      <c r="B21" s="29" t="s">
        <v>15</v>
      </c>
      <c r="C21" s="8" cm="1">
        <f t="array" ref="C21:Q21">'[1]APPENDIX 37'!$C21:$Q21</f>
        <v>0</v>
      </c>
      <c r="D21" s="8">
        <v>0</v>
      </c>
      <c r="E21" s="8">
        <v>0</v>
      </c>
      <c r="F21" s="8">
        <v>0</v>
      </c>
      <c r="G21" s="8">
        <v>0</v>
      </c>
      <c r="H21" s="8">
        <v>0</v>
      </c>
      <c r="I21" s="8">
        <v>0</v>
      </c>
      <c r="J21" s="8">
        <v>0</v>
      </c>
      <c r="K21" s="265">
        <v>0</v>
      </c>
      <c r="L21" s="265">
        <v>0</v>
      </c>
      <c r="M21" s="265">
        <v>0</v>
      </c>
      <c r="N21" s="265">
        <v>0</v>
      </c>
      <c r="O21" s="265">
        <v>0</v>
      </c>
      <c r="P21" s="265">
        <v>0</v>
      </c>
      <c r="Q21" s="266">
        <v>0</v>
      </c>
    </row>
    <row r="22" spans="2:17" ht="21.75" customHeight="1" x14ac:dyDescent="0.35">
      <c r="B22" s="29" t="s">
        <v>261</v>
      </c>
      <c r="C22" s="8" cm="1">
        <f t="array" ref="C22:Q22">'[1]APPENDIX 37'!$C22:$Q22</f>
        <v>0</v>
      </c>
      <c r="D22" s="8">
        <v>0</v>
      </c>
      <c r="E22" s="8">
        <v>0</v>
      </c>
      <c r="F22" s="8">
        <v>0</v>
      </c>
      <c r="G22" s="8">
        <v>0</v>
      </c>
      <c r="H22" s="8">
        <v>0</v>
      </c>
      <c r="I22" s="8">
        <v>0</v>
      </c>
      <c r="J22" s="8">
        <v>0</v>
      </c>
      <c r="K22" s="265">
        <v>0</v>
      </c>
      <c r="L22" s="265">
        <v>0</v>
      </c>
      <c r="M22" s="265">
        <v>0</v>
      </c>
      <c r="N22" s="265">
        <v>0</v>
      </c>
      <c r="O22" s="265">
        <v>0</v>
      </c>
      <c r="P22" s="265">
        <v>0</v>
      </c>
      <c r="Q22" s="266">
        <v>0</v>
      </c>
    </row>
    <row r="23" spans="2:17" ht="21.75" customHeight="1" x14ac:dyDescent="0.35">
      <c r="B23" s="29" t="s">
        <v>262</v>
      </c>
      <c r="C23" s="8" cm="1">
        <f t="array" ref="C23:Q23">'[1]APPENDIX 37'!$C23:$Q23</f>
        <v>13937945.054590009</v>
      </c>
      <c r="D23" s="8">
        <v>0</v>
      </c>
      <c r="E23" s="8">
        <v>195585.77114659519</v>
      </c>
      <c r="F23" s="8">
        <v>13742359.28344341</v>
      </c>
      <c r="G23" s="8">
        <v>4889614.7889999999</v>
      </c>
      <c r="H23" s="8">
        <v>0</v>
      </c>
      <c r="I23" s="8">
        <v>5351714.0607899996</v>
      </c>
      <c r="J23" s="8">
        <v>0</v>
      </c>
      <c r="K23" s="265">
        <v>13280260.01165341</v>
      </c>
      <c r="L23" s="265">
        <v>9968928.32914</v>
      </c>
      <c r="M23" s="265">
        <v>1272244.658306889</v>
      </c>
      <c r="N23" s="265">
        <v>1871534.9449335351</v>
      </c>
      <c r="O23" s="265">
        <v>167552.07927298851</v>
      </c>
      <c r="P23" s="265">
        <v>1080462.168389848</v>
      </c>
      <c r="Q23" s="266">
        <v>1248014.247662836</v>
      </c>
    </row>
    <row r="24" spans="2:17" ht="21.75" customHeight="1" x14ac:dyDescent="0.35">
      <c r="B24" s="29" t="s">
        <v>16</v>
      </c>
      <c r="C24" s="8" cm="1">
        <f t="array" ref="C24:Q24">'[1]APPENDIX 37'!$C24:$Q24</f>
        <v>138846.80499999999</v>
      </c>
      <c r="D24" s="8">
        <v>0</v>
      </c>
      <c r="E24" s="8">
        <v>97200.135999999999</v>
      </c>
      <c r="F24" s="8">
        <v>41646.669000000002</v>
      </c>
      <c r="G24" s="8">
        <v>15537.683763183901</v>
      </c>
      <c r="H24" s="8">
        <v>2729</v>
      </c>
      <c r="I24" s="8">
        <v>18307.416000000001</v>
      </c>
      <c r="J24" s="8">
        <v>5443.1769999999997</v>
      </c>
      <c r="K24" s="265">
        <v>36162.759763183902</v>
      </c>
      <c r="L24" s="265">
        <v>32766.847000000002</v>
      </c>
      <c r="M24" s="265">
        <v>-3007.0430000000001</v>
      </c>
      <c r="N24" s="265">
        <v>36524.997000000003</v>
      </c>
      <c r="O24" s="265">
        <v>-30122.041236816101</v>
      </c>
      <c r="P24" s="265">
        <v>35107.834999999999</v>
      </c>
      <c r="Q24" s="266">
        <v>4985.7937631839004</v>
      </c>
    </row>
    <row r="25" spans="2:17" ht="21.75" customHeight="1" x14ac:dyDescent="0.35">
      <c r="B25" s="29" t="s">
        <v>17</v>
      </c>
      <c r="C25" s="8" cm="1">
        <f t="array" ref="C25:Q25">'[1]APPENDIX 37'!$C25:$Q25</f>
        <v>0</v>
      </c>
      <c r="D25" s="8">
        <v>0</v>
      </c>
      <c r="E25" s="8">
        <v>0</v>
      </c>
      <c r="F25" s="8">
        <v>0</v>
      </c>
      <c r="G25" s="8">
        <v>0</v>
      </c>
      <c r="H25" s="8">
        <v>0</v>
      </c>
      <c r="I25" s="8">
        <v>0</v>
      </c>
      <c r="J25" s="8">
        <v>0</v>
      </c>
      <c r="K25" s="265">
        <v>0</v>
      </c>
      <c r="L25" s="265">
        <v>0</v>
      </c>
      <c r="M25" s="265">
        <v>0</v>
      </c>
      <c r="N25" s="265">
        <v>0</v>
      </c>
      <c r="O25" s="265">
        <v>0</v>
      </c>
      <c r="P25" s="265">
        <v>0</v>
      </c>
      <c r="Q25" s="266">
        <v>0</v>
      </c>
    </row>
    <row r="26" spans="2:17" ht="21.75" customHeight="1" x14ac:dyDescent="0.35">
      <c r="B26" s="29" t="s">
        <v>18</v>
      </c>
      <c r="C26" s="8" cm="1">
        <f t="array" ref="C26:Q26">'[1]APPENDIX 37'!$C26:$Q26</f>
        <v>2325535.9977399991</v>
      </c>
      <c r="D26" s="8">
        <v>0</v>
      </c>
      <c r="E26" s="8">
        <v>930100.39570799994</v>
      </c>
      <c r="F26" s="8">
        <v>1395435.602031999</v>
      </c>
      <c r="G26" s="8">
        <v>571790.11772005295</v>
      </c>
      <c r="H26" s="8">
        <v>64308.240835656761</v>
      </c>
      <c r="I26" s="8">
        <v>533778.94799999997</v>
      </c>
      <c r="J26" s="8">
        <v>53093.119139948532</v>
      </c>
      <c r="K26" s="265">
        <v>1444661.89344776</v>
      </c>
      <c r="L26" s="265">
        <v>1271343.4074674631</v>
      </c>
      <c r="M26" s="265">
        <v>22804.968176813331</v>
      </c>
      <c r="N26" s="265">
        <v>500431.17036592792</v>
      </c>
      <c r="O26" s="265">
        <v>-349917.65256244398</v>
      </c>
      <c r="P26" s="265">
        <v>6021.3726450596459</v>
      </c>
      <c r="Q26" s="266">
        <v>-343896.27991738432</v>
      </c>
    </row>
    <row r="27" spans="2:17" ht="21.75" customHeight="1" x14ac:dyDescent="0.35">
      <c r="B27" s="29" t="s">
        <v>19</v>
      </c>
      <c r="C27" s="8" cm="1">
        <f t="array" ref="C27:Q27">'[1]APPENDIX 37'!$C27:$Q27</f>
        <v>0</v>
      </c>
      <c r="D27" s="8">
        <v>0</v>
      </c>
      <c r="E27" s="8">
        <v>0</v>
      </c>
      <c r="F27" s="8">
        <v>0</v>
      </c>
      <c r="G27" s="8">
        <v>0</v>
      </c>
      <c r="H27" s="8">
        <v>0</v>
      </c>
      <c r="I27" s="8">
        <v>0</v>
      </c>
      <c r="J27" s="8">
        <v>0</v>
      </c>
      <c r="K27" s="265">
        <v>0</v>
      </c>
      <c r="L27" s="265">
        <v>0</v>
      </c>
      <c r="M27" s="265">
        <v>0</v>
      </c>
      <c r="N27" s="265">
        <v>0</v>
      </c>
      <c r="O27" s="265">
        <v>0</v>
      </c>
      <c r="P27" s="265">
        <v>0</v>
      </c>
      <c r="Q27" s="266">
        <v>0</v>
      </c>
    </row>
    <row r="28" spans="2:17" ht="21.75" customHeight="1" x14ac:dyDescent="0.35">
      <c r="B28" s="29" t="s">
        <v>263</v>
      </c>
      <c r="C28" s="8" cm="1">
        <f t="array" ref="C28:Q28">'[1]APPENDIX 37'!$C28:$Q28</f>
        <v>847051.61651999992</v>
      </c>
      <c r="D28" s="8">
        <v>0</v>
      </c>
      <c r="E28" s="8">
        <v>280961.74200000003</v>
      </c>
      <c r="F28" s="8">
        <v>566089.87451999995</v>
      </c>
      <c r="G28" s="8">
        <v>251737.80300000001</v>
      </c>
      <c r="H28" s="8">
        <v>0</v>
      </c>
      <c r="I28" s="8">
        <v>131562.91099999999</v>
      </c>
      <c r="J28" s="8">
        <v>0</v>
      </c>
      <c r="K28" s="265">
        <v>686264.76651999995</v>
      </c>
      <c r="L28" s="265">
        <v>533912.46499999997</v>
      </c>
      <c r="M28" s="265">
        <v>88838.225000000006</v>
      </c>
      <c r="N28" s="265">
        <v>157134.17000000001</v>
      </c>
      <c r="O28" s="265">
        <v>-93620.093480000025</v>
      </c>
      <c r="P28" s="265">
        <v>-20427.991000000002</v>
      </c>
      <c r="Q28" s="266">
        <v>-114048.08448</v>
      </c>
    </row>
    <row r="29" spans="2:17" ht="21.75" customHeight="1" x14ac:dyDescent="0.35">
      <c r="B29" s="29" t="s">
        <v>264</v>
      </c>
      <c r="C29" s="8" cm="1">
        <f t="array" ref="C29:Q29">'[1]APPENDIX 37'!$C29:$Q29</f>
        <v>0</v>
      </c>
      <c r="D29" s="8">
        <v>0</v>
      </c>
      <c r="E29" s="8">
        <v>0</v>
      </c>
      <c r="F29" s="8">
        <v>0</v>
      </c>
      <c r="G29" s="8">
        <v>0</v>
      </c>
      <c r="H29" s="8">
        <v>0</v>
      </c>
      <c r="I29" s="8">
        <v>0</v>
      </c>
      <c r="J29" s="8">
        <v>0</v>
      </c>
      <c r="K29" s="265">
        <v>0</v>
      </c>
      <c r="L29" s="265">
        <v>0</v>
      </c>
      <c r="M29" s="265">
        <v>0</v>
      </c>
      <c r="N29" s="265">
        <v>0</v>
      </c>
      <c r="O29" s="265">
        <v>0</v>
      </c>
      <c r="P29" s="265">
        <v>0</v>
      </c>
      <c r="Q29" s="266">
        <v>0</v>
      </c>
    </row>
    <row r="30" spans="2:17" ht="21.75" customHeight="1" x14ac:dyDescent="0.35">
      <c r="B30" s="29" t="s">
        <v>20</v>
      </c>
      <c r="C30" s="8" cm="1">
        <f t="array" ref="C30:Q30">'[1]APPENDIX 37'!$C30:$Q30</f>
        <v>0</v>
      </c>
      <c r="D30" s="8">
        <v>0</v>
      </c>
      <c r="E30" s="8">
        <v>0</v>
      </c>
      <c r="F30" s="8">
        <v>0</v>
      </c>
      <c r="G30" s="8">
        <v>0</v>
      </c>
      <c r="H30" s="8">
        <v>0</v>
      </c>
      <c r="I30" s="8">
        <v>0</v>
      </c>
      <c r="J30" s="8">
        <v>0</v>
      </c>
      <c r="K30" s="265">
        <v>0</v>
      </c>
      <c r="L30" s="265">
        <v>0</v>
      </c>
      <c r="M30" s="265">
        <v>0</v>
      </c>
      <c r="N30" s="265">
        <v>0</v>
      </c>
      <c r="O30" s="265">
        <v>0</v>
      </c>
      <c r="P30" s="265">
        <v>0</v>
      </c>
      <c r="Q30" s="266">
        <v>0</v>
      </c>
    </row>
    <row r="31" spans="2:17" ht="21.75" customHeight="1" x14ac:dyDescent="0.35">
      <c r="B31" s="29" t="s">
        <v>265</v>
      </c>
      <c r="C31" s="8" cm="1">
        <f t="array" ref="C31:Q31">'[1]APPENDIX 37'!$C31:$Q31</f>
        <v>11881712.776840011</v>
      </c>
      <c r="D31" s="8">
        <v>0</v>
      </c>
      <c r="E31" s="8">
        <v>267326.61272878572</v>
      </c>
      <c r="F31" s="8">
        <v>11614386.164111219</v>
      </c>
      <c r="G31" s="8">
        <v>3456703.697048943</v>
      </c>
      <c r="H31" s="8">
        <v>0</v>
      </c>
      <c r="I31" s="8">
        <v>3575599.1155997128</v>
      </c>
      <c r="J31" s="8">
        <v>0</v>
      </c>
      <c r="K31" s="265">
        <v>11495490.74556045</v>
      </c>
      <c r="L31" s="265">
        <v>9161490.0793574955</v>
      </c>
      <c r="M31" s="265">
        <v>1113125.078657452</v>
      </c>
      <c r="N31" s="265">
        <v>1472763.118</v>
      </c>
      <c r="O31" s="265">
        <v>-251887.53045449729</v>
      </c>
      <c r="P31" s="265">
        <v>1340918.465520825</v>
      </c>
      <c r="Q31" s="266">
        <v>1089030.935066327</v>
      </c>
    </row>
    <row r="32" spans="2:17" ht="21.75" customHeight="1" x14ac:dyDescent="0.35">
      <c r="B32" s="29" t="s">
        <v>266</v>
      </c>
      <c r="C32" s="8" cm="1">
        <f t="array" ref="C32:Q32">'[1]APPENDIX 37'!$C32:$Q32</f>
        <v>1142619.0430000001</v>
      </c>
      <c r="D32" s="8">
        <v>0</v>
      </c>
      <c r="E32" s="8">
        <v>180972.92300000001</v>
      </c>
      <c r="F32" s="8">
        <v>961646.12</v>
      </c>
      <c r="G32" s="8">
        <v>258857.549</v>
      </c>
      <c r="H32" s="8">
        <v>0</v>
      </c>
      <c r="I32" s="8">
        <v>325303.55800000002</v>
      </c>
      <c r="J32" s="8">
        <v>0</v>
      </c>
      <c r="K32" s="265">
        <v>895200.11100000003</v>
      </c>
      <c r="L32" s="265">
        <v>609742.01199999999</v>
      </c>
      <c r="M32" s="265">
        <v>58750.807999999997</v>
      </c>
      <c r="N32" s="265">
        <v>158301.13118999999</v>
      </c>
      <c r="O32" s="265">
        <v>68406.159809999997</v>
      </c>
      <c r="P32" s="265">
        <v>61247.343999999997</v>
      </c>
      <c r="Q32" s="266">
        <v>129653.50380999999</v>
      </c>
    </row>
    <row r="33" spans="2:17" ht="21.75" customHeight="1" x14ac:dyDescent="0.35">
      <c r="B33" s="29" t="s">
        <v>267</v>
      </c>
      <c r="C33" s="8" cm="1">
        <f t="array" ref="C33:Q33">'[1]APPENDIX 37'!$C33:$Q33</f>
        <v>0</v>
      </c>
      <c r="D33" s="8">
        <v>0</v>
      </c>
      <c r="E33" s="8">
        <v>0</v>
      </c>
      <c r="F33" s="8">
        <v>0</v>
      </c>
      <c r="G33" s="8">
        <v>0</v>
      </c>
      <c r="H33" s="8">
        <v>0</v>
      </c>
      <c r="I33" s="8">
        <v>0</v>
      </c>
      <c r="J33" s="8">
        <v>0</v>
      </c>
      <c r="K33" s="265">
        <v>0</v>
      </c>
      <c r="L33" s="265">
        <v>0</v>
      </c>
      <c r="M33" s="265">
        <v>0</v>
      </c>
      <c r="N33" s="265">
        <v>0</v>
      </c>
      <c r="O33" s="265">
        <v>0</v>
      </c>
      <c r="P33" s="265">
        <v>0</v>
      </c>
      <c r="Q33" s="266">
        <v>0</v>
      </c>
    </row>
    <row r="34" spans="2:17" ht="21.75" customHeight="1" x14ac:dyDescent="0.35">
      <c r="B34" s="29" t="s">
        <v>268</v>
      </c>
      <c r="C34" s="8" cm="1">
        <f t="array" ref="C34:Q34">'[1]APPENDIX 37'!$C34:$Q34</f>
        <v>0</v>
      </c>
      <c r="D34" s="8">
        <v>0</v>
      </c>
      <c r="E34" s="8">
        <v>0</v>
      </c>
      <c r="F34" s="8">
        <v>0</v>
      </c>
      <c r="G34" s="8">
        <v>0</v>
      </c>
      <c r="H34" s="8">
        <v>0</v>
      </c>
      <c r="I34" s="8">
        <v>0</v>
      </c>
      <c r="J34" s="8">
        <v>0</v>
      </c>
      <c r="K34" s="265">
        <v>0</v>
      </c>
      <c r="L34" s="265">
        <v>1716.4698969999999</v>
      </c>
      <c r="M34" s="265">
        <v>0</v>
      </c>
      <c r="N34" s="265">
        <v>0</v>
      </c>
      <c r="O34" s="265">
        <v>-1716.4698969999999</v>
      </c>
      <c r="P34" s="265">
        <v>0</v>
      </c>
      <c r="Q34" s="266">
        <v>-1716.4698969999999</v>
      </c>
    </row>
    <row r="35" spans="2:17" ht="21.75" customHeight="1" x14ac:dyDescent="0.35">
      <c r="B35" s="29" t="s">
        <v>269</v>
      </c>
      <c r="C35" s="8" cm="1">
        <f t="array" ref="C35:Q35">'[1]APPENDIX 37'!$C35:$Q35</f>
        <v>1947836.055379072</v>
      </c>
      <c r="D35" s="8">
        <v>0</v>
      </c>
      <c r="E35" s="8">
        <v>0</v>
      </c>
      <c r="F35" s="8">
        <v>1947836.055379072</v>
      </c>
      <c r="G35" s="8">
        <v>0</v>
      </c>
      <c r="H35" s="8">
        <v>0</v>
      </c>
      <c r="I35" s="8">
        <v>648305.8316862497</v>
      </c>
      <c r="J35" s="8">
        <v>0</v>
      </c>
      <c r="K35" s="265">
        <v>1299530.223692822</v>
      </c>
      <c r="L35" s="265">
        <v>954915.90308924718</v>
      </c>
      <c r="M35" s="265">
        <v>105127.01592999999</v>
      </c>
      <c r="N35" s="265">
        <v>242835.86915794609</v>
      </c>
      <c r="O35" s="265">
        <v>-3348.564484371394</v>
      </c>
      <c r="P35" s="265">
        <v>77272.610967894099</v>
      </c>
      <c r="Q35" s="266">
        <v>73924.046483522703</v>
      </c>
    </row>
    <row r="36" spans="2:17" ht="21.75" customHeight="1" x14ac:dyDescent="0.35">
      <c r="B36" s="29" t="s">
        <v>21</v>
      </c>
      <c r="C36" s="8" cm="1">
        <f t="array" ref="C36:Q36">'[1]APPENDIX 37'!$C36:$Q36</f>
        <v>13520.495010000001</v>
      </c>
      <c r="D36" s="8">
        <v>159.9281941344683</v>
      </c>
      <c r="E36" s="8">
        <v>0</v>
      </c>
      <c r="F36" s="8">
        <v>13680.423204134469</v>
      </c>
      <c r="G36" s="8">
        <v>677.03084670329679</v>
      </c>
      <c r="H36" s="8">
        <v>0</v>
      </c>
      <c r="I36" s="8">
        <v>467.22427397259997</v>
      </c>
      <c r="J36" s="8">
        <v>0</v>
      </c>
      <c r="K36" s="265">
        <v>13890.229776865161</v>
      </c>
      <c r="L36" s="265">
        <v>-8082.4331118951113</v>
      </c>
      <c r="M36" s="265">
        <v>1433.6610897513319</v>
      </c>
      <c r="N36" s="265">
        <v>10213.58406314766</v>
      </c>
      <c r="O36" s="265">
        <v>10325.41773586128</v>
      </c>
      <c r="P36" s="265">
        <v>1623.952402437571</v>
      </c>
      <c r="Q36" s="266">
        <v>11949.370138298849</v>
      </c>
    </row>
    <row r="37" spans="2:17" ht="21.75" customHeight="1" x14ac:dyDescent="0.35">
      <c r="B37" s="29" t="s">
        <v>22</v>
      </c>
      <c r="C37" s="8" cm="1">
        <f t="array" ref="C37:Q37">'[1]APPENDIX 37'!$C37:$Q37</f>
        <v>35152.408000000003</v>
      </c>
      <c r="D37" s="8">
        <v>0</v>
      </c>
      <c r="E37" s="8">
        <v>0</v>
      </c>
      <c r="F37" s="8">
        <v>35152.408000000003</v>
      </c>
      <c r="G37" s="8">
        <v>308.56797700000038</v>
      </c>
      <c r="H37" s="8">
        <v>0</v>
      </c>
      <c r="I37" s="8">
        <v>7655.1881454915501</v>
      </c>
      <c r="J37" s="8">
        <v>0</v>
      </c>
      <c r="K37" s="265">
        <v>27805.787831508449</v>
      </c>
      <c r="L37" s="265">
        <v>11087.738676947851</v>
      </c>
      <c r="M37" s="265">
        <v>3158.5749291976881</v>
      </c>
      <c r="N37" s="265">
        <v>15653.69260662524</v>
      </c>
      <c r="O37" s="265">
        <v>-2094.2183812623321</v>
      </c>
      <c r="P37" s="265">
        <v>7202.3847650365478</v>
      </c>
      <c r="Q37" s="266">
        <v>5108.1663837742153</v>
      </c>
    </row>
    <row r="38" spans="2:17" ht="21.75" customHeight="1" x14ac:dyDescent="0.35">
      <c r="B38" s="29" t="s">
        <v>270</v>
      </c>
      <c r="C38" s="8" cm="1">
        <f t="array" ref="C38:Q38">'[1]APPENDIX 37'!$C38:$Q38</f>
        <v>3375345.733</v>
      </c>
      <c r="D38" s="8">
        <v>0</v>
      </c>
      <c r="E38" s="8">
        <v>1656412.3740000001</v>
      </c>
      <c r="F38" s="8">
        <v>1718933.3589999999</v>
      </c>
      <c r="G38" s="8">
        <v>438949.402</v>
      </c>
      <c r="H38" s="8">
        <v>0</v>
      </c>
      <c r="I38" s="8">
        <v>497512.79599999997</v>
      </c>
      <c r="J38" s="8">
        <v>0</v>
      </c>
      <c r="K38" s="265">
        <v>1660369.9650000001</v>
      </c>
      <c r="L38" s="265">
        <v>1123653.129</v>
      </c>
      <c r="M38" s="265">
        <v>-87808.62</v>
      </c>
      <c r="N38" s="265">
        <v>487923.5</v>
      </c>
      <c r="O38" s="265">
        <v>136601.95600000001</v>
      </c>
      <c r="P38" s="265">
        <v>489769.71799999999</v>
      </c>
      <c r="Q38" s="266">
        <v>626371.674</v>
      </c>
    </row>
    <row r="39" spans="2:17" ht="21.75" customHeight="1" x14ac:dyDescent="0.35">
      <c r="B39" s="29" t="s">
        <v>23</v>
      </c>
      <c r="C39" s="8" cm="1">
        <f t="array" ref="C39:Q39">'[1]APPENDIX 37'!$C39:$Q39</f>
        <v>657811.60199999996</v>
      </c>
      <c r="D39" s="8">
        <v>0</v>
      </c>
      <c r="E39" s="8">
        <v>4218.75</v>
      </c>
      <c r="F39" s="8">
        <v>653592.85199999996</v>
      </c>
      <c r="G39" s="8">
        <v>387094.52100000001</v>
      </c>
      <c r="H39" s="8">
        <v>58045.88</v>
      </c>
      <c r="I39" s="8">
        <v>265228.50400000002</v>
      </c>
      <c r="J39" s="8">
        <v>14619.123</v>
      </c>
      <c r="K39" s="265">
        <v>818885.62600000005</v>
      </c>
      <c r="L39" s="265">
        <v>679044.69960000005</v>
      </c>
      <c r="M39" s="265">
        <v>6503.5789999999997</v>
      </c>
      <c r="N39" s="265">
        <v>130947.48200471931</v>
      </c>
      <c r="O39" s="265">
        <v>2389.865395280659</v>
      </c>
      <c r="P39" s="265">
        <v>38320.975431175713</v>
      </c>
      <c r="Q39" s="266">
        <v>40710.840826456377</v>
      </c>
    </row>
    <row r="40" spans="2:17" ht="21.75" customHeight="1" x14ac:dyDescent="0.35">
      <c r="B40" s="29" t="s">
        <v>24</v>
      </c>
      <c r="C40" s="8" cm="1">
        <f t="array" ref="C40:Q40">'[1]APPENDIX 37'!$C40:$Q40</f>
        <v>0</v>
      </c>
      <c r="D40" s="8">
        <v>0</v>
      </c>
      <c r="E40" s="8">
        <v>0</v>
      </c>
      <c r="F40" s="8">
        <v>0</v>
      </c>
      <c r="G40" s="8">
        <v>0</v>
      </c>
      <c r="H40" s="8">
        <v>0</v>
      </c>
      <c r="I40" s="8">
        <v>0</v>
      </c>
      <c r="J40" s="8">
        <v>0</v>
      </c>
      <c r="K40" s="265">
        <v>0</v>
      </c>
      <c r="L40" s="265">
        <v>0</v>
      </c>
      <c r="M40" s="265">
        <v>0</v>
      </c>
      <c r="N40" s="265">
        <v>0</v>
      </c>
      <c r="O40" s="265">
        <v>0</v>
      </c>
      <c r="P40" s="265">
        <v>0</v>
      </c>
      <c r="Q40" s="266">
        <v>0</v>
      </c>
    </row>
    <row r="41" spans="2:17" ht="21.75" customHeight="1" x14ac:dyDescent="0.35">
      <c r="B41" s="29" t="s">
        <v>25</v>
      </c>
      <c r="C41" s="8" cm="1">
        <f t="array" ref="C41:Q41">'[1]APPENDIX 37'!$C41:$Q41</f>
        <v>0</v>
      </c>
      <c r="D41" s="8">
        <v>0</v>
      </c>
      <c r="E41" s="8">
        <v>0</v>
      </c>
      <c r="F41" s="8">
        <v>0</v>
      </c>
      <c r="G41" s="8">
        <v>0</v>
      </c>
      <c r="H41" s="8">
        <v>0</v>
      </c>
      <c r="I41" s="8">
        <v>0</v>
      </c>
      <c r="J41" s="8">
        <v>0</v>
      </c>
      <c r="K41" s="265">
        <v>0</v>
      </c>
      <c r="L41" s="265">
        <v>0</v>
      </c>
      <c r="M41" s="265">
        <v>0</v>
      </c>
      <c r="N41" s="265">
        <v>0</v>
      </c>
      <c r="O41" s="265">
        <v>0</v>
      </c>
      <c r="P41" s="265">
        <v>0</v>
      </c>
      <c r="Q41" s="266">
        <v>0</v>
      </c>
    </row>
    <row r="42" spans="2:17" ht="21.75" customHeight="1" x14ac:dyDescent="0.35">
      <c r="B42" s="260" t="s">
        <v>26</v>
      </c>
      <c r="C42" s="268">
        <f t="shared" ref="C42:Q42" si="0">SUM(C6:C41)</f>
        <v>76203262.524180532</v>
      </c>
      <c r="D42" s="268">
        <f t="shared" si="0"/>
        <v>159.9281941344683</v>
      </c>
      <c r="E42" s="268">
        <f t="shared" si="0"/>
        <v>15076029.154893382</v>
      </c>
      <c r="F42" s="268">
        <f t="shared" si="0"/>
        <v>61127393.297481246</v>
      </c>
      <c r="G42" s="268">
        <f t="shared" si="0"/>
        <v>18660842.193062041</v>
      </c>
      <c r="H42" s="268">
        <f t="shared" si="0"/>
        <v>133172.98083565675</v>
      </c>
      <c r="I42" s="268">
        <f t="shared" si="0"/>
        <v>20960078.373664729</v>
      </c>
      <c r="J42" s="268">
        <f t="shared" si="0"/>
        <v>81245.279139948543</v>
      </c>
      <c r="K42" s="268">
        <f t="shared" si="0"/>
        <v>58880084.81857428</v>
      </c>
      <c r="L42" s="268">
        <f t="shared" si="0"/>
        <v>46113365.50837224</v>
      </c>
      <c r="M42" s="268">
        <f t="shared" si="0"/>
        <v>4428667.3679993525</v>
      </c>
      <c r="N42" s="268">
        <f t="shared" si="0"/>
        <v>10197425.43965788</v>
      </c>
      <c r="O42" s="268">
        <f t="shared" si="0"/>
        <v>-1859373.497455185</v>
      </c>
      <c r="P42" s="268">
        <f t="shared" si="0"/>
        <v>6090471.0639605448</v>
      </c>
      <c r="Q42" s="268">
        <f t="shared" si="0"/>
        <v>4231097.5665053576</v>
      </c>
    </row>
    <row r="43" spans="2:17" ht="21.75" customHeight="1" x14ac:dyDescent="0.35">
      <c r="B43" s="561" t="s">
        <v>27</v>
      </c>
      <c r="C43" s="535"/>
      <c r="D43" s="535"/>
      <c r="E43" s="535"/>
      <c r="F43" s="535"/>
      <c r="G43" s="535"/>
      <c r="H43" s="535"/>
      <c r="I43" s="535"/>
      <c r="J43" s="535"/>
      <c r="K43" s="535"/>
      <c r="L43" s="535"/>
      <c r="M43" s="535"/>
      <c r="N43" s="535"/>
      <c r="O43" s="535"/>
      <c r="P43" s="535"/>
      <c r="Q43" s="536"/>
    </row>
    <row r="44" spans="2:17" ht="21.75" customHeight="1" x14ac:dyDescent="0.35">
      <c r="B44" s="29" t="s">
        <v>28</v>
      </c>
      <c r="C44" s="265" cm="1">
        <f t="array" ref="C44:Q44">'[1]APPENDIX 37'!$C44:$Q44</f>
        <v>0</v>
      </c>
      <c r="D44" s="265">
        <v>913439.32700000005</v>
      </c>
      <c r="E44" s="265">
        <v>-34593.199999999997</v>
      </c>
      <c r="F44" s="265">
        <v>948032.527</v>
      </c>
      <c r="G44" s="265">
        <v>190114.6235866021</v>
      </c>
      <c r="H44" s="265">
        <v>0</v>
      </c>
      <c r="I44" s="265">
        <v>123849.482208147</v>
      </c>
      <c r="J44" s="265">
        <v>0</v>
      </c>
      <c r="K44" s="265">
        <v>1014297.668378455</v>
      </c>
      <c r="L44" s="265">
        <v>764535.58200000005</v>
      </c>
      <c r="M44" s="265">
        <v>176025.95</v>
      </c>
      <c r="N44" s="265">
        <v>156483.2332566565</v>
      </c>
      <c r="O44" s="265">
        <v>-82747.096878201541</v>
      </c>
      <c r="P44" s="265">
        <v>74330.974169848138</v>
      </c>
      <c r="Q44" s="266">
        <v>-8416.1227083533995</v>
      </c>
    </row>
    <row r="45" spans="2:17" ht="21.75" customHeight="1" x14ac:dyDescent="0.35">
      <c r="B45" s="29" t="s">
        <v>29</v>
      </c>
      <c r="C45" s="265" cm="1">
        <f t="array" ref="C45:Q45">'[1]APPENDIX 37'!$C45:$Q45</f>
        <v>0</v>
      </c>
      <c r="D45" s="265">
        <v>837106.61730794806</v>
      </c>
      <c r="E45" s="265">
        <v>0</v>
      </c>
      <c r="F45" s="265">
        <v>837106.61730794806</v>
      </c>
      <c r="G45" s="265">
        <v>332071.37710930238</v>
      </c>
      <c r="H45" s="265">
        <v>0</v>
      </c>
      <c r="I45" s="265">
        <v>385207.98707776912</v>
      </c>
      <c r="J45" s="265">
        <v>1229.585935656743</v>
      </c>
      <c r="K45" s="265">
        <v>782740.42140382482</v>
      </c>
      <c r="L45" s="265">
        <v>650655.23600000003</v>
      </c>
      <c r="M45" s="265">
        <v>148238.27337933119</v>
      </c>
      <c r="N45" s="265">
        <v>76865.000258659435</v>
      </c>
      <c r="O45" s="265">
        <v>-93018.088234165858</v>
      </c>
      <c r="P45" s="265">
        <v>134998.76062653019</v>
      </c>
      <c r="Q45" s="266">
        <v>41980.672392364337</v>
      </c>
    </row>
    <row r="46" spans="2:17" ht="21.75" customHeight="1" x14ac:dyDescent="0.35">
      <c r="B46" s="29" t="s">
        <v>271</v>
      </c>
      <c r="C46" s="265" cm="1">
        <f t="array" ref="C46:Q46">'[1]APPENDIX 37'!$C46:$Q46</f>
        <v>0</v>
      </c>
      <c r="D46" s="265">
        <v>777600.03899999999</v>
      </c>
      <c r="E46" s="265">
        <v>0</v>
      </c>
      <c r="F46" s="265">
        <v>777600.03899999999</v>
      </c>
      <c r="G46" s="265">
        <v>326672.24454793072</v>
      </c>
      <c r="H46" s="265">
        <v>1740.8033644787999</v>
      </c>
      <c r="I46" s="265">
        <v>395485.63433129952</v>
      </c>
      <c r="J46" s="265">
        <v>0</v>
      </c>
      <c r="K46" s="265">
        <v>710527.45258110994</v>
      </c>
      <c r="L46" s="265">
        <v>503839.99726897501</v>
      </c>
      <c r="M46" s="265">
        <v>198778.747</v>
      </c>
      <c r="N46" s="265">
        <v>36029.745398138148</v>
      </c>
      <c r="O46" s="265">
        <v>-28121.037086003122</v>
      </c>
      <c r="P46" s="265">
        <v>58983.068522188369</v>
      </c>
      <c r="Q46" s="266">
        <v>30862.031436185251</v>
      </c>
    </row>
    <row r="47" spans="2:17" ht="21.75" customHeight="1" x14ac:dyDescent="0.35">
      <c r="B47" s="29" t="s">
        <v>30</v>
      </c>
      <c r="C47" s="265" cm="1">
        <f t="array" ref="C47:Q47">'[1]APPENDIX 37'!$C47:$Q47</f>
        <v>0</v>
      </c>
      <c r="D47" s="265">
        <v>3431983.727</v>
      </c>
      <c r="E47" s="265">
        <v>0</v>
      </c>
      <c r="F47" s="265">
        <v>3431983.727</v>
      </c>
      <c r="G47" s="265">
        <v>632433.06200000003</v>
      </c>
      <c r="H47" s="265">
        <v>135971.18299999999</v>
      </c>
      <c r="I47" s="265">
        <v>644900.74835925829</v>
      </c>
      <c r="J47" s="265">
        <v>114801.1938046904</v>
      </c>
      <c r="K47" s="265">
        <v>3440686.0298360521</v>
      </c>
      <c r="L47" s="265">
        <v>2463007.5636199992</v>
      </c>
      <c r="M47" s="265">
        <v>693396.10480999923</v>
      </c>
      <c r="N47" s="265">
        <v>238313.52509315361</v>
      </c>
      <c r="O47" s="265">
        <v>45968.836312900123</v>
      </c>
      <c r="P47" s="265">
        <v>1002340.959361581</v>
      </c>
      <c r="Q47" s="266">
        <v>1048309.795674481</v>
      </c>
    </row>
    <row r="48" spans="2:17" ht="21.75" customHeight="1" x14ac:dyDescent="0.35">
      <c r="B48" s="362" t="s">
        <v>272</v>
      </c>
      <c r="C48" s="265" cm="1">
        <f t="array" ref="C48:Q48">'[1]APPENDIX 37'!$C48:$Q48</f>
        <v>0</v>
      </c>
      <c r="D48" s="265">
        <v>43314.986168085758</v>
      </c>
      <c r="E48" s="265">
        <v>0</v>
      </c>
      <c r="F48" s="265">
        <v>43314.986168085758</v>
      </c>
      <c r="G48" s="265">
        <v>41485.825244394757</v>
      </c>
      <c r="H48" s="265">
        <v>0</v>
      </c>
      <c r="I48" s="265">
        <v>0</v>
      </c>
      <c r="J48" s="265">
        <v>0</v>
      </c>
      <c r="K48" s="265">
        <v>84800.811412480514</v>
      </c>
      <c r="L48" s="265">
        <v>17842.98684927875</v>
      </c>
      <c r="M48" s="265">
        <v>-30001.463459767048</v>
      </c>
      <c r="N48" s="265">
        <v>2637.3367195731898</v>
      </c>
      <c r="O48" s="265">
        <v>94321.951303395632</v>
      </c>
      <c r="P48" s="265">
        <v>15338.043933409061</v>
      </c>
      <c r="Q48" s="266">
        <v>109659.99523680469</v>
      </c>
    </row>
    <row r="49" spans="2:17" ht="21.75" customHeight="1" x14ac:dyDescent="0.35">
      <c r="B49" s="260" t="s">
        <v>26</v>
      </c>
      <c r="C49" s="268">
        <f t="shared" ref="C49:Q49" si="1">SUM(C44:C48)</f>
        <v>0</v>
      </c>
      <c r="D49" s="268">
        <f t="shared" si="1"/>
        <v>6003444.6964760339</v>
      </c>
      <c r="E49" s="268">
        <f t="shared" si="1"/>
        <v>-34593.199999999997</v>
      </c>
      <c r="F49" s="268">
        <f t="shared" si="1"/>
        <v>6038037.8964760331</v>
      </c>
      <c r="G49" s="268">
        <f t="shared" si="1"/>
        <v>1522777.13248823</v>
      </c>
      <c r="H49" s="268">
        <f t="shared" si="1"/>
        <v>137711.9863644788</v>
      </c>
      <c r="I49" s="268">
        <f t="shared" si="1"/>
        <v>1549443.8519764738</v>
      </c>
      <c r="J49" s="268">
        <f t="shared" si="1"/>
        <v>116030.77974034713</v>
      </c>
      <c r="K49" s="268">
        <f t="shared" si="1"/>
        <v>6033052.3836119222</v>
      </c>
      <c r="L49" s="268">
        <f t="shared" si="1"/>
        <v>4399881.3657382531</v>
      </c>
      <c r="M49" s="268">
        <f t="shared" si="1"/>
        <v>1186437.6117295634</v>
      </c>
      <c r="N49" s="268">
        <f t="shared" si="1"/>
        <v>510328.84072618088</v>
      </c>
      <c r="O49" s="268">
        <f t="shared" si="1"/>
        <v>-63595.43458207474</v>
      </c>
      <c r="P49" s="268">
        <f t="shared" si="1"/>
        <v>1285991.8066135568</v>
      </c>
      <c r="Q49" s="268">
        <f t="shared" si="1"/>
        <v>1222396.3720314819</v>
      </c>
    </row>
    <row r="50" spans="2:17" ht="21.75" customHeight="1" x14ac:dyDescent="0.35">
      <c r="B50" s="537" t="s">
        <v>32</v>
      </c>
      <c r="C50" s="514"/>
      <c r="D50" s="514"/>
      <c r="E50" s="514"/>
      <c r="F50" s="514"/>
      <c r="G50" s="514"/>
      <c r="H50" s="514"/>
      <c r="I50" s="514"/>
      <c r="J50" s="514"/>
      <c r="K50" s="514"/>
      <c r="L50" s="514"/>
      <c r="M50" s="514"/>
      <c r="N50" s="514"/>
      <c r="O50" s="514"/>
      <c r="P50" s="514"/>
      <c r="Q50" s="514"/>
    </row>
  </sheetData>
  <sheetProtection algorithmName="SHA-512" hashValue="IPty9NhhbnTThMeWXgQRNQkgOYG0bvKBz8Z90gJSZU/pwJjbkIx70kOC7kf+tk3hyO5Z64bG984Z9fZ38CRK4A==" saltValue="1q8A/IcyT0oZlniR/mJ/9g=="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44">
    <tabColor rgb="FFCC9900"/>
    <pageSetUpPr fitToPage="1"/>
  </sheetPr>
  <dimension ref="B1:Q50"/>
  <sheetViews>
    <sheetView showGridLines="0" zoomScale="80" zoomScaleNormal="80" workbookViewId="0">
      <selection activeCell="B5" sqref="B5:Q5"/>
    </sheetView>
  </sheetViews>
  <sheetFormatPr defaultRowHeight="22.5" customHeight="1" x14ac:dyDescent="0.35"/>
  <cols>
    <col min="1" max="1" width="8.7265625" style="1"/>
    <col min="2" max="2" width="50.6328125" style="1" bestFit="1" customWidth="1"/>
    <col min="3" max="3" width="17.36328125" style="1" customWidth="1"/>
    <col min="4" max="4" width="15.453125" style="1" customWidth="1"/>
    <col min="5" max="5" width="19.36328125" style="1" customWidth="1"/>
    <col min="6" max="6" width="18.54296875" style="1" customWidth="1"/>
    <col min="7" max="7" width="19" style="1" customWidth="1"/>
    <col min="8" max="10" width="15.453125" style="1" customWidth="1"/>
    <col min="11" max="11" width="17.54296875" style="1" customWidth="1"/>
    <col min="12" max="14" width="15.453125" style="1" customWidth="1"/>
    <col min="15" max="15" width="16.90625" style="1" customWidth="1"/>
    <col min="16" max="16" width="15.453125" style="1" customWidth="1"/>
    <col min="17" max="17" width="16.453125" style="1" customWidth="1"/>
    <col min="18" max="18" width="10.1796875" style="1" bestFit="1" customWidth="1"/>
    <col min="19" max="16384" width="8.7265625" style="1"/>
  </cols>
  <sheetData>
    <row r="1" spans="2:17" ht="29.5" customHeight="1" x14ac:dyDescent="0.35">
      <c r="B1" s="449"/>
    </row>
    <row r="3" spans="2:17" ht="22.5" customHeight="1" x14ac:dyDescent="0.35">
      <c r="B3" s="538" t="str">
        <f>_xlfn.CONCAT(Contents!E55,": ",UPPER(Contents!F55))</f>
        <v>APPENDIX 38: SUMMARY OF MISCELLANEOUS BUSINESS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22.5" customHeight="1" x14ac:dyDescent="0.35">
      <c r="B5" s="534" t="s">
        <v>4</v>
      </c>
      <c r="C5" s="535"/>
      <c r="D5" s="535"/>
      <c r="E5" s="535"/>
      <c r="F5" s="535"/>
      <c r="G5" s="535"/>
      <c r="H5" s="535"/>
      <c r="I5" s="535"/>
      <c r="J5" s="535"/>
      <c r="K5" s="535"/>
      <c r="L5" s="535"/>
      <c r="M5" s="535"/>
      <c r="N5" s="535"/>
      <c r="O5" s="535"/>
      <c r="P5" s="535"/>
      <c r="Q5" s="536"/>
    </row>
    <row r="6" spans="2:17" ht="22.5" customHeight="1" x14ac:dyDescent="0.35">
      <c r="B6" s="29" t="s">
        <v>5</v>
      </c>
      <c r="C6" s="8" cm="1">
        <f t="array" ref="C6:Q6">'[1]APPENDIX 38'!$C6:$Q6</f>
        <v>20342.853139999959</v>
      </c>
      <c r="D6" s="8">
        <v>0</v>
      </c>
      <c r="E6" s="8">
        <v>7590.8869999999997</v>
      </c>
      <c r="F6" s="8">
        <v>12751.96613999996</v>
      </c>
      <c r="G6" s="8">
        <v>9721.61</v>
      </c>
      <c r="H6" s="8">
        <v>0</v>
      </c>
      <c r="I6" s="8">
        <v>2037.5294473492279</v>
      </c>
      <c r="J6" s="8">
        <v>0</v>
      </c>
      <c r="K6" s="265">
        <v>20436.046692650729</v>
      </c>
      <c r="L6" s="265">
        <v>14173.86597794909</v>
      </c>
      <c r="M6" s="265">
        <v>634.41885699999796</v>
      </c>
      <c r="N6" s="265">
        <v>4271.0606448059334</v>
      </c>
      <c r="O6" s="265">
        <v>1356.7012128957099</v>
      </c>
      <c r="P6" s="265">
        <v>1891.759984345096</v>
      </c>
      <c r="Q6" s="266">
        <v>3248.4611972408061</v>
      </c>
    </row>
    <row r="7" spans="2:17" ht="22.5" customHeight="1" x14ac:dyDescent="0.35">
      <c r="B7" s="29" t="s">
        <v>6</v>
      </c>
      <c r="C7" s="8" cm="1">
        <f t="array" ref="C7:Q7">'[1]APPENDIX 38'!$C7:$Q7</f>
        <v>42532.638352733018</v>
      </c>
      <c r="D7" s="8">
        <v>0</v>
      </c>
      <c r="E7" s="8">
        <v>9871.6939999999995</v>
      </c>
      <c r="F7" s="8">
        <v>32660.944352733011</v>
      </c>
      <c r="G7" s="8">
        <v>5681.7110000000002</v>
      </c>
      <c r="H7" s="8">
        <v>0</v>
      </c>
      <c r="I7" s="8">
        <v>9118.3152649380063</v>
      </c>
      <c r="J7" s="8">
        <v>0</v>
      </c>
      <c r="K7" s="265">
        <v>29224.340087795012</v>
      </c>
      <c r="L7" s="265">
        <v>-91385.105213414936</v>
      </c>
      <c r="M7" s="265">
        <v>-314.25000000000051</v>
      </c>
      <c r="N7" s="265">
        <v>13118.89692177834</v>
      </c>
      <c r="O7" s="265">
        <v>107804.7983794316</v>
      </c>
      <c r="P7" s="265">
        <v>1620.8533192465011</v>
      </c>
      <c r="Q7" s="266">
        <v>109425.65169867811</v>
      </c>
    </row>
    <row r="8" spans="2:17" ht="22.5" customHeight="1" x14ac:dyDescent="0.35">
      <c r="B8" s="29" t="s">
        <v>256</v>
      </c>
      <c r="C8" s="8" cm="1">
        <f t="array" ref="C8:Q8">'[1]APPENDIX 38'!$C8:$Q8</f>
        <v>468388.12300000002</v>
      </c>
      <c r="D8" s="8">
        <v>37608.048000000003</v>
      </c>
      <c r="E8" s="8">
        <v>185377.89223170199</v>
      </c>
      <c r="F8" s="8">
        <v>320618.27876829798</v>
      </c>
      <c r="G8" s="8">
        <v>84015.248999999996</v>
      </c>
      <c r="H8" s="8">
        <v>0</v>
      </c>
      <c r="I8" s="8">
        <v>125292.23752086679</v>
      </c>
      <c r="J8" s="8">
        <v>0</v>
      </c>
      <c r="K8" s="265">
        <v>279341.29024743108</v>
      </c>
      <c r="L8" s="265">
        <v>70174.294129500064</v>
      </c>
      <c r="M8" s="265">
        <v>19703.079000000002</v>
      </c>
      <c r="N8" s="265">
        <v>66754.579170945537</v>
      </c>
      <c r="O8" s="265">
        <v>122709.3379469856</v>
      </c>
      <c r="P8" s="265">
        <v>51930.495725787077</v>
      </c>
      <c r="Q8" s="266">
        <v>174639.83367277269</v>
      </c>
    </row>
    <row r="9" spans="2:17" ht="22.5" customHeight="1" x14ac:dyDescent="0.35">
      <c r="B9" s="29" t="s">
        <v>257</v>
      </c>
      <c r="C9" s="8" cm="1">
        <f t="array" ref="C9:Q9">'[1]APPENDIX 38'!$C9:$Q9</f>
        <v>1573213.5565760119</v>
      </c>
      <c r="D9" s="8">
        <v>0</v>
      </c>
      <c r="E9" s="8">
        <v>97013.449304238588</v>
      </c>
      <c r="F9" s="8">
        <v>1476200.107271773</v>
      </c>
      <c r="G9" s="8">
        <v>439992.89403999998</v>
      </c>
      <c r="H9" s="8">
        <v>0</v>
      </c>
      <c r="I9" s="8">
        <v>527958.76376999996</v>
      </c>
      <c r="J9" s="8">
        <v>0</v>
      </c>
      <c r="K9" s="265">
        <v>1388234.2375417729</v>
      </c>
      <c r="L9" s="265">
        <v>851905.66782999993</v>
      </c>
      <c r="M9" s="265">
        <v>142886.85991999999</v>
      </c>
      <c r="N9" s="265">
        <v>364579.93980912608</v>
      </c>
      <c r="O9" s="265">
        <v>28861.7699826473</v>
      </c>
      <c r="P9" s="265">
        <v>58985.798561350937</v>
      </c>
      <c r="Q9" s="266">
        <v>87847.568543998248</v>
      </c>
    </row>
    <row r="10" spans="2:17" ht="22.5" customHeight="1" x14ac:dyDescent="0.35">
      <c r="B10" s="29" t="s">
        <v>258</v>
      </c>
      <c r="C10" s="8" cm="1">
        <f t="array" ref="C10:Q10">'[1]APPENDIX 38'!$C10:$Q10</f>
        <v>38955.065000000002</v>
      </c>
      <c r="D10" s="8">
        <v>787.09100000000001</v>
      </c>
      <c r="E10" s="8">
        <v>72212.727960000033</v>
      </c>
      <c r="F10" s="8">
        <v>-32470.571960000041</v>
      </c>
      <c r="G10" s="8">
        <v>1497.7654305692481</v>
      </c>
      <c r="H10" s="8">
        <v>1858.78</v>
      </c>
      <c r="I10" s="8">
        <v>2865.5093372780848</v>
      </c>
      <c r="J10" s="8">
        <v>2861.56128706964</v>
      </c>
      <c r="K10" s="265">
        <v>-34841.097153778523</v>
      </c>
      <c r="L10" s="265">
        <v>193.33940994426609</v>
      </c>
      <c r="M10" s="265">
        <v>-5931.3770000000004</v>
      </c>
      <c r="N10" s="265">
        <v>10593.901494853209</v>
      </c>
      <c r="O10" s="265">
        <v>-39696.961058575987</v>
      </c>
      <c r="P10" s="265">
        <v>1574.7553254193831</v>
      </c>
      <c r="Q10" s="266">
        <v>-38122.205733156617</v>
      </c>
    </row>
    <row r="11" spans="2:17" ht="22.5" customHeight="1" x14ac:dyDescent="0.35">
      <c r="B11" s="29" t="s">
        <v>7</v>
      </c>
      <c r="C11" s="8" cm="1">
        <f t="array" ref="C11:Q11">'[1]APPENDIX 38'!$C11:$Q11</f>
        <v>285294.71047999989</v>
      </c>
      <c r="D11" s="8">
        <v>4404.2627499999999</v>
      </c>
      <c r="E11" s="8">
        <v>243423.85988</v>
      </c>
      <c r="F11" s="8">
        <v>46275.113349999883</v>
      </c>
      <c r="G11" s="8">
        <v>14124.14501</v>
      </c>
      <c r="H11" s="8">
        <v>0</v>
      </c>
      <c r="I11" s="8">
        <v>16553.834009999999</v>
      </c>
      <c r="J11" s="8">
        <v>0</v>
      </c>
      <c r="K11" s="265">
        <v>43845.424349999877</v>
      </c>
      <c r="L11" s="265">
        <v>65060.09855000001</v>
      </c>
      <c r="M11" s="265">
        <v>-149441.66584999999</v>
      </c>
      <c r="N11" s="265">
        <v>56075.810387313068</v>
      </c>
      <c r="O11" s="265">
        <v>72151.18126268682</v>
      </c>
      <c r="P11" s="265">
        <v>32359.708630000001</v>
      </c>
      <c r="Q11" s="266">
        <v>104510.8898926868</v>
      </c>
    </row>
    <row r="12" spans="2:17" ht="22.5" customHeight="1" x14ac:dyDescent="0.35">
      <c r="B12" s="29" t="s">
        <v>8</v>
      </c>
      <c r="C12" s="8" cm="1">
        <f t="array" ref="C12:Q12">'[1]APPENDIX 38'!$C12:$Q12</f>
        <v>8690.0143557649244</v>
      </c>
      <c r="D12" s="8">
        <v>193.3524481846213</v>
      </c>
      <c r="E12" s="8">
        <v>0</v>
      </c>
      <c r="F12" s="8">
        <v>8883.3668039495442</v>
      </c>
      <c r="G12" s="8">
        <v>10220.336624727301</v>
      </c>
      <c r="H12" s="8">
        <v>0</v>
      </c>
      <c r="I12" s="8">
        <v>7151.4848821206042</v>
      </c>
      <c r="J12" s="8">
        <v>0</v>
      </c>
      <c r="K12" s="265">
        <v>11952.21854655624</v>
      </c>
      <c r="L12" s="265">
        <v>23.93731502171967</v>
      </c>
      <c r="M12" s="265">
        <v>-74.327684798220176</v>
      </c>
      <c r="N12" s="265">
        <v>10035.8121805231</v>
      </c>
      <c r="O12" s="265">
        <v>1966.796735809635</v>
      </c>
      <c r="P12" s="265">
        <v>143.9475364913614</v>
      </c>
      <c r="Q12" s="266">
        <v>2110.7442723009972</v>
      </c>
    </row>
    <row r="13" spans="2:17" ht="22.5" customHeight="1" x14ac:dyDescent="0.35">
      <c r="B13" s="29" t="s">
        <v>9</v>
      </c>
      <c r="C13" s="8" cm="1">
        <f t="array" ref="C13:Q13">'[1]APPENDIX 38'!$C13:$Q13</f>
        <v>23086.095000000001</v>
      </c>
      <c r="D13" s="8">
        <v>0</v>
      </c>
      <c r="E13" s="8">
        <v>0</v>
      </c>
      <c r="F13" s="8">
        <v>23086.095000000001</v>
      </c>
      <c r="G13" s="8">
        <v>9102.3948099999998</v>
      </c>
      <c r="H13" s="8">
        <v>0</v>
      </c>
      <c r="I13" s="8">
        <v>10812.623235578611</v>
      </c>
      <c r="J13" s="8">
        <v>0</v>
      </c>
      <c r="K13" s="265">
        <v>21375.86657442139</v>
      </c>
      <c r="L13" s="265">
        <v>13586.18</v>
      </c>
      <c r="M13" s="265">
        <v>17244.155300000071</v>
      </c>
      <c r="N13" s="265">
        <v>0</v>
      </c>
      <c r="O13" s="265">
        <v>-9454.4687255786812</v>
      </c>
      <c r="P13" s="265">
        <v>0</v>
      </c>
      <c r="Q13" s="266">
        <v>-9454.4687255786812</v>
      </c>
    </row>
    <row r="14" spans="2:17" ht="22.5" customHeight="1" x14ac:dyDescent="0.35">
      <c r="B14" s="29" t="s">
        <v>259</v>
      </c>
      <c r="C14" s="8" cm="1">
        <f t="array" ref="C14:Q14">'[1]APPENDIX 38'!$C14:$Q14</f>
        <v>0</v>
      </c>
      <c r="D14" s="8">
        <v>0</v>
      </c>
      <c r="E14" s="8">
        <v>0</v>
      </c>
      <c r="F14" s="8">
        <v>0</v>
      </c>
      <c r="G14" s="8">
        <v>0</v>
      </c>
      <c r="H14" s="8">
        <v>0</v>
      </c>
      <c r="I14" s="8">
        <v>0</v>
      </c>
      <c r="J14" s="8">
        <v>0</v>
      </c>
      <c r="K14" s="265">
        <v>0</v>
      </c>
      <c r="L14" s="265">
        <v>0</v>
      </c>
      <c r="M14" s="265">
        <v>0</v>
      </c>
      <c r="N14" s="265">
        <v>0</v>
      </c>
      <c r="O14" s="265">
        <v>0</v>
      </c>
      <c r="P14" s="265">
        <v>0</v>
      </c>
      <c r="Q14" s="266">
        <v>0</v>
      </c>
    </row>
    <row r="15" spans="2:17" ht="22.5" customHeight="1" x14ac:dyDescent="0.35">
      <c r="B15" s="29" t="s">
        <v>10</v>
      </c>
      <c r="C15" s="8" cm="1">
        <f t="array" ref="C15:Q15">'[1]APPENDIX 38'!$C15:$Q15</f>
        <v>131629.25399999999</v>
      </c>
      <c r="D15" s="8">
        <v>0</v>
      </c>
      <c r="E15" s="8">
        <v>113631.954</v>
      </c>
      <c r="F15" s="8">
        <v>17997.3</v>
      </c>
      <c r="G15" s="8">
        <v>3275.94</v>
      </c>
      <c r="H15" s="8">
        <v>0</v>
      </c>
      <c r="I15" s="8">
        <v>6110.7960000000003</v>
      </c>
      <c r="J15" s="8">
        <v>0</v>
      </c>
      <c r="K15" s="265">
        <v>15162.444</v>
      </c>
      <c r="L15" s="265">
        <v>47935.56353492527</v>
      </c>
      <c r="M15" s="265">
        <v>-14967.815000000001</v>
      </c>
      <c r="N15" s="265">
        <v>18443.495999999999</v>
      </c>
      <c r="O15" s="265">
        <v>-36248.800534925263</v>
      </c>
      <c r="P15" s="265">
        <v>1774.6161547900831</v>
      </c>
      <c r="Q15" s="266">
        <v>-34474.184380135193</v>
      </c>
    </row>
    <row r="16" spans="2:17" ht="22.5" customHeight="1" x14ac:dyDescent="0.35">
      <c r="B16" s="29" t="s">
        <v>11</v>
      </c>
      <c r="C16" s="8" cm="1">
        <f t="array" ref="C16:Q16">'[1]APPENDIX 38'!$C16:$Q16</f>
        <v>165252.277</v>
      </c>
      <c r="D16" s="8">
        <v>986.09</v>
      </c>
      <c r="E16" s="8">
        <v>160079.65304999999</v>
      </c>
      <c r="F16" s="8">
        <v>6158.7139499999876</v>
      </c>
      <c r="G16" s="8">
        <v>7001.0548241768029</v>
      </c>
      <c r="H16" s="8">
        <v>0</v>
      </c>
      <c r="I16" s="8">
        <v>4211.2943714029561</v>
      </c>
      <c r="J16" s="8">
        <v>0</v>
      </c>
      <c r="K16" s="265">
        <v>8948.4744027738343</v>
      </c>
      <c r="L16" s="265">
        <v>-2166.01523</v>
      </c>
      <c r="M16" s="265">
        <v>-16925.707095000002</v>
      </c>
      <c r="N16" s="265">
        <v>76744.453762077872</v>
      </c>
      <c r="O16" s="265">
        <v>-48704.257034304042</v>
      </c>
      <c r="P16" s="265">
        <v>2304.6489999999999</v>
      </c>
      <c r="Q16" s="266">
        <v>-46399.608034304038</v>
      </c>
    </row>
    <row r="17" spans="2:17" ht="22.5" customHeight="1" x14ac:dyDescent="0.35">
      <c r="B17" s="29" t="s">
        <v>12</v>
      </c>
      <c r="C17" s="8" cm="1">
        <f t="array" ref="C17:Q17">'[1]APPENDIX 38'!$C17:$Q17</f>
        <v>588211.49199999997</v>
      </c>
      <c r="D17" s="8">
        <v>10113.755999999999</v>
      </c>
      <c r="E17" s="8">
        <v>493588.27899999998</v>
      </c>
      <c r="F17" s="8">
        <v>104736.969</v>
      </c>
      <c r="G17" s="8">
        <v>47565.250999999997</v>
      </c>
      <c r="H17" s="8">
        <v>0</v>
      </c>
      <c r="I17" s="8">
        <v>61635.317000000003</v>
      </c>
      <c r="J17" s="8">
        <v>0</v>
      </c>
      <c r="K17" s="265">
        <v>90666.903000000006</v>
      </c>
      <c r="L17" s="265">
        <v>2788.9490000000001</v>
      </c>
      <c r="M17" s="265">
        <v>-138874.68999000001</v>
      </c>
      <c r="N17" s="265">
        <v>54006.171999999999</v>
      </c>
      <c r="O17" s="265">
        <v>172746.47198999999</v>
      </c>
      <c r="P17" s="265">
        <v>52315.042000000001</v>
      </c>
      <c r="Q17" s="266">
        <v>225061.51399000001</v>
      </c>
    </row>
    <row r="18" spans="2:17" ht="22.5" customHeight="1" x14ac:dyDescent="0.35">
      <c r="B18" s="29" t="s">
        <v>13</v>
      </c>
      <c r="C18" s="8" cm="1">
        <f t="array" ref="C18:Q18">'[1]APPENDIX 38'!$C18:$Q18</f>
        <v>157237.465</v>
      </c>
      <c r="D18" s="8">
        <v>54292.696000000004</v>
      </c>
      <c r="E18" s="8">
        <v>172923.821</v>
      </c>
      <c r="F18" s="8">
        <v>38606.339999999997</v>
      </c>
      <c r="G18" s="8">
        <v>12857.871999999999</v>
      </c>
      <c r="H18" s="8">
        <v>0</v>
      </c>
      <c r="I18" s="8">
        <v>15826.308999999999</v>
      </c>
      <c r="J18" s="8">
        <v>0</v>
      </c>
      <c r="K18" s="265">
        <v>35637.902999999998</v>
      </c>
      <c r="L18" s="265">
        <v>11101.797</v>
      </c>
      <c r="M18" s="265">
        <v>-9568.9249999999993</v>
      </c>
      <c r="N18" s="265">
        <v>48012.30325861695</v>
      </c>
      <c r="O18" s="265">
        <v>-13907.272258616949</v>
      </c>
      <c r="P18" s="265">
        <v>11344.734530620641</v>
      </c>
      <c r="Q18" s="266">
        <v>-2562.5377279963059</v>
      </c>
    </row>
    <row r="19" spans="2:17" ht="22.5" customHeight="1" x14ac:dyDescent="0.35">
      <c r="B19" s="29" t="s">
        <v>14</v>
      </c>
      <c r="C19" s="8" cm="1">
        <f t="array" ref="C19:Q19">'[1]APPENDIX 38'!$C19:$Q19</f>
        <v>211132.038</v>
      </c>
      <c r="D19" s="8">
        <v>0</v>
      </c>
      <c r="E19" s="8">
        <v>190659.73300000001</v>
      </c>
      <c r="F19" s="8">
        <v>20472.305</v>
      </c>
      <c r="G19" s="8">
        <v>7394.4319999999998</v>
      </c>
      <c r="H19" s="8">
        <v>0</v>
      </c>
      <c r="I19" s="8">
        <v>8590.6769999999997</v>
      </c>
      <c r="J19" s="8">
        <v>0</v>
      </c>
      <c r="K19" s="265">
        <v>19276.060000000001</v>
      </c>
      <c r="L19" s="265">
        <v>5574.8720000000003</v>
      </c>
      <c r="M19" s="265">
        <v>-17592.914000000001</v>
      </c>
      <c r="N19" s="265">
        <v>4873.9809999999998</v>
      </c>
      <c r="O19" s="265">
        <v>26420.120999999999</v>
      </c>
      <c r="P19" s="265">
        <v>29865.062000000002</v>
      </c>
      <c r="Q19" s="266">
        <v>56285.182999999997</v>
      </c>
    </row>
    <row r="20" spans="2:17" ht="22.5" customHeight="1" x14ac:dyDescent="0.35">
      <c r="B20" s="29" t="s">
        <v>260</v>
      </c>
      <c r="C20" s="8" cm="1">
        <f t="array" ref="C20:Q20">'[1]APPENDIX 38'!$C20:$Q20</f>
        <v>238403.995</v>
      </c>
      <c r="D20" s="8">
        <v>614.553</v>
      </c>
      <c r="E20" s="8">
        <v>107493.602</v>
      </c>
      <c r="F20" s="8">
        <v>131524.946</v>
      </c>
      <c r="G20" s="8">
        <v>29385.098999999998</v>
      </c>
      <c r="H20" s="8">
        <v>0</v>
      </c>
      <c r="I20" s="8">
        <v>65829.851999999999</v>
      </c>
      <c r="J20" s="8">
        <v>0</v>
      </c>
      <c r="K20" s="265">
        <v>95080.192999999999</v>
      </c>
      <c r="L20" s="265">
        <v>-302.03199999999998</v>
      </c>
      <c r="M20" s="265">
        <v>-281.42</v>
      </c>
      <c r="N20" s="265">
        <v>32272.687000000002</v>
      </c>
      <c r="O20" s="265">
        <v>63390.957999999999</v>
      </c>
      <c r="P20" s="265">
        <v>12178.36</v>
      </c>
      <c r="Q20" s="266">
        <v>75569.317999999999</v>
      </c>
    </row>
    <row r="21" spans="2:17" ht="22.5" customHeight="1" x14ac:dyDescent="0.35">
      <c r="B21" s="29" t="s">
        <v>15</v>
      </c>
      <c r="C21" s="8" cm="1">
        <f t="array" ref="C21:Q21">'[1]APPENDIX 38'!$C21:$Q21</f>
        <v>0</v>
      </c>
      <c r="D21" s="8">
        <v>0</v>
      </c>
      <c r="E21" s="8">
        <v>0</v>
      </c>
      <c r="F21" s="8">
        <v>0</v>
      </c>
      <c r="G21" s="8">
        <v>0</v>
      </c>
      <c r="H21" s="8">
        <v>0</v>
      </c>
      <c r="I21" s="8">
        <v>0</v>
      </c>
      <c r="J21" s="8">
        <v>0</v>
      </c>
      <c r="K21" s="265">
        <v>0</v>
      </c>
      <c r="L21" s="265">
        <v>0</v>
      </c>
      <c r="M21" s="265">
        <v>0</v>
      </c>
      <c r="N21" s="265">
        <v>0</v>
      </c>
      <c r="O21" s="265">
        <v>0</v>
      </c>
      <c r="P21" s="265">
        <v>0</v>
      </c>
      <c r="Q21" s="266">
        <v>0</v>
      </c>
    </row>
    <row r="22" spans="2:17" ht="22.5" customHeight="1" x14ac:dyDescent="0.35">
      <c r="B22" s="29" t="s">
        <v>261</v>
      </c>
      <c r="C22" s="8" cm="1">
        <f t="array" ref="C22:Q22">'[1]APPENDIX 38'!$C22:$Q22</f>
        <v>88248.127999999997</v>
      </c>
      <c r="D22" s="8">
        <v>0</v>
      </c>
      <c r="E22" s="8">
        <v>53097.646000000001</v>
      </c>
      <c r="F22" s="8">
        <v>35150.482000000004</v>
      </c>
      <c r="G22" s="8">
        <v>16928.670999999998</v>
      </c>
      <c r="H22" s="8">
        <v>26692.098000000002</v>
      </c>
      <c r="I22" s="8">
        <v>0</v>
      </c>
      <c r="J22" s="8">
        <v>0</v>
      </c>
      <c r="K22" s="265">
        <v>78771.251000000004</v>
      </c>
      <c r="L22" s="265">
        <v>68154.736035278314</v>
      </c>
      <c r="M22" s="265">
        <v>-5776.6559999999999</v>
      </c>
      <c r="N22" s="265">
        <v>19664.062999999998</v>
      </c>
      <c r="O22" s="265">
        <v>-3270.8920352783198</v>
      </c>
      <c r="P22" s="265">
        <v>6043.9309999999996</v>
      </c>
      <c r="Q22" s="266">
        <v>2773.0389647216798</v>
      </c>
    </row>
    <row r="23" spans="2:17" ht="22.5" customHeight="1" x14ac:dyDescent="0.35">
      <c r="B23" s="29" t="s">
        <v>262</v>
      </c>
      <c r="C23" s="8" cm="1">
        <f t="array" ref="C23:Q23">'[1]APPENDIX 38'!$C23:$Q23</f>
        <v>0</v>
      </c>
      <c r="D23" s="8">
        <v>0</v>
      </c>
      <c r="E23" s="8">
        <v>0</v>
      </c>
      <c r="F23" s="8">
        <v>0</v>
      </c>
      <c r="G23" s="8">
        <v>0</v>
      </c>
      <c r="H23" s="8">
        <v>0</v>
      </c>
      <c r="I23" s="8">
        <v>0</v>
      </c>
      <c r="J23" s="8">
        <v>0</v>
      </c>
      <c r="K23" s="265">
        <v>0</v>
      </c>
      <c r="L23" s="265">
        <v>0</v>
      </c>
      <c r="M23" s="265">
        <v>0</v>
      </c>
      <c r="N23" s="265">
        <v>0</v>
      </c>
      <c r="O23" s="265">
        <v>0</v>
      </c>
      <c r="P23" s="265">
        <v>0</v>
      </c>
      <c r="Q23" s="266">
        <v>0</v>
      </c>
    </row>
    <row r="24" spans="2:17" ht="22.5" customHeight="1" x14ac:dyDescent="0.35">
      <c r="B24" s="29" t="s">
        <v>16</v>
      </c>
      <c r="C24" s="8" cm="1">
        <f t="array" ref="C24:Q24">'[1]APPENDIX 38'!$C24:$Q24</f>
        <v>22704.823</v>
      </c>
      <c r="D24" s="8">
        <v>693.12199999999996</v>
      </c>
      <c r="E24" s="8">
        <v>17735.636999999999</v>
      </c>
      <c r="F24" s="8">
        <v>5662.308</v>
      </c>
      <c r="G24" s="8">
        <v>2291.2226181879801</v>
      </c>
      <c r="H24" s="8">
        <v>0</v>
      </c>
      <c r="I24" s="8">
        <v>2577.1979999999999</v>
      </c>
      <c r="J24" s="8">
        <v>0</v>
      </c>
      <c r="K24" s="265">
        <v>5376.3326181879802</v>
      </c>
      <c r="L24" s="265">
        <v>1422.3910000000001</v>
      </c>
      <c r="M24" s="265">
        <v>-2087.6950000000002</v>
      </c>
      <c r="N24" s="265">
        <v>6155.0630000000001</v>
      </c>
      <c r="O24" s="265">
        <v>-113.4263818120202</v>
      </c>
      <c r="P24" s="265">
        <v>5916.241</v>
      </c>
      <c r="Q24" s="266">
        <v>5802.8146181879802</v>
      </c>
    </row>
    <row r="25" spans="2:17" ht="22.5" customHeight="1" x14ac:dyDescent="0.35">
      <c r="B25" s="29" t="s">
        <v>17</v>
      </c>
      <c r="C25" s="8" cm="1">
        <f t="array" ref="C25:Q25">'[1]APPENDIX 38'!$C25:$Q25</f>
        <v>228787.48199999999</v>
      </c>
      <c r="D25" s="8">
        <v>0</v>
      </c>
      <c r="E25" s="8">
        <v>177712.50099999999</v>
      </c>
      <c r="F25" s="8">
        <v>51074.981</v>
      </c>
      <c r="G25" s="8">
        <v>110179.954</v>
      </c>
      <c r="H25" s="8">
        <v>75120.850999999995</v>
      </c>
      <c r="I25" s="8">
        <v>130949.58387308109</v>
      </c>
      <c r="J25" s="8">
        <v>93947.768330494131</v>
      </c>
      <c r="K25" s="265">
        <v>11478.43379642475</v>
      </c>
      <c r="L25" s="265">
        <v>215029.63427468401</v>
      </c>
      <c r="M25" s="265">
        <v>-9235.0374354165342</v>
      </c>
      <c r="N25" s="265">
        <v>18310.749867660339</v>
      </c>
      <c r="O25" s="265">
        <v>-212626.9129105031</v>
      </c>
      <c r="P25" s="265">
        <v>5291.5917652517919</v>
      </c>
      <c r="Q25" s="266">
        <v>-207335.32114525131</v>
      </c>
    </row>
    <row r="26" spans="2:17" ht="22.5" customHeight="1" x14ac:dyDescent="0.35">
      <c r="B26" s="29" t="s">
        <v>18</v>
      </c>
      <c r="C26" s="8" cm="1">
        <f t="array" ref="C26:Q26">'[1]APPENDIX 38'!$C26:$Q26</f>
        <v>356936.70705000003</v>
      </c>
      <c r="D26" s="8">
        <v>872.03899999999999</v>
      </c>
      <c r="E26" s="8">
        <v>180113.1845531638</v>
      </c>
      <c r="F26" s="8">
        <v>177695.56149683619</v>
      </c>
      <c r="G26" s="8">
        <v>50680.851654614999</v>
      </c>
      <c r="H26" s="8">
        <v>0</v>
      </c>
      <c r="I26" s="8">
        <v>47469.976999999999</v>
      </c>
      <c r="J26" s="8">
        <v>0</v>
      </c>
      <c r="K26" s="265">
        <v>180906.4361514512</v>
      </c>
      <c r="L26" s="265">
        <v>5754.1300898969921</v>
      </c>
      <c r="M26" s="265">
        <v>8401.6941876839173</v>
      </c>
      <c r="N26" s="265">
        <v>52840.19635505262</v>
      </c>
      <c r="O26" s="265">
        <v>113910.4155188177</v>
      </c>
      <c r="P26" s="265">
        <v>3041.8328674267218</v>
      </c>
      <c r="Q26" s="266">
        <v>116952.24838624441</v>
      </c>
    </row>
    <row r="27" spans="2:17" ht="22.5" customHeight="1" x14ac:dyDescent="0.35">
      <c r="B27" s="29" t="s">
        <v>19</v>
      </c>
      <c r="C27" s="8" cm="1">
        <f t="array" ref="C27:Q27">'[1]APPENDIX 38'!$C27:$Q27</f>
        <v>732279.54099999997</v>
      </c>
      <c r="D27" s="8">
        <v>1807.2349999999999</v>
      </c>
      <c r="E27" s="8">
        <v>486757.61420075869</v>
      </c>
      <c r="F27" s="8">
        <v>247329.16179924121</v>
      </c>
      <c r="G27" s="8">
        <v>68950.327385275043</v>
      </c>
      <c r="H27" s="8">
        <v>0</v>
      </c>
      <c r="I27" s="8">
        <v>125750.1654173026</v>
      </c>
      <c r="J27" s="8">
        <v>0</v>
      </c>
      <c r="K27" s="265">
        <v>190529.32376721359</v>
      </c>
      <c r="L27" s="265">
        <v>1016.4779253165721</v>
      </c>
      <c r="M27" s="265">
        <v>-109909.2070699902</v>
      </c>
      <c r="N27" s="265">
        <v>45224.299935484007</v>
      </c>
      <c r="O27" s="265">
        <v>254197.75297640319</v>
      </c>
      <c r="P27" s="265">
        <v>78944.312973994107</v>
      </c>
      <c r="Q27" s="266">
        <v>333142.06595039729</v>
      </c>
    </row>
    <row r="28" spans="2:17" ht="22.5" customHeight="1" x14ac:dyDescent="0.35">
      <c r="B28" s="29" t="s">
        <v>263</v>
      </c>
      <c r="C28" s="8" cm="1">
        <f t="array" ref="C28:Q28">'[1]APPENDIX 38'!$C28:$Q28</f>
        <v>96235.308719999986</v>
      </c>
      <c r="D28" s="8">
        <v>0</v>
      </c>
      <c r="E28" s="8">
        <v>86027.039799999999</v>
      </c>
      <c r="F28" s="8">
        <v>10208.26891999999</v>
      </c>
      <c r="G28" s="8">
        <v>673.66099999999994</v>
      </c>
      <c r="H28" s="8">
        <v>0</v>
      </c>
      <c r="I28" s="8">
        <v>634.8077087076316</v>
      </c>
      <c r="J28" s="8">
        <v>0</v>
      </c>
      <c r="K28" s="265">
        <v>10247.122211292361</v>
      </c>
      <c r="L28" s="265">
        <v>-18051.879599999989</v>
      </c>
      <c r="M28" s="265">
        <v>-9452.8736143822589</v>
      </c>
      <c r="N28" s="265">
        <v>2346.2750000000001</v>
      </c>
      <c r="O28" s="265">
        <v>35405.600425674609</v>
      </c>
      <c r="P28" s="265">
        <v>-305.02600000000001</v>
      </c>
      <c r="Q28" s="266">
        <v>35100.574425674611</v>
      </c>
    </row>
    <row r="29" spans="2:17" ht="22.5" customHeight="1" x14ac:dyDescent="0.35">
      <c r="B29" s="29" t="s">
        <v>264</v>
      </c>
      <c r="C29" s="8" cm="1">
        <f t="array" ref="C29:Q29">'[1]APPENDIX 38'!$C29:$Q29</f>
        <v>35.838730000000012</v>
      </c>
      <c r="D29" s="8">
        <v>0</v>
      </c>
      <c r="E29" s="8">
        <v>26.879049999999999</v>
      </c>
      <c r="F29" s="8">
        <v>8.9596800000000041</v>
      </c>
      <c r="G29" s="8">
        <v>0</v>
      </c>
      <c r="H29" s="8">
        <v>0</v>
      </c>
      <c r="I29" s="8">
        <v>7.6797299999999993</v>
      </c>
      <c r="J29" s="8">
        <v>0</v>
      </c>
      <c r="K29" s="265">
        <v>1.2799500000000039</v>
      </c>
      <c r="L29" s="265">
        <v>0</v>
      </c>
      <c r="M29" s="265">
        <v>0</v>
      </c>
      <c r="N29" s="265">
        <v>0</v>
      </c>
      <c r="O29" s="265">
        <v>1.2799500000000039</v>
      </c>
      <c r="P29" s="265">
        <v>3.1106672016822912</v>
      </c>
      <c r="Q29" s="266">
        <v>4.3906172016822964</v>
      </c>
    </row>
    <row r="30" spans="2:17" ht="22.5" customHeight="1" x14ac:dyDescent="0.35">
      <c r="B30" s="29" t="s">
        <v>20</v>
      </c>
      <c r="C30" s="8" cm="1">
        <f t="array" ref="C30:Q30">'[1]APPENDIX 38'!$C30:$Q30</f>
        <v>62307.425000000003</v>
      </c>
      <c r="D30" s="8">
        <v>0</v>
      </c>
      <c r="E30" s="8">
        <v>33747.178634999997</v>
      </c>
      <c r="F30" s="8">
        <v>28560.246364999999</v>
      </c>
      <c r="G30" s="8">
        <v>19793.043955829111</v>
      </c>
      <c r="H30" s="8">
        <v>0</v>
      </c>
      <c r="I30" s="8">
        <v>14581.464453892209</v>
      </c>
      <c r="J30" s="8">
        <v>0</v>
      </c>
      <c r="K30" s="265">
        <v>33771.82586693691</v>
      </c>
      <c r="L30" s="265">
        <v>37216.919038106891</v>
      </c>
      <c r="M30" s="265">
        <v>-2346.6997299999998</v>
      </c>
      <c r="N30" s="265">
        <v>11927.21444118647</v>
      </c>
      <c r="O30" s="265">
        <v>-13025.607882356449</v>
      </c>
      <c r="P30" s="265">
        <v>3084.911108843894</v>
      </c>
      <c r="Q30" s="266">
        <v>-9940.6967735125618</v>
      </c>
    </row>
    <row r="31" spans="2:17" ht="22.5" customHeight="1" x14ac:dyDescent="0.35">
      <c r="B31" s="29" t="s">
        <v>265</v>
      </c>
      <c r="C31" s="8" cm="1">
        <f t="array" ref="C31:Q31">'[1]APPENDIX 38'!$C31:$Q31</f>
        <v>56697.118310000013</v>
      </c>
      <c r="D31" s="8">
        <v>40315.184639999999</v>
      </c>
      <c r="E31" s="8">
        <v>88470.819990000004</v>
      </c>
      <c r="F31" s="8">
        <v>8541.4829599999939</v>
      </c>
      <c r="G31" s="8">
        <v>4915.2417200000054</v>
      </c>
      <c r="H31" s="8">
        <v>10190.914000000001</v>
      </c>
      <c r="I31" s="8">
        <v>4955.3878500678647</v>
      </c>
      <c r="J31" s="8">
        <v>10190.914000000001</v>
      </c>
      <c r="K31" s="265">
        <v>8501.3368299321337</v>
      </c>
      <c r="L31" s="265">
        <v>-11064.347197422379</v>
      </c>
      <c r="M31" s="265">
        <v>-4595.0545517277851</v>
      </c>
      <c r="N31" s="265">
        <v>24831.202000000001</v>
      </c>
      <c r="O31" s="265">
        <v>-670.46342091770475</v>
      </c>
      <c r="P31" s="265">
        <v>10948.386890980901</v>
      </c>
      <c r="Q31" s="266">
        <v>10277.92347006319</v>
      </c>
    </row>
    <row r="32" spans="2:17" ht="22.5" customHeight="1" x14ac:dyDescent="0.35">
      <c r="B32" s="29" t="s">
        <v>266</v>
      </c>
      <c r="C32" s="8" cm="1">
        <f t="array" ref="C32:Q32">'[1]APPENDIX 38'!$C32:$Q32</f>
        <v>6467.2169999999996</v>
      </c>
      <c r="D32" s="8">
        <v>2411.6529999999998</v>
      </c>
      <c r="E32" s="8">
        <v>3287.692</v>
      </c>
      <c r="F32" s="8">
        <v>5591.1779999999999</v>
      </c>
      <c r="G32" s="8">
        <v>8059.7659999999996</v>
      </c>
      <c r="H32" s="8">
        <v>0</v>
      </c>
      <c r="I32" s="8">
        <v>8095.5429999999997</v>
      </c>
      <c r="J32" s="8">
        <v>0</v>
      </c>
      <c r="K32" s="265">
        <v>5555.4009999999998</v>
      </c>
      <c r="L32" s="265">
        <v>983.423</v>
      </c>
      <c r="M32" s="265">
        <v>-65.927999999999997</v>
      </c>
      <c r="N32" s="265">
        <v>9070.8729999999996</v>
      </c>
      <c r="O32" s="265">
        <v>-4432.9669999999996</v>
      </c>
      <c r="P32" s="265">
        <v>475.93</v>
      </c>
      <c r="Q32" s="266">
        <v>-3957.0369999999998</v>
      </c>
    </row>
    <row r="33" spans="2:17" ht="22.5" customHeight="1" x14ac:dyDescent="0.35">
      <c r="B33" s="29" t="s">
        <v>267</v>
      </c>
      <c r="C33" s="8" cm="1">
        <f t="array" ref="C33:Q33">'[1]APPENDIX 38'!$C33:$Q33</f>
        <v>36743.353000000003</v>
      </c>
      <c r="D33" s="8">
        <v>0</v>
      </c>
      <c r="E33" s="8">
        <v>15828.484</v>
      </c>
      <c r="F33" s="8">
        <v>20914.868999999999</v>
      </c>
      <c r="G33" s="8">
        <v>2851.4960000000001</v>
      </c>
      <c r="H33" s="8">
        <v>0</v>
      </c>
      <c r="I33" s="8">
        <v>-1255.9259999999999</v>
      </c>
      <c r="J33" s="8">
        <v>0</v>
      </c>
      <c r="K33" s="265">
        <v>25022.291000000001</v>
      </c>
      <c r="L33" s="265">
        <v>80.724999999999994</v>
      </c>
      <c r="M33" s="265">
        <v>2744.2159999999999</v>
      </c>
      <c r="N33" s="265">
        <v>6232.8247247419413</v>
      </c>
      <c r="O33" s="265">
        <v>15964.52527525806</v>
      </c>
      <c r="P33" s="265">
        <v>4263.2845295410661</v>
      </c>
      <c r="Q33" s="266">
        <v>20227.80980479913</v>
      </c>
    </row>
    <row r="34" spans="2:17" ht="22.5" customHeight="1" x14ac:dyDescent="0.35">
      <c r="B34" s="29" t="s">
        <v>268</v>
      </c>
      <c r="C34" s="8" cm="1">
        <f t="array" ref="C34:Q34">'[1]APPENDIX 38'!$C34:$Q34</f>
        <v>34749.684549999984</v>
      </c>
      <c r="D34" s="8">
        <v>0</v>
      </c>
      <c r="E34" s="8">
        <v>28860.87729999988</v>
      </c>
      <c r="F34" s="8">
        <v>5888.8072500000972</v>
      </c>
      <c r="G34" s="8">
        <v>1433.7955185450501</v>
      </c>
      <c r="H34" s="8">
        <v>0</v>
      </c>
      <c r="I34" s="8">
        <v>3707.8368985397892</v>
      </c>
      <c r="J34" s="8">
        <v>0</v>
      </c>
      <c r="K34" s="265">
        <v>3614.765870005358</v>
      </c>
      <c r="L34" s="265">
        <v>101.72517438133239</v>
      </c>
      <c r="M34" s="265">
        <v>-11667.516404635649</v>
      </c>
      <c r="N34" s="265">
        <v>5941.984864843208</v>
      </c>
      <c r="O34" s="265">
        <v>9238.5722354164664</v>
      </c>
      <c r="P34" s="265">
        <v>4412.039087555343</v>
      </c>
      <c r="Q34" s="266">
        <v>13650.61132297181</v>
      </c>
    </row>
    <row r="35" spans="2:17" ht="22.5" customHeight="1" x14ac:dyDescent="0.35">
      <c r="B35" s="29" t="s">
        <v>269</v>
      </c>
      <c r="C35" s="8" cm="1">
        <f t="array" ref="C35:Q35">'[1]APPENDIX 38'!$C35:$Q35</f>
        <v>8455.2919999999995</v>
      </c>
      <c r="D35" s="8">
        <v>0</v>
      </c>
      <c r="E35" s="8">
        <v>5634.0346700000009</v>
      </c>
      <c r="F35" s="8">
        <v>2821.257329999999</v>
      </c>
      <c r="G35" s="8">
        <v>1031.6227799999999</v>
      </c>
      <c r="H35" s="8">
        <v>1666.08185</v>
      </c>
      <c r="I35" s="8">
        <v>598.41513200089821</v>
      </c>
      <c r="J35" s="8">
        <v>0</v>
      </c>
      <c r="K35" s="265">
        <v>4920.546827999101</v>
      </c>
      <c r="L35" s="265">
        <v>0</v>
      </c>
      <c r="M35" s="265">
        <v>-888.10223999999994</v>
      </c>
      <c r="N35" s="265">
        <v>1054.1175558045841</v>
      </c>
      <c r="O35" s="265">
        <v>4754.5315121945168</v>
      </c>
      <c r="P35" s="265">
        <v>335.42991851477723</v>
      </c>
      <c r="Q35" s="266">
        <v>5089.9614307092943</v>
      </c>
    </row>
    <row r="36" spans="2:17" ht="22.5" customHeight="1" x14ac:dyDescent="0.35">
      <c r="B36" s="29" t="s">
        <v>21</v>
      </c>
      <c r="C36" s="8" cm="1">
        <f t="array" ref="C36:Q36">'[1]APPENDIX 38'!$C36:$Q36</f>
        <v>10474.30425920637</v>
      </c>
      <c r="D36" s="8">
        <v>110.99781354843979</v>
      </c>
      <c r="E36" s="8">
        <v>3431.912868161005</v>
      </c>
      <c r="F36" s="8">
        <v>7153.3892045938092</v>
      </c>
      <c r="G36" s="8">
        <v>3482.323955722145</v>
      </c>
      <c r="H36" s="8">
        <v>0</v>
      </c>
      <c r="I36" s="8">
        <v>2024.0376342275169</v>
      </c>
      <c r="J36" s="8">
        <v>0</v>
      </c>
      <c r="K36" s="265">
        <v>8611.6755260884365</v>
      </c>
      <c r="L36" s="265">
        <v>-1107.2488528050289</v>
      </c>
      <c r="M36" s="265">
        <v>-6711.3220400072614</v>
      </c>
      <c r="N36" s="265">
        <v>4686.6343014528447</v>
      </c>
      <c r="O36" s="265">
        <v>11743.612117447879</v>
      </c>
      <c r="P36" s="265">
        <v>3533.1759999999999</v>
      </c>
      <c r="Q36" s="266">
        <v>15276.788117447881</v>
      </c>
    </row>
    <row r="37" spans="2:17" ht="22.5" customHeight="1" x14ac:dyDescent="0.35">
      <c r="B37" s="29" t="s">
        <v>22</v>
      </c>
      <c r="C37" s="8" cm="1">
        <f t="array" ref="C37:Q37">'[1]APPENDIX 38'!$C37:$Q37</f>
        <v>49976.788</v>
      </c>
      <c r="D37" s="8">
        <v>774.99304219204271</v>
      </c>
      <c r="E37" s="8">
        <v>23242.475123775199</v>
      </c>
      <c r="F37" s="8">
        <v>27509.305918416841</v>
      </c>
      <c r="G37" s="8">
        <v>9129.770820998423</v>
      </c>
      <c r="H37" s="8">
        <v>0</v>
      </c>
      <c r="I37" s="8">
        <v>5379.3097635235081</v>
      </c>
      <c r="J37" s="8">
        <v>0</v>
      </c>
      <c r="K37" s="265">
        <v>31259.766975891751</v>
      </c>
      <c r="L37" s="265">
        <v>-243.21217555496159</v>
      </c>
      <c r="M37" s="265">
        <v>-1016.71998694929</v>
      </c>
      <c r="N37" s="265">
        <v>9291.410368223269</v>
      </c>
      <c r="O37" s="265">
        <v>23228.28877017273</v>
      </c>
      <c r="P37" s="265">
        <v>7067.9515455669789</v>
      </c>
      <c r="Q37" s="266">
        <v>30296.240315739709</v>
      </c>
    </row>
    <row r="38" spans="2:17" ht="22.5" customHeight="1" x14ac:dyDescent="0.35">
      <c r="B38" s="29" t="s">
        <v>270</v>
      </c>
      <c r="C38" s="8" cm="1">
        <f t="array" ref="C38:Q38">'[1]APPENDIX 38'!$C38:$Q38</f>
        <v>342879.48</v>
      </c>
      <c r="D38" s="8">
        <v>78979.188999999998</v>
      </c>
      <c r="E38" s="8">
        <v>242293.29</v>
      </c>
      <c r="F38" s="8">
        <v>179565.37899999999</v>
      </c>
      <c r="G38" s="8">
        <v>56011.828000000001</v>
      </c>
      <c r="H38" s="8">
        <v>0</v>
      </c>
      <c r="I38" s="8">
        <v>56528.832999999999</v>
      </c>
      <c r="J38" s="8">
        <v>0</v>
      </c>
      <c r="K38" s="265">
        <v>179048.37400000001</v>
      </c>
      <c r="L38" s="265">
        <v>22901.210999999999</v>
      </c>
      <c r="M38" s="265">
        <v>7883.674</v>
      </c>
      <c r="N38" s="265">
        <v>102896.567</v>
      </c>
      <c r="O38" s="265">
        <v>45366.921999999999</v>
      </c>
      <c r="P38" s="265">
        <v>100630.68399999999</v>
      </c>
      <c r="Q38" s="266">
        <v>145997.606</v>
      </c>
    </row>
    <row r="39" spans="2:17" ht="22.5" customHeight="1" x14ac:dyDescent="0.35">
      <c r="B39" s="29" t="s">
        <v>23</v>
      </c>
      <c r="C39" s="8" cm="1">
        <f t="array" ref="C39:Q39">'[1]APPENDIX 38'!$C39:$Q39</f>
        <v>35416.508000000002</v>
      </c>
      <c r="D39" s="8">
        <v>0</v>
      </c>
      <c r="E39" s="8">
        <v>20675.473999999998</v>
      </c>
      <c r="F39" s="8">
        <v>14741.034</v>
      </c>
      <c r="G39" s="8">
        <v>1153.482</v>
      </c>
      <c r="H39" s="8">
        <v>0</v>
      </c>
      <c r="I39" s="8">
        <v>5232.4480000000003</v>
      </c>
      <c r="J39" s="8">
        <v>0</v>
      </c>
      <c r="K39" s="265">
        <v>10662.067999999999</v>
      </c>
      <c r="L39" s="265">
        <v>8928.2510385835758</v>
      </c>
      <c r="M39" s="265">
        <v>-3239.53053</v>
      </c>
      <c r="N39" s="265">
        <v>13111.299472737281</v>
      </c>
      <c r="O39" s="265">
        <v>-8137.951981320859</v>
      </c>
      <c r="P39" s="265">
        <v>1467.1555780748949</v>
      </c>
      <c r="Q39" s="266">
        <v>-6670.796403245964</v>
      </c>
    </row>
    <row r="40" spans="2:17" ht="22.5" customHeight="1" x14ac:dyDescent="0.35">
      <c r="B40" s="29" t="s">
        <v>24</v>
      </c>
      <c r="C40" s="8" cm="1">
        <f t="array" ref="C40:Q40">'[1]APPENDIX 38'!$C40:$Q40</f>
        <v>8198.5920000000006</v>
      </c>
      <c r="D40" s="8">
        <v>0</v>
      </c>
      <c r="E40" s="8">
        <v>5024.0144</v>
      </c>
      <c r="F40" s="8">
        <v>3174.5776000000001</v>
      </c>
      <c r="G40" s="8">
        <v>18209.68495667039</v>
      </c>
      <c r="H40" s="8">
        <v>0</v>
      </c>
      <c r="I40" s="8">
        <v>6576.4566970814731</v>
      </c>
      <c r="J40" s="8">
        <v>0</v>
      </c>
      <c r="K40" s="265">
        <v>14807.805859588911</v>
      </c>
      <c r="L40" s="265">
        <v>-1488.6420000000001</v>
      </c>
      <c r="M40" s="265">
        <v>-211.25388000000009</v>
      </c>
      <c r="N40" s="265">
        <v>3474.489214797582</v>
      </c>
      <c r="O40" s="265">
        <v>13033.21252479133</v>
      </c>
      <c r="P40" s="265">
        <v>42.695865597859132</v>
      </c>
      <c r="Q40" s="266">
        <v>13075.90839038919</v>
      </c>
    </row>
    <row r="41" spans="2:17" ht="22.5" customHeight="1" x14ac:dyDescent="0.35">
      <c r="B41" s="29" t="s">
        <v>25</v>
      </c>
      <c r="C41" s="8" cm="1">
        <f t="array" ref="C41:Q41">'[1]APPENDIX 38'!$C41:$Q41</f>
        <v>0</v>
      </c>
      <c r="D41" s="8">
        <v>0</v>
      </c>
      <c r="E41" s="8">
        <v>0</v>
      </c>
      <c r="F41" s="8">
        <v>0</v>
      </c>
      <c r="G41" s="8">
        <v>0</v>
      </c>
      <c r="H41" s="8">
        <v>0</v>
      </c>
      <c r="I41" s="8">
        <v>0</v>
      </c>
      <c r="J41" s="8">
        <v>0</v>
      </c>
      <c r="K41" s="265">
        <v>0</v>
      </c>
      <c r="L41" s="265">
        <v>0</v>
      </c>
      <c r="M41" s="265">
        <v>0</v>
      </c>
      <c r="N41" s="265">
        <v>0</v>
      </c>
      <c r="O41" s="265">
        <v>0</v>
      </c>
      <c r="P41" s="265">
        <v>0</v>
      </c>
      <c r="Q41" s="266">
        <v>0</v>
      </c>
    </row>
    <row r="42" spans="2:17" ht="22.5" customHeight="1" x14ac:dyDescent="0.35">
      <c r="B42" s="260" t="s">
        <v>26</v>
      </c>
      <c r="C42" s="268">
        <f t="shared" ref="C42:Q42" si="0">SUM(C6:C41)</f>
        <v>6129963.1675237184</v>
      </c>
      <c r="D42" s="268">
        <f t="shared" si="0"/>
        <v>234964.26269392512</v>
      </c>
      <c r="E42" s="268">
        <f t="shared" si="0"/>
        <v>3325834.3070167992</v>
      </c>
      <c r="F42" s="268">
        <f t="shared" si="0"/>
        <v>3039093.1232008422</v>
      </c>
      <c r="G42" s="268">
        <f t="shared" si="0"/>
        <v>1057612.4981053167</v>
      </c>
      <c r="H42" s="268">
        <f t="shared" si="0"/>
        <v>115528.72485</v>
      </c>
      <c r="I42" s="268">
        <f t="shared" si="0"/>
        <v>1277807.7609979589</v>
      </c>
      <c r="J42" s="268">
        <f t="shared" si="0"/>
        <v>107000.24361756377</v>
      </c>
      <c r="K42" s="268">
        <f t="shared" si="0"/>
        <v>2827426.3415406356</v>
      </c>
      <c r="L42" s="268">
        <f t="shared" si="0"/>
        <v>1318299.7060543906</v>
      </c>
      <c r="M42" s="268">
        <f t="shared" si="0"/>
        <v>-321678.59083822306</v>
      </c>
      <c r="N42" s="268">
        <f t="shared" si="0"/>
        <v>1096842.3577320245</v>
      </c>
      <c r="O42" s="268">
        <f t="shared" si="0"/>
        <v>733962.86859244388</v>
      </c>
      <c r="P42" s="268">
        <f t="shared" si="0"/>
        <v>493487.42156660109</v>
      </c>
      <c r="Q42" s="268">
        <f t="shared" si="0"/>
        <v>1227450.2901590446</v>
      </c>
    </row>
    <row r="43" spans="2:17" ht="22.5" customHeight="1" x14ac:dyDescent="0.35">
      <c r="B43" s="534" t="s">
        <v>27</v>
      </c>
      <c r="C43" s="535"/>
      <c r="D43" s="535"/>
      <c r="E43" s="535"/>
      <c r="F43" s="535"/>
      <c r="G43" s="535"/>
      <c r="H43" s="535"/>
      <c r="I43" s="535"/>
      <c r="J43" s="535"/>
      <c r="K43" s="535"/>
      <c r="L43" s="535"/>
      <c r="M43" s="535"/>
      <c r="N43" s="535"/>
      <c r="O43" s="535"/>
      <c r="P43" s="535"/>
      <c r="Q43" s="536"/>
    </row>
    <row r="44" spans="2:17" ht="22.5" customHeight="1" x14ac:dyDescent="0.35">
      <c r="B44" s="259" t="s">
        <v>28</v>
      </c>
      <c r="C44" s="8" cm="1">
        <f t="array" ref="C44:Q44">'[1]APPENDIX 38'!$C44:$Q44</f>
        <v>0</v>
      </c>
      <c r="D44" s="8">
        <v>792543.24600000004</v>
      </c>
      <c r="E44" s="8">
        <v>258537.633</v>
      </c>
      <c r="F44" s="8">
        <v>534005.61300000001</v>
      </c>
      <c r="G44" s="8">
        <v>416814.23003775789</v>
      </c>
      <c r="H44" s="8">
        <v>0</v>
      </c>
      <c r="I44" s="8">
        <v>280591.4486785052</v>
      </c>
      <c r="J44" s="8">
        <v>0</v>
      </c>
      <c r="K44" s="8">
        <v>670228.39435925265</v>
      </c>
      <c r="L44" s="8">
        <v>-82643.111999999994</v>
      </c>
      <c r="M44" s="8">
        <v>373965.08299999998</v>
      </c>
      <c r="N44" s="8">
        <v>131908.54606484421</v>
      </c>
      <c r="O44" s="8">
        <v>246997.87729440839</v>
      </c>
      <c r="P44" s="8">
        <v>62657.77186650176</v>
      </c>
      <c r="Q44" s="269">
        <v>309655.64916091022</v>
      </c>
    </row>
    <row r="45" spans="2:17" ht="22.5" customHeight="1" x14ac:dyDescent="0.35">
      <c r="B45" s="259" t="s">
        <v>29</v>
      </c>
      <c r="C45" s="8" cm="1">
        <f t="array" ref="C45:Q45">'[1]APPENDIX 38'!$C45:$Q45</f>
        <v>0</v>
      </c>
      <c r="D45" s="8">
        <v>561083.10861878656</v>
      </c>
      <c r="E45" s="8">
        <v>139708.70600000001</v>
      </c>
      <c r="F45" s="8">
        <v>421374.40261878661</v>
      </c>
      <c r="G45" s="8">
        <v>165761.12530288601</v>
      </c>
      <c r="H45" s="8">
        <v>0</v>
      </c>
      <c r="I45" s="8">
        <v>243241.17697579911</v>
      </c>
      <c r="J45" s="8">
        <v>0</v>
      </c>
      <c r="K45" s="8">
        <v>343894.35094587342</v>
      </c>
      <c r="L45" s="8">
        <v>110703.23299999999</v>
      </c>
      <c r="M45" s="8">
        <v>118558.5657798684</v>
      </c>
      <c r="N45" s="8">
        <v>50339.74229846106</v>
      </c>
      <c r="O45" s="8">
        <v>64292.809867544012</v>
      </c>
      <c r="P45" s="8">
        <v>88412.187571489136</v>
      </c>
      <c r="Q45" s="269">
        <v>152704.99743903309</v>
      </c>
    </row>
    <row r="46" spans="2:17" ht="22.5" customHeight="1" x14ac:dyDescent="0.35">
      <c r="B46" s="259" t="s">
        <v>271</v>
      </c>
      <c r="C46" s="8" cm="1">
        <f t="array" ref="C46:Q46">'[1]APPENDIX 38'!$C46:$Q46</f>
        <v>0</v>
      </c>
      <c r="D46" s="8">
        <v>126921.276</v>
      </c>
      <c r="E46" s="8">
        <v>0</v>
      </c>
      <c r="F46" s="8">
        <v>126921.276</v>
      </c>
      <c r="G46" s="8">
        <v>47645.255361890609</v>
      </c>
      <c r="H46" s="8">
        <v>0</v>
      </c>
      <c r="I46" s="8">
        <v>41966.37629049176</v>
      </c>
      <c r="J46" s="8">
        <v>0</v>
      </c>
      <c r="K46" s="8">
        <v>132600.15507139891</v>
      </c>
      <c r="L46" s="8">
        <v>-1419.4709327067781</v>
      </c>
      <c r="M46" s="8">
        <v>52782.695</v>
      </c>
      <c r="N46" s="8">
        <v>7263.336609884338</v>
      </c>
      <c r="O46" s="8">
        <v>73973.594394221291</v>
      </c>
      <c r="P46" s="8">
        <v>9688.8957946276896</v>
      </c>
      <c r="Q46" s="269">
        <v>83662.490188848969</v>
      </c>
    </row>
    <row r="47" spans="2:17" ht="22.5" customHeight="1" x14ac:dyDescent="0.35">
      <c r="B47" s="259" t="s">
        <v>30</v>
      </c>
      <c r="C47" s="8" cm="1">
        <f t="array" ref="C47:Q47">'[1]APPENDIX 38'!$C47:$Q47</f>
        <v>0</v>
      </c>
      <c r="D47" s="8">
        <v>1901377.7122400019</v>
      </c>
      <c r="E47" s="8">
        <v>126982.61678</v>
      </c>
      <c r="F47" s="8">
        <v>1774395.0954600021</v>
      </c>
      <c r="G47" s="8">
        <v>367236.76799999998</v>
      </c>
      <c r="H47" s="8">
        <v>5728.0190000000002</v>
      </c>
      <c r="I47" s="8">
        <v>339111.40235033591</v>
      </c>
      <c r="J47" s="8">
        <v>8798.0395439659642</v>
      </c>
      <c r="K47" s="8">
        <v>1799450.4405657011</v>
      </c>
      <c r="L47" s="8">
        <v>687638.13858000282</v>
      </c>
      <c r="M47" s="8">
        <v>650225.90593999973</v>
      </c>
      <c r="N47" s="8">
        <v>199969.55402457819</v>
      </c>
      <c r="O47" s="8">
        <v>261616.84202111981</v>
      </c>
      <c r="P47" s="8">
        <v>841067.13853422657</v>
      </c>
      <c r="Q47" s="269">
        <v>1102683.980555346</v>
      </c>
    </row>
    <row r="48" spans="2:17" ht="22.5" customHeight="1" x14ac:dyDescent="0.35">
      <c r="B48" s="362" t="s">
        <v>272</v>
      </c>
      <c r="C48" s="8" cm="1">
        <f t="array" ref="C48:Q48">'[1]APPENDIX 38'!$C48:$Q48</f>
        <v>0</v>
      </c>
      <c r="D48" s="8">
        <v>148319.4102404819</v>
      </c>
      <c r="E48" s="8">
        <v>83100.480988263065</v>
      </c>
      <c r="F48" s="8">
        <v>65218.929252218841</v>
      </c>
      <c r="G48" s="8">
        <v>40519.237941689971</v>
      </c>
      <c r="H48" s="8">
        <v>0</v>
      </c>
      <c r="I48" s="8">
        <v>86574.507317872965</v>
      </c>
      <c r="J48" s="8">
        <v>0</v>
      </c>
      <c r="K48" s="8">
        <v>19163.659876035839</v>
      </c>
      <c r="L48" s="8">
        <v>187361.14555941551</v>
      </c>
      <c r="M48" s="8">
        <v>102640.122980966</v>
      </c>
      <c r="N48" s="8">
        <v>22345.24617606711</v>
      </c>
      <c r="O48" s="8">
        <v>-293182.85484041291</v>
      </c>
      <c r="P48" s="8">
        <v>-6267.3613849763524</v>
      </c>
      <c r="Q48" s="269">
        <v>-299450.21622538922</v>
      </c>
    </row>
    <row r="49" spans="2:17" ht="22.5" customHeight="1" x14ac:dyDescent="0.35">
      <c r="B49" s="260" t="s">
        <v>26</v>
      </c>
      <c r="C49" s="268">
        <f t="shared" ref="C49:Q49" si="1">SUM(C44:C48)</f>
        <v>0</v>
      </c>
      <c r="D49" s="268">
        <f t="shared" si="1"/>
        <v>3530244.7530992706</v>
      </c>
      <c r="E49" s="268">
        <f t="shared" si="1"/>
        <v>608329.43676826311</v>
      </c>
      <c r="F49" s="268">
        <f t="shared" si="1"/>
        <v>2921915.316331008</v>
      </c>
      <c r="G49" s="268">
        <f t="shared" si="1"/>
        <v>1037976.6166442246</v>
      </c>
      <c r="H49" s="268">
        <f t="shared" si="1"/>
        <v>5728.0190000000002</v>
      </c>
      <c r="I49" s="268">
        <f t="shared" si="1"/>
        <v>991484.91161300498</v>
      </c>
      <c r="J49" s="268">
        <f t="shared" si="1"/>
        <v>8798.0395439659642</v>
      </c>
      <c r="K49" s="268">
        <f t="shared" si="1"/>
        <v>2965337.0008182623</v>
      </c>
      <c r="L49" s="268">
        <f t="shared" si="1"/>
        <v>901639.93420671159</v>
      </c>
      <c r="M49" s="268">
        <f t="shared" si="1"/>
        <v>1298172.3727008339</v>
      </c>
      <c r="N49" s="268">
        <f t="shared" si="1"/>
        <v>411826.4251738349</v>
      </c>
      <c r="O49" s="268">
        <f t="shared" si="1"/>
        <v>353698.26873688056</v>
      </c>
      <c r="P49" s="268">
        <f t="shared" si="1"/>
        <v>995558.6323818689</v>
      </c>
      <c r="Q49" s="268">
        <f t="shared" si="1"/>
        <v>1349256.9011187491</v>
      </c>
    </row>
    <row r="50" spans="2:17" ht="22.5" customHeight="1" x14ac:dyDescent="0.35">
      <c r="B50" s="537" t="s">
        <v>32</v>
      </c>
      <c r="C50" s="514"/>
      <c r="D50" s="514"/>
      <c r="E50" s="514"/>
      <c r="F50" s="514"/>
      <c r="G50" s="514"/>
      <c r="H50" s="514"/>
      <c r="I50" s="514"/>
      <c r="J50" s="514"/>
      <c r="K50" s="514"/>
      <c r="L50" s="514"/>
      <c r="M50" s="514"/>
      <c r="N50" s="514"/>
      <c r="O50" s="514"/>
      <c r="P50" s="514"/>
      <c r="Q50" s="514"/>
    </row>
  </sheetData>
  <sheetProtection algorithmName="SHA-512" hashValue="3+CXjnDcnXF6eAxsIXsS0P+uG6PrUImyLDgHjX3P7fT/yF4AmUtZFBfXcdWuJxNJM1ZHp4x48r+/LohuF1u17A==" saltValue="s9T+l72ksEQcWctHw5gX7g==" spinCount="100000" sheet="1" objects="1" scenarios="1"/>
  <mergeCells count="4">
    <mergeCell ref="B50:Q50"/>
    <mergeCell ref="B43:Q43"/>
    <mergeCell ref="B3:Q3"/>
    <mergeCell ref="B5:Q5"/>
  </mergeCells>
  <pageMargins left="0.7" right="0.7" top="0.75" bottom="0.75" header="0.3" footer="0.3"/>
  <pageSetup scale="39" orientation="landscape" r:id="rId1"/>
  <headerFooter>
    <oddFooter>Page &amp;P</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45">
    <tabColor rgb="FFCC9900"/>
    <pageSetUpPr fitToPage="1"/>
  </sheetPr>
  <dimension ref="B1:T56"/>
  <sheetViews>
    <sheetView showGridLines="0" zoomScale="80" zoomScaleNormal="80" workbookViewId="0">
      <selection activeCell="B5" sqref="B5:Q5"/>
    </sheetView>
  </sheetViews>
  <sheetFormatPr defaultRowHeight="17.25" customHeight="1" x14ac:dyDescent="0.35"/>
  <cols>
    <col min="1" max="1" width="10.453125" style="1" customWidth="1"/>
    <col min="2" max="2" width="50.6328125" style="1" bestFit="1" customWidth="1"/>
    <col min="3" max="3" width="22.7265625" style="1" customWidth="1"/>
    <col min="4" max="4" width="15.453125" style="1" customWidth="1"/>
    <col min="5" max="5" width="25.7265625" style="1" bestFit="1" customWidth="1"/>
    <col min="6" max="6" width="22.08984375" style="1" customWidth="1"/>
    <col min="7" max="7" width="15.90625" style="1" bestFit="1" customWidth="1"/>
    <col min="8" max="10" width="15.453125" style="1" customWidth="1"/>
    <col min="11" max="11" width="17.54296875" style="1" customWidth="1"/>
    <col min="12" max="12" width="19.36328125" style="1" bestFit="1" customWidth="1"/>
    <col min="13" max="14" width="15.453125" style="1" customWidth="1"/>
    <col min="15" max="15" width="16.90625" style="1" customWidth="1"/>
    <col min="16" max="17" width="17.7265625" style="1" bestFit="1" customWidth="1"/>
    <col min="18" max="19" width="16.08984375" style="1" bestFit="1" customWidth="1"/>
    <col min="20" max="20" width="14.7265625" style="1" bestFit="1" customWidth="1"/>
    <col min="21" max="16384" width="8.7265625" style="1"/>
  </cols>
  <sheetData>
    <row r="1" spans="2:17" ht="31" customHeight="1" x14ac:dyDescent="0.35">
      <c r="B1" s="449"/>
    </row>
    <row r="3" spans="2:17" ht="23.25" customHeight="1" x14ac:dyDescent="0.35">
      <c r="B3" s="538" t="str">
        <f>_xlfn.CONCAT(Contents!E56,": ",UPPER(Contents!F56))</f>
        <v>APPENDIX 39: SUMMARY OF GENERAL BUSINESS COMBINED REVENUE ACCOUNTS FOR THE YEAR ENDED 31.12.2024</v>
      </c>
      <c r="C3" s="535"/>
      <c r="D3" s="535"/>
      <c r="E3" s="535"/>
      <c r="F3" s="535"/>
      <c r="G3" s="535"/>
      <c r="H3" s="535"/>
      <c r="I3" s="535"/>
      <c r="J3" s="535"/>
      <c r="K3" s="535"/>
      <c r="L3" s="535"/>
      <c r="M3" s="535"/>
      <c r="N3" s="535"/>
      <c r="O3" s="535"/>
      <c r="P3" s="535"/>
      <c r="Q3" s="536"/>
    </row>
    <row r="4" spans="2:17" ht="62" x14ac:dyDescent="0.35">
      <c r="B4" s="26"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28" t="s">
        <v>401</v>
      </c>
    </row>
    <row r="5" spans="2:17" ht="17.25" customHeight="1" x14ac:dyDescent="0.35">
      <c r="B5" s="560" t="s">
        <v>4</v>
      </c>
      <c r="C5" s="535"/>
      <c r="D5" s="535"/>
      <c r="E5" s="535"/>
      <c r="F5" s="535"/>
      <c r="G5" s="535"/>
      <c r="H5" s="535"/>
      <c r="I5" s="535"/>
      <c r="J5" s="535"/>
      <c r="K5" s="535"/>
      <c r="L5" s="535"/>
      <c r="M5" s="535"/>
      <c r="N5" s="535"/>
      <c r="O5" s="535"/>
      <c r="P5" s="535"/>
      <c r="Q5" s="536"/>
    </row>
    <row r="6" spans="2:17" ht="17.25" customHeight="1" x14ac:dyDescent="0.35">
      <c r="B6" s="29" t="s">
        <v>5</v>
      </c>
      <c r="C6" s="8" cm="1">
        <f t="array" ref="C6:Q6">'[1]APPENDIX 39'!$C6:$Q6</f>
        <v>10957139.09474</v>
      </c>
      <c r="D6" s="8">
        <v>0</v>
      </c>
      <c r="E6" s="8">
        <v>3038726.8738799999</v>
      </c>
      <c r="F6" s="8">
        <v>7918412.2208600007</v>
      </c>
      <c r="G6" s="8">
        <v>2707101.1993607469</v>
      </c>
      <c r="H6" s="8">
        <v>0</v>
      </c>
      <c r="I6" s="8">
        <v>2967969.9647928718</v>
      </c>
      <c r="J6" s="8">
        <v>0</v>
      </c>
      <c r="K6" s="265">
        <v>7657543.4554278748</v>
      </c>
      <c r="L6" s="265">
        <v>5639555.0311400006</v>
      </c>
      <c r="M6" s="265">
        <v>661101.00760999974</v>
      </c>
      <c r="N6" s="265">
        <v>1473817.7075724229</v>
      </c>
      <c r="O6" s="265">
        <v>-116930.2908945488</v>
      </c>
      <c r="P6" s="265">
        <v>652784.93296000001</v>
      </c>
      <c r="Q6" s="266">
        <v>535854.64206545125</v>
      </c>
    </row>
    <row r="7" spans="2:17" ht="17.25" customHeight="1" x14ac:dyDescent="0.35">
      <c r="B7" s="29" t="s">
        <v>6</v>
      </c>
      <c r="C7" s="8" cm="1">
        <f t="array" ref="C7:Q7">'[1]APPENDIX 39'!$C7:$Q7</f>
        <v>3374672.6327755018</v>
      </c>
      <c r="D7" s="8">
        <v>223.4466976906682</v>
      </c>
      <c r="E7" s="8">
        <v>144901.10699999999</v>
      </c>
      <c r="F7" s="8">
        <v>3229994.972473193</v>
      </c>
      <c r="G7" s="8">
        <v>381302.55599999998</v>
      </c>
      <c r="H7" s="8">
        <v>0</v>
      </c>
      <c r="I7" s="8">
        <v>589926.84525865212</v>
      </c>
      <c r="J7" s="8">
        <v>0</v>
      </c>
      <c r="K7" s="265">
        <v>3021370.6832145401</v>
      </c>
      <c r="L7" s="265">
        <v>1843236.3252850161</v>
      </c>
      <c r="M7" s="265">
        <v>320263.18</v>
      </c>
      <c r="N7" s="265">
        <v>1040963.246468681</v>
      </c>
      <c r="O7" s="265">
        <v>-183092.068539156</v>
      </c>
      <c r="P7" s="265">
        <v>128612.09</v>
      </c>
      <c r="Q7" s="266">
        <v>-54479.978539155913</v>
      </c>
    </row>
    <row r="8" spans="2:17" ht="17.25" customHeight="1" x14ac:dyDescent="0.35">
      <c r="B8" s="29" t="s">
        <v>256</v>
      </c>
      <c r="C8" s="8" cm="1">
        <f t="array" ref="C8:Q8">'[1]APPENDIX 39'!$C8:$Q8</f>
        <v>17666599.317000002</v>
      </c>
      <c r="D8" s="8">
        <v>364399.31199999998</v>
      </c>
      <c r="E8" s="8">
        <v>6517073.6754899984</v>
      </c>
      <c r="F8" s="8">
        <v>11513924.953509999</v>
      </c>
      <c r="G8" s="8">
        <v>3537784.0049999999</v>
      </c>
      <c r="H8" s="8">
        <v>0</v>
      </c>
      <c r="I8" s="8">
        <v>4044792.4492455348</v>
      </c>
      <c r="J8" s="8">
        <v>0</v>
      </c>
      <c r="K8" s="265">
        <v>11006916.509264469</v>
      </c>
      <c r="L8" s="265">
        <v>8127308.7619677018</v>
      </c>
      <c r="M8" s="265">
        <v>797500.82949965668</v>
      </c>
      <c r="N8" s="265">
        <v>2492443.4219240891</v>
      </c>
      <c r="O8" s="265">
        <v>-410336.50412698038</v>
      </c>
      <c r="P8" s="265">
        <v>1546493.9780564471</v>
      </c>
      <c r="Q8" s="266">
        <v>1136157.473929466</v>
      </c>
    </row>
    <row r="9" spans="2:17" ht="17.25" customHeight="1" x14ac:dyDescent="0.35">
      <c r="B9" s="29" t="s">
        <v>257</v>
      </c>
      <c r="C9" s="8" cm="1">
        <f t="array" ref="C9:Q9">'[1]APPENDIX 39'!$C9:$Q9</f>
        <v>17584224.43666108</v>
      </c>
      <c r="D9" s="8">
        <v>49128.19329000001</v>
      </c>
      <c r="E9" s="8">
        <v>7543417.3389869994</v>
      </c>
      <c r="F9" s="8">
        <v>10089935.29096408</v>
      </c>
      <c r="G9" s="8">
        <v>3496962.8697100002</v>
      </c>
      <c r="H9" s="8">
        <v>0</v>
      </c>
      <c r="I9" s="8">
        <v>3723853.0342600001</v>
      </c>
      <c r="J9" s="8">
        <v>0</v>
      </c>
      <c r="K9" s="265">
        <v>9863045.1264140755</v>
      </c>
      <c r="L9" s="265">
        <v>6733148.1458731731</v>
      </c>
      <c r="M9" s="265">
        <v>384227.53123000008</v>
      </c>
      <c r="N9" s="265">
        <v>2795524.52086</v>
      </c>
      <c r="O9" s="265">
        <v>-49855.07154909736</v>
      </c>
      <c r="P9" s="265">
        <v>1893602.84522</v>
      </c>
      <c r="Q9" s="266">
        <v>1843747.773670902</v>
      </c>
    </row>
    <row r="10" spans="2:17" ht="17.25" customHeight="1" x14ac:dyDescent="0.35">
      <c r="B10" s="29" t="s">
        <v>258</v>
      </c>
      <c r="C10" s="8" cm="1">
        <f t="array" ref="C10:Q10">'[1]APPENDIX 39'!$C10:$Q10</f>
        <v>2085249.1610000001</v>
      </c>
      <c r="D10" s="8">
        <v>14907.635</v>
      </c>
      <c r="E10" s="8">
        <v>317507.98596000002</v>
      </c>
      <c r="F10" s="8">
        <v>1782648.8100399999</v>
      </c>
      <c r="G10" s="8">
        <v>523308.29193075327</v>
      </c>
      <c r="H10" s="8">
        <v>48609.400999999998</v>
      </c>
      <c r="I10" s="8">
        <v>830728.49263085006</v>
      </c>
      <c r="J10" s="8">
        <v>49376.789589923217</v>
      </c>
      <c r="K10" s="265">
        <v>1474461.2207499801</v>
      </c>
      <c r="L10" s="265">
        <v>1530051.3584998951</v>
      </c>
      <c r="M10" s="265">
        <v>135453.66899999999</v>
      </c>
      <c r="N10" s="265">
        <v>567087.34088999988</v>
      </c>
      <c r="O10" s="265">
        <v>-758131.14763991523</v>
      </c>
      <c r="P10" s="265">
        <v>722005.50592674164</v>
      </c>
      <c r="Q10" s="266">
        <v>-36125.641713173689</v>
      </c>
    </row>
    <row r="11" spans="2:17" ht="17.25" customHeight="1" x14ac:dyDescent="0.35">
      <c r="B11" s="29" t="s">
        <v>7</v>
      </c>
      <c r="C11" s="8" cm="1">
        <f t="array" ref="C11:Q11">'[1]APPENDIX 39'!$C11:$Q11</f>
        <v>16326359.133547639</v>
      </c>
      <c r="D11" s="8">
        <v>603695.38531000004</v>
      </c>
      <c r="E11" s="8">
        <v>1860960.1621300001</v>
      </c>
      <c r="F11" s="8">
        <v>15069094.356727639</v>
      </c>
      <c r="G11" s="8">
        <v>4827532.2015300011</v>
      </c>
      <c r="H11" s="8">
        <v>0</v>
      </c>
      <c r="I11" s="8">
        <v>5471326.9546400001</v>
      </c>
      <c r="J11" s="8">
        <v>0</v>
      </c>
      <c r="K11" s="265">
        <v>14425299.60361764</v>
      </c>
      <c r="L11" s="265">
        <v>10259326.84228</v>
      </c>
      <c r="M11" s="265">
        <v>1307351.7795299999</v>
      </c>
      <c r="N11" s="265">
        <v>3086692.7860599998</v>
      </c>
      <c r="O11" s="265">
        <v>-228071.80425236441</v>
      </c>
      <c r="P11" s="265">
        <v>1673854.362811048</v>
      </c>
      <c r="Q11" s="266">
        <v>1445782.5585586829</v>
      </c>
    </row>
    <row r="12" spans="2:17" ht="17.25" customHeight="1" x14ac:dyDescent="0.35">
      <c r="B12" s="29" t="s">
        <v>8</v>
      </c>
      <c r="C12" s="8" cm="1">
        <f t="array" ref="C12:Q12">'[1]APPENDIX 39'!$C12:$Q12</f>
        <v>165512.991936885</v>
      </c>
      <c r="D12" s="8">
        <v>3682.6570000000011</v>
      </c>
      <c r="E12" s="8">
        <v>63497.310100019989</v>
      </c>
      <c r="F12" s="8">
        <v>105698.338836865</v>
      </c>
      <c r="G12" s="8">
        <v>117624.1962289556</v>
      </c>
      <c r="H12" s="8">
        <v>0</v>
      </c>
      <c r="I12" s="8">
        <v>77117.914920987707</v>
      </c>
      <c r="J12" s="8">
        <v>0</v>
      </c>
      <c r="K12" s="265">
        <v>146204.62014483291</v>
      </c>
      <c r="L12" s="265">
        <v>102318.2742508696</v>
      </c>
      <c r="M12" s="265">
        <v>-1326.550939999998</v>
      </c>
      <c r="N12" s="265">
        <v>191145.5182126181</v>
      </c>
      <c r="O12" s="265">
        <v>-145932.62137865479</v>
      </c>
      <c r="P12" s="265">
        <v>2059.9851500000168</v>
      </c>
      <c r="Q12" s="266">
        <v>-143872.6362286548</v>
      </c>
    </row>
    <row r="13" spans="2:17" ht="17.25" customHeight="1" x14ac:dyDescent="0.35">
      <c r="B13" s="29" t="s">
        <v>9</v>
      </c>
      <c r="C13" s="8" cm="1">
        <f t="array" ref="C13:Q13">'[1]APPENDIX 39'!$C13:$Q13</f>
        <v>3475773.6544099981</v>
      </c>
      <c r="D13" s="8">
        <v>0</v>
      </c>
      <c r="E13" s="8">
        <v>64869.75045</v>
      </c>
      <c r="F13" s="8">
        <v>3410903.9039599979</v>
      </c>
      <c r="G13" s="8">
        <v>1440394.4027499999</v>
      </c>
      <c r="H13" s="8">
        <v>0</v>
      </c>
      <c r="I13" s="8">
        <v>665175.69063999993</v>
      </c>
      <c r="J13" s="8">
        <v>0</v>
      </c>
      <c r="K13" s="265">
        <v>4186122.6160699981</v>
      </c>
      <c r="L13" s="265">
        <v>4663881.7984500024</v>
      </c>
      <c r="M13" s="265">
        <v>480946.95831522672</v>
      </c>
      <c r="N13" s="265">
        <v>911067.82352999784</v>
      </c>
      <c r="O13" s="265">
        <v>-1869773.9642252291</v>
      </c>
      <c r="P13" s="265">
        <v>270924.44699999999</v>
      </c>
      <c r="Q13" s="266">
        <v>-1598849.5172252289</v>
      </c>
    </row>
    <row r="14" spans="2:17" ht="17.25" customHeight="1" x14ac:dyDescent="0.35">
      <c r="B14" s="29" t="s">
        <v>259</v>
      </c>
      <c r="C14" s="8" cm="1">
        <f t="array" ref="C14:Q14">'[1]APPENDIX 39'!$C14:$Q14</f>
        <v>0</v>
      </c>
      <c r="D14" s="8">
        <v>0</v>
      </c>
      <c r="E14" s="8">
        <v>0</v>
      </c>
      <c r="F14" s="8">
        <v>0</v>
      </c>
      <c r="G14" s="8">
        <v>0</v>
      </c>
      <c r="H14" s="8">
        <v>0</v>
      </c>
      <c r="I14" s="8">
        <v>0</v>
      </c>
      <c r="J14" s="8">
        <v>0</v>
      </c>
      <c r="K14" s="265">
        <v>0</v>
      </c>
      <c r="L14" s="265">
        <v>0</v>
      </c>
      <c r="M14" s="265">
        <v>0</v>
      </c>
      <c r="N14" s="265">
        <v>0</v>
      </c>
      <c r="O14" s="265">
        <v>0</v>
      </c>
      <c r="P14" s="265">
        <v>0</v>
      </c>
      <c r="Q14" s="266">
        <v>0</v>
      </c>
    </row>
    <row r="15" spans="2:17" ht="17.25" customHeight="1" x14ac:dyDescent="0.35">
      <c r="B15" s="29" t="s">
        <v>10</v>
      </c>
      <c r="C15" s="8" cm="1">
        <f t="array" ref="C15:Q15">'[1]APPENDIX 39'!$C15:$Q15</f>
        <v>4070122.5430000001</v>
      </c>
      <c r="D15" s="8">
        <v>14986.258</v>
      </c>
      <c r="E15" s="8">
        <v>1591407.5179999999</v>
      </c>
      <c r="F15" s="8">
        <v>2493701.2829999998</v>
      </c>
      <c r="G15" s="8">
        <v>872339.36399999994</v>
      </c>
      <c r="H15" s="8">
        <v>0</v>
      </c>
      <c r="I15" s="8">
        <v>1083598.473</v>
      </c>
      <c r="J15" s="8">
        <v>0</v>
      </c>
      <c r="K15" s="265">
        <v>2282442.1740000001</v>
      </c>
      <c r="L15" s="265">
        <v>1705026.39138605</v>
      </c>
      <c r="M15" s="265">
        <v>212045.20300000001</v>
      </c>
      <c r="N15" s="265">
        <v>474144.96600000001</v>
      </c>
      <c r="O15" s="265">
        <v>-108774.3863860502</v>
      </c>
      <c r="P15" s="265">
        <v>394700.92136999988</v>
      </c>
      <c r="Q15" s="266">
        <v>285926.53498394979</v>
      </c>
    </row>
    <row r="16" spans="2:17" ht="17.25" customHeight="1" x14ac:dyDescent="0.35">
      <c r="B16" s="29" t="s">
        <v>11</v>
      </c>
      <c r="C16" s="8" cm="1">
        <f t="array" ref="C16:Q16">'[1]APPENDIX 39'!$C16:$Q16</f>
        <v>5978689.7599999998</v>
      </c>
      <c r="D16" s="8">
        <v>166580.33199999999</v>
      </c>
      <c r="E16" s="8">
        <v>2823394.6212030002</v>
      </c>
      <c r="F16" s="8">
        <v>3321875.470797</v>
      </c>
      <c r="G16" s="8">
        <v>1140429.7095049501</v>
      </c>
      <c r="H16" s="8">
        <v>0</v>
      </c>
      <c r="I16" s="8">
        <v>1308602.5524526241</v>
      </c>
      <c r="J16" s="8">
        <v>0</v>
      </c>
      <c r="K16" s="265">
        <v>3153702.627849326</v>
      </c>
      <c r="L16" s="265">
        <v>2896491.365879999</v>
      </c>
      <c r="M16" s="265">
        <v>174781.52273</v>
      </c>
      <c r="N16" s="265">
        <v>1257826.4578499999</v>
      </c>
      <c r="O16" s="265">
        <v>-1175396.718610673</v>
      </c>
      <c r="P16" s="265">
        <v>459530.00023933942</v>
      </c>
      <c r="Q16" s="266">
        <v>-715866.71837133367</v>
      </c>
    </row>
    <row r="17" spans="2:17" ht="17.25" customHeight="1" x14ac:dyDescent="0.35">
      <c r="B17" s="29" t="s">
        <v>12</v>
      </c>
      <c r="C17" s="8" cm="1">
        <f t="array" ref="C17:Q17">'[1]APPENDIX 39'!$C17:$Q17</f>
        <v>16944959.353</v>
      </c>
      <c r="D17" s="8">
        <v>63627.964</v>
      </c>
      <c r="E17" s="8">
        <v>9740695.3110000007</v>
      </c>
      <c r="F17" s="8">
        <v>7267892.0060000001</v>
      </c>
      <c r="G17" s="8">
        <v>2790062.3139999998</v>
      </c>
      <c r="H17" s="8">
        <v>0</v>
      </c>
      <c r="I17" s="8">
        <v>2768185.7510000002</v>
      </c>
      <c r="J17" s="8">
        <v>0</v>
      </c>
      <c r="K17" s="265">
        <v>7289768.5690000001</v>
      </c>
      <c r="L17" s="265">
        <v>5380492.7516999999</v>
      </c>
      <c r="M17" s="265">
        <v>-170541.09729000001</v>
      </c>
      <c r="N17" s="265">
        <v>1559422.9850000001</v>
      </c>
      <c r="O17" s="265">
        <v>520393.92959000007</v>
      </c>
      <c r="P17" s="265">
        <v>1739454.0449999999</v>
      </c>
      <c r="Q17" s="266">
        <v>2259847.9745900002</v>
      </c>
    </row>
    <row r="18" spans="2:17" ht="17.25" customHeight="1" x14ac:dyDescent="0.35">
      <c r="B18" s="29" t="s">
        <v>13</v>
      </c>
      <c r="C18" s="8" cm="1">
        <f t="array" ref="C18:Q18">'[1]APPENDIX 39'!$C18:$Q18</f>
        <v>6003234.1940000001</v>
      </c>
      <c r="D18" s="8">
        <v>128193.659</v>
      </c>
      <c r="E18" s="8">
        <v>2052741.814</v>
      </c>
      <c r="F18" s="8">
        <v>4078686.0389999999</v>
      </c>
      <c r="G18" s="8">
        <v>1874781.794</v>
      </c>
      <c r="H18" s="8">
        <v>0</v>
      </c>
      <c r="I18" s="8">
        <v>1494082.669</v>
      </c>
      <c r="J18" s="8">
        <v>0</v>
      </c>
      <c r="K18" s="265">
        <v>4459385.1639999999</v>
      </c>
      <c r="L18" s="265">
        <v>3452336.3459999999</v>
      </c>
      <c r="M18" s="265">
        <v>253457.12700000001</v>
      </c>
      <c r="N18" s="265">
        <v>1405014.825</v>
      </c>
      <c r="O18" s="265">
        <v>-651423.13399999996</v>
      </c>
      <c r="P18" s="265">
        <v>331988.24300000002</v>
      </c>
      <c r="Q18" s="266">
        <v>-319434.89099999989</v>
      </c>
    </row>
    <row r="19" spans="2:17" ht="17.25" customHeight="1" x14ac:dyDescent="0.35">
      <c r="B19" s="29" t="s">
        <v>14</v>
      </c>
      <c r="C19" s="8" cm="1">
        <f t="array" ref="C19:Q19">'[1]APPENDIX 39'!$C19:$Q19</f>
        <v>8574520.5419999994</v>
      </c>
      <c r="D19" s="8">
        <v>568678.50199999998</v>
      </c>
      <c r="E19" s="8">
        <v>4423992.1560000004</v>
      </c>
      <c r="F19" s="8">
        <v>4719206.8880000003</v>
      </c>
      <c r="G19" s="8">
        <v>1585541.152</v>
      </c>
      <c r="H19" s="8">
        <v>8089.86</v>
      </c>
      <c r="I19" s="8">
        <v>1825026.0449999999</v>
      </c>
      <c r="J19" s="8">
        <v>8089.86</v>
      </c>
      <c r="K19" s="265">
        <v>4479721.9950000001</v>
      </c>
      <c r="L19" s="265">
        <v>2308206.3879999998</v>
      </c>
      <c r="M19" s="265">
        <v>304406.90399999998</v>
      </c>
      <c r="N19" s="265">
        <v>1595582.246</v>
      </c>
      <c r="O19" s="265">
        <v>271526.45699999999</v>
      </c>
      <c r="P19" s="265">
        <v>1128492.4580000001</v>
      </c>
      <c r="Q19" s="266">
        <v>1400018.915</v>
      </c>
    </row>
    <row r="20" spans="2:17" ht="17.25" customHeight="1" x14ac:dyDescent="0.35">
      <c r="B20" s="29" t="s">
        <v>260</v>
      </c>
      <c r="C20" s="8" cm="1">
        <f t="array" ref="C20:Q20">'[1]APPENDIX 39'!$C20:$Q20</f>
        <v>2738542.86</v>
      </c>
      <c r="D20" s="8">
        <v>13756.067999999999</v>
      </c>
      <c r="E20" s="8">
        <v>673151.73499999999</v>
      </c>
      <c r="F20" s="8">
        <v>2079147.193</v>
      </c>
      <c r="G20" s="8">
        <v>690338.46799999999</v>
      </c>
      <c r="H20" s="8">
        <v>0</v>
      </c>
      <c r="I20" s="8">
        <v>725740.03300000005</v>
      </c>
      <c r="J20" s="8">
        <v>0</v>
      </c>
      <c r="K20" s="265">
        <v>2043745.628</v>
      </c>
      <c r="L20" s="265">
        <v>1346166.247</v>
      </c>
      <c r="M20" s="265">
        <v>182119.68599999999</v>
      </c>
      <c r="N20" s="265">
        <v>510997.49900000001</v>
      </c>
      <c r="O20" s="265">
        <v>4462.1959999999999</v>
      </c>
      <c r="P20" s="265">
        <v>192829.049</v>
      </c>
      <c r="Q20" s="266">
        <v>197291.245</v>
      </c>
    </row>
    <row r="21" spans="2:17" ht="17.25" customHeight="1" x14ac:dyDescent="0.35">
      <c r="B21" s="29" t="s">
        <v>15</v>
      </c>
      <c r="C21" s="8" cm="1">
        <f t="array" ref="C21:Q21">'[1]APPENDIX 39'!$C21:$Q21</f>
        <v>0</v>
      </c>
      <c r="D21" s="8">
        <v>0</v>
      </c>
      <c r="E21" s="8">
        <v>0</v>
      </c>
      <c r="F21" s="8">
        <v>0</v>
      </c>
      <c r="G21" s="8">
        <v>0</v>
      </c>
      <c r="H21" s="8">
        <v>0</v>
      </c>
      <c r="I21" s="8">
        <v>0</v>
      </c>
      <c r="J21" s="8">
        <v>0</v>
      </c>
      <c r="K21" s="265">
        <v>0</v>
      </c>
      <c r="L21" s="265">
        <v>0</v>
      </c>
      <c r="M21" s="265">
        <v>0</v>
      </c>
      <c r="N21" s="265">
        <v>0</v>
      </c>
      <c r="O21" s="265">
        <v>0</v>
      </c>
      <c r="P21" s="265">
        <v>0</v>
      </c>
      <c r="Q21" s="266">
        <v>0</v>
      </c>
    </row>
    <row r="22" spans="2:17" ht="17.25" customHeight="1" x14ac:dyDescent="0.35">
      <c r="B22" s="29" t="s">
        <v>261</v>
      </c>
      <c r="C22" s="8" cm="1">
        <f t="array" ref="C22:Q22">'[1]APPENDIX 39'!$C22:$Q22</f>
        <v>4589453.5710000005</v>
      </c>
      <c r="D22" s="8">
        <v>0</v>
      </c>
      <c r="E22" s="8">
        <v>1951414.1969999999</v>
      </c>
      <c r="F22" s="8">
        <v>2638039.3739999998</v>
      </c>
      <c r="G22" s="8">
        <v>1081362.5970000001</v>
      </c>
      <c r="H22" s="8">
        <v>1491863.18</v>
      </c>
      <c r="I22" s="8">
        <v>0</v>
      </c>
      <c r="J22" s="8">
        <v>0</v>
      </c>
      <c r="K22" s="265">
        <v>5211265.1509999996</v>
      </c>
      <c r="L22" s="265">
        <v>1632670.434569479</v>
      </c>
      <c r="M22" s="265">
        <v>133521.09899999999</v>
      </c>
      <c r="N22" s="265">
        <v>1088403.189</v>
      </c>
      <c r="O22" s="265">
        <v>2356670.42843052</v>
      </c>
      <c r="P22" s="265">
        <v>505886</v>
      </c>
      <c r="Q22" s="266">
        <v>2862556.42843052</v>
      </c>
    </row>
    <row r="23" spans="2:17" ht="17.25" customHeight="1" x14ac:dyDescent="0.35">
      <c r="B23" s="29" t="s">
        <v>262</v>
      </c>
      <c r="C23" s="8" cm="1">
        <f t="array" ref="C23:Q23">'[1]APPENDIX 39'!$C23:$Q23</f>
        <v>13937945.054590009</v>
      </c>
      <c r="D23" s="8">
        <v>0</v>
      </c>
      <c r="E23" s="8">
        <v>195585.77114659519</v>
      </c>
      <c r="F23" s="8">
        <v>13742359.28344341</v>
      </c>
      <c r="G23" s="8">
        <v>4889614.7889999999</v>
      </c>
      <c r="H23" s="8">
        <v>0</v>
      </c>
      <c r="I23" s="8">
        <v>5351714.0607899996</v>
      </c>
      <c r="J23" s="8">
        <v>0</v>
      </c>
      <c r="K23" s="265">
        <v>13280260.01165341</v>
      </c>
      <c r="L23" s="265">
        <v>9968928.32914</v>
      </c>
      <c r="M23" s="265">
        <v>1272244.658306889</v>
      </c>
      <c r="N23" s="265">
        <v>1871534.9449335351</v>
      </c>
      <c r="O23" s="265">
        <v>167552.07927298851</v>
      </c>
      <c r="P23" s="265">
        <v>1080462.168389848</v>
      </c>
      <c r="Q23" s="266">
        <v>1248014.247662836</v>
      </c>
    </row>
    <row r="24" spans="2:17" ht="17.25" customHeight="1" x14ac:dyDescent="0.35">
      <c r="B24" s="29" t="s">
        <v>16</v>
      </c>
      <c r="C24" s="8" cm="1">
        <f t="array" ref="C24:Q24">'[1]APPENDIX 39'!$C24:$Q24</f>
        <v>2343898.713</v>
      </c>
      <c r="D24" s="8">
        <v>53470.455000000002</v>
      </c>
      <c r="E24" s="8">
        <v>931700.84100000001</v>
      </c>
      <c r="F24" s="8">
        <v>1465668.327</v>
      </c>
      <c r="G24" s="8">
        <v>353797.82725199958</v>
      </c>
      <c r="H24" s="8">
        <v>152802</v>
      </c>
      <c r="I24" s="8">
        <v>489976.89199999999</v>
      </c>
      <c r="J24" s="8">
        <v>62714.544999999998</v>
      </c>
      <c r="K24" s="265">
        <v>1419576.7172519991</v>
      </c>
      <c r="L24" s="265">
        <v>1122826.5</v>
      </c>
      <c r="M24" s="265">
        <v>97098.387000000002</v>
      </c>
      <c r="N24" s="265">
        <v>630651.11699999997</v>
      </c>
      <c r="O24" s="265">
        <v>-430999.28674800048</v>
      </c>
      <c r="P24" s="265">
        <v>606182.06299999997</v>
      </c>
      <c r="Q24" s="266">
        <v>175182.77625199949</v>
      </c>
    </row>
    <row r="25" spans="2:17" ht="17.25" customHeight="1" x14ac:dyDescent="0.35">
      <c r="B25" s="29" t="s">
        <v>17</v>
      </c>
      <c r="C25" s="8" cm="1">
        <f t="array" ref="C25:Q25">'[1]APPENDIX 39'!$C25:$Q25</f>
        <v>1468532.9164</v>
      </c>
      <c r="D25" s="8">
        <v>0</v>
      </c>
      <c r="E25" s="8">
        <v>333956.01199999999</v>
      </c>
      <c r="F25" s="8">
        <v>1134576.9044000001</v>
      </c>
      <c r="G25" s="8">
        <v>775883.21200000006</v>
      </c>
      <c r="H25" s="8">
        <v>125840.094</v>
      </c>
      <c r="I25" s="8">
        <v>692741.49567781261</v>
      </c>
      <c r="J25" s="8">
        <v>161947.43833734721</v>
      </c>
      <c r="K25" s="265">
        <v>1181611.27638484</v>
      </c>
      <c r="L25" s="265">
        <v>1524084.4791849579</v>
      </c>
      <c r="M25" s="265">
        <v>121886.2705178341</v>
      </c>
      <c r="N25" s="265">
        <v>459903.98921200022</v>
      </c>
      <c r="O25" s="265">
        <v>-924263.46252995182</v>
      </c>
      <c r="P25" s="265">
        <v>39451.352900000013</v>
      </c>
      <c r="Q25" s="266">
        <v>-884812.10962995188</v>
      </c>
    </row>
    <row r="26" spans="2:17" ht="17.25" customHeight="1" x14ac:dyDescent="0.35">
      <c r="B26" s="29" t="s">
        <v>18</v>
      </c>
      <c r="C26" s="8" cm="1">
        <f t="array" ref="C26:Q26">'[1]APPENDIX 39'!$C26:$Q26</f>
        <v>8537281.0437399987</v>
      </c>
      <c r="D26" s="8">
        <v>-6203.692</v>
      </c>
      <c r="E26" s="8">
        <v>2179230.952212255</v>
      </c>
      <c r="F26" s="8">
        <v>6351846.3995277444</v>
      </c>
      <c r="G26" s="8">
        <v>2443753.6753517999</v>
      </c>
      <c r="H26" s="8">
        <v>168335.91866967859</v>
      </c>
      <c r="I26" s="8">
        <v>2638852.804</v>
      </c>
      <c r="J26" s="8">
        <v>120798.6077023337</v>
      </c>
      <c r="K26" s="265">
        <v>6204284.5818468872</v>
      </c>
      <c r="L26" s="265">
        <v>4213996.4437846029</v>
      </c>
      <c r="M26" s="265">
        <v>479909.03748868068</v>
      </c>
      <c r="N26" s="265">
        <v>1608510.85454083</v>
      </c>
      <c r="O26" s="265">
        <v>-98131.753967225319</v>
      </c>
      <c r="P26" s="265">
        <v>301068.63225298229</v>
      </c>
      <c r="Q26" s="266">
        <v>202936.87828575709</v>
      </c>
    </row>
    <row r="27" spans="2:17" ht="17.25" customHeight="1" x14ac:dyDescent="0.35">
      <c r="B27" s="29" t="s">
        <v>19</v>
      </c>
      <c r="C27" s="8" cm="1">
        <f t="array" ref="C27:Q27">'[1]APPENDIX 39'!$C27:$Q27</f>
        <v>8139094.835</v>
      </c>
      <c r="D27" s="8">
        <v>363220.85600000003</v>
      </c>
      <c r="E27" s="8">
        <v>4941763.1071692742</v>
      </c>
      <c r="F27" s="8">
        <v>3560552.5838307249</v>
      </c>
      <c r="G27" s="8">
        <v>1130070.6011715599</v>
      </c>
      <c r="H27" s="8">
        <v>0</v>
      </c>
      <c r="I27" s="8">
        <v>1220025.9027539811</v>
      </c>
      <c r="J27" s="8">
        <v>0</v>
      </c>
      <c r="K27" s="265">
        <v>3470597.2822483042</v>
      </c>
      <c r="L27" s="265">
        <v>2102459.53745361</v>
      </c>
      <c r="M27" s="265">
        <v>107933.0000388796</v>
      </c>
      <c r="N27" s="265">
        <v>957373.24733008142</v>
      </c>
      <c r="O27" s="265">
        <v>302831.4974257336</v>
      </c>
      <c r="P27" s="265">
        <v>914346.22244569764</v>
      </c>
      <c r="Q27" s="266">
        <v>1217177.7198714309</v>
      </c>
    </row>
    <row r="28" spans="2:17" ht="17.25" customHeight="1" x14ac:dyDescent="0.35">
      <c r="B28" s="29" t="s">
        <v>263</v>
      </c>
      <c r="C28" s="8" cm="1">
        <f t="array" ref="C28:Q28">'[1]APPENDIX 39'!$C28:$Q28</f>
        <v>2109296.9363899999</v>
      </c>
      <c r="D28" s="8">
        <v>13224.254999999999</v>
      </c>
      <c r="E28" s="8">
        <v>1002952.9921799999</v>
      </c>
      <c r="F28" s="8">
        <v>1119568.19921</v>
      </c>
      <c r="G28" s="8">
        <v>550064.88300000003</v>
      </c>
      <c r="H28" s="8">
        <v>0</v>
      </c>
      <c r="I28" s="8">
        <v>328671.73336549453</v>
      </c>
      <c r="J28" s="8">
        <v>0</v>
      </c>
      <c r="K28" s="265">
        <v>1340961.3488445049</v>
      </c>
      <c r="L28" s="265">
        <v>957682.01609545306</v>
      </c>
      <c r="M28" s="265">
        <v>97709.121263699504</v>
      </c>
      <c r="N28" s="265">
        <v>307040.13699999999</v>
      </c>
      <c r="O28" s="265">
        <v>-21469.925514647341</v>
      </c>
      <c r="P28" s="265">
        <v>-39916.292000000001</v>
      </c>
      <c r="Q28" s="266">
        <v>-61386.217514647353</v>
      </c>
    </row>
    <row r="29" spans="2:17" ht="17.25" customHeight="1" x14ac:dyDescent="0.35">
      <c r="B29" s="29" t="s">
        <v>264</v>
      </c>
      <c r="C29" s="8" cm="1">
        <f t="array" ref="C29:Q29">'[1]APPENDIX 39'!$C29:$Q29</f>
        <v>3356381.0535300002</v>
      </c>
      <c r="D29" s="8">
        <v>194629.01037999999</v>
      </c>
      <c r="E29" s="8">
        <v>2283461.2121700728</v>
      </c>
      <c r="F29" s="8">
        <v>1267548.851739927</v>
      </c>
      <c r="G29" s="8">
        <v>267037.74699999997</v>
      </c>
      <c r="H29" s="8">
        <v>0</v>
      </c>
      <c r="I29" s="8">
        <v>651091.86143000214</v>
      </c>
      <c r="J29" s="8">
        <v>0</v>
      </c>
      <c r="K29" s="265">
        <v>883494.73730992549</v>
      </c>
      <c r="L29" s="265">
        <v>529780.12116726511</v>
      </c>
      <c r="M29" s="265">
        <v>-433138.25288001721</v>
      </c>
      <c r="N29" s="265">
        <v>822209.1408099978</v>
      </c>
      <c r="O29" s="265">
        <v>-35356.271787320198</v>
      </c>
      <c r="P29" s="265">
        <v>291321.27337000018</v>
      </c>
      <c r="Q29" s="266">
        <v>255965.00158268001</v>
      </c>
    </row>
    <row r="30" spans="2:17" ht="17.25" customHeight="1" x14ac:dyDescent="0.35">
      <c r="B30" s="29" t="s">
        <v>20</v>
      </c>
      <c r="C30" s="8" cm="1">
        <f t="array" ref="C30:Q30">'[1]APPENDIX 39'!$C30:$Q30</f>
        <v>2076248.888</v>
      </c>
      <c r="D30" s="8">
        <v>0</v>
      </c>
      <c r="E30" s="8">
        <v>1238480.3533050001</v>
      </c>
      <c r="F30" s="8">
        <v>837768.53469499992</v>
      </c>
      <c r="G30" s="8">
        <v>566141.79156244721</v>
      </c>
      <c r="H30" s="8">
        <v>0</v>
      </c>
      <c r="I30" s="8">
        <v>301202.03416801209</v>
      </c>
      <c r="J30" s="8">
        <v>0</v>
      </c>
      <c r="K30" s="265">
        <v>1102708.292089435</v>
      </c>
      <c r="L30" s="265">
        <v>682535.04503025266</v>
      </c>
      <c r="M30" s="265">
        <v>-347214.62235124997</v>
      </c>
      <c r="N30" s="265">
        <v>584137.61775199999</v>
      </c>
      <c r="O30" s="265">
        <v>183250.2516584323</v>
      </c>
      <c r="P30" s="265">
        <v>134285.25093000001</v>
      </c>
      <c r="Q30" s="266">
        <v>317535.5025884324</v>
      </c>
    </row>
    <row r="31" spans="2:17" ht="17.25" customHeight="1" x14ac:dyDescent="0.35">
      <c r="B31" s="29" t="s">
        <v>265</v>
      </c>
      <c r="C31" s="8" cm="1">
        <f t="array" ref="C31:Q31">'[1]APPENDIX 39'!$C31:$Q31</f>
        <v>17672498.819370009</v>
      </c>
      <c r="D31" s="8">
        <v>716522.22490999976</v>
      </c>
      <c r="E31" s="8">
        <v>2477501.1809887812</v>
      </c>
      <c r="F31" s="8">
        <v>15911519.86329123</v>
      </c>
      <c r="G31" s="8">
        <v>4984295.1038689427</v>
      </c>
      <c r="H31" s="8">
        <v>109619.31600000001</v>
      </c>
      <c r="I31" s="8">
        <v>5331830.7021956053</v>
      </c>
      <c r="J31" s="8">
        <v>109619.31600000001</v>
      </c>
      <c r="K31" s="265">
        <v>15563984.26496456</v>
      </c>
      <c r="L31" s="265">
        <v>11221318.034226799</v>
      </c>
      <c r="M31" s="265">
        <v>1419041.7063966589</v>
      </c>
      <c r="N31" s="265">
        <v>3261554.12</v>
      </c>
      <c r="O31" s="265">
        <v>-337929.59565889538</v>
      </c>
      <c r="P31" s="265">
        <v>2075304.995521365</v>
      </c>
      <c r="Q31" s="266">
        <v>1737375.3998624701</v>
      </c>
    </row>
    <row r="32" spans="2:17" ht="17.25" customHeight="1" x14ac:dyDescent="0.35">
      <c r="B32" s="29" t="s">
        <v>266</v>
      </c>
      <c r="C32" s="8" cm="1">
        <f t="array" ref="C32:Q32">'[1]APPENDIX 39'!$C32:$Q32</f>
        <v>2988537.4210000001</v>
      </c>
      <c r="D32" s="8">
        <v>36507.288</v>
      </c>
      <c r="E32" s="8">
        <v>482653.59299999999</v>
      </c>
      <c r="F32" s="8">
        <v>2542391.1159999999</v>
      </c>
      <c r="G32" s="8">
        <v>963773.78899999999</v>
      </c>
      <c r="H32" s="8">
        <v>0</v>
      </c>
      <c r="I32" s="8">
        <v>1115221.0549999999</v>
      </c>
      <c r="J32" s="8">
        <v>0</v>
      </c>
      <c r="K32" s="265">
        <v>2390943.85</v>
      </c>
      <c r="L32" s="265">
        <v>1429670.27</v>
      </c>
      <c r="M32" s="265">
        <v>252752.71</v>
      </c>
      <c r="N32" s="265">
        <v>729926.48319000006</v>
      </c>
      <c r="O32" s="265">
        <v>-21405.61319000024</v>
      </c>
      <c r="P32" s="265">
        <v>162150.24100000001</v>
      </c>
      <c r="Q32" s="266">
        <v>140744.6278099998</v>
      </c>
    </row>
    <row r="33" spans="2:20" ht="17.25" customHeight="1" x14ac:dyDescent="0.35">
      <c r="B33" s="29" t="s">
        <v>267</v>
      </c>
      <c r="C33" s="8" cm="1">
        <f t="array" ref="C33:Q33">'[1]APPENDIX 39'!$C33:$Q33</f>
        <v>1895875.9040000001</v>
      </c>
      <c r="D33" s="8">
        <v>21379.027999999998</v>
      </c>
      <c r="E33" s="8">
        <v>228082.796</v>
      </c>
      <c r="F33" s="8">
        <v>1689172.1359999999</v>
      </c>
      <c r="G33" s="8">
        <v>583076.66700000002</v>
      </c>
      <c r="H33" s="8">
        <v>0</v>
      </c>
      <c r="I33" s="8">
        <v>696221.478</v>
      </c>
      <c r="J33" s="8">
        <v>0</v>
      </c>
      <c r="K33" s="265">
        <v>1576027.325</v>
      </c>
      <c r="L33" s="265">
        <v>971658.67599999998</v>
      </c>
      <c r="M33" s="265">
        <v>160751.92499999999</v>
      </c>
      <c r="N33" s="265">
        <v>457527.06400000001</v>
      </c>
      <c r="O33" s="265">
        <v>-13910.340000000049</v>
      </c>
      <c r="P33" s="265">
        <v>181948.3030000001</v>
      </c>
      <c r="Q33" s="266">
        <v>168037.96299999999</v>
      </c>
    </row>
    <row r="34" spans="2:20" ht="17.25" customHeight="1" x14ac:dyDescent="0.35">
      <c r="B34" s="29" t="s">
        <v>268</v>
      </c>
      <c r="C34" s="8" cm="1">
        <f t="array" ref="C34:Q34">'[1]APPENDIX 39'!$C34:$Q34</f>
        <v>3050908.0252500009</v>
      </c>
      <c r="D34" s="8">
        <v>0</v>
      </c>
      <c r="E34" s="8">
        <v>1204230.593145</v>
      </c>
      <c r="F34" s="8">
        <v>1846677.4321050011</v>
      </c>
      <c r="G34" s="8">
        <v>851172.92248060938</v>
      </c>
      <c r="H34" s="8">
        <v>7529.2026698196223</v>
      </c>
      <c r="I34" s="8">
        <v>971871.66249508644</v>
      </c>
      <c r="J34" s="8">
        <v>7529.2026698196223</v>
      </c>
      <c r="K34" s="265">
        <v>1725978.6920905239</v>
      </c>
      <c r="L34" s="265">
        <v>959354.05789746367</v>
      </c>
      <c r="M34" s="265">
        <v>131623.40653173719</v>
      </c>
      <c r="N34" s="265">
        <v>744363.01464000018</v>
      </c>
      <c r="O34" s="265">
        <v>-109361.7869786769</v>
      </c>
      <c r="P34" s="265">
        <v>552081.88405999995</v>
      </c>
      <c r="Q34" s="266">
        <v>442720.09708132298</v>
      </c>
    </row>
    <row r="35" spans="2:20" ht="17.25" customHeight="1" x14ac:dyDescent="0.35">
      <c r="B35" s="29" t="s">
        <v>269</v>
      </c>
      <c r="C35" s="8" cm="1">
        <f t="array" ref="C35:Q35">'[1]APPENDIX 39'!$C35:$Q35</f>
        <v>2279708.818379072</v>
      </c>
      <c r="D35" s="8">
        <v>0</v>
      </c>
      <c r="E35" s="8">
        <v>164712.08764000001</v>
      </c>
      <c r="F35" s="8">
        <v>2114996.730739071</v>
      </c>
      <c r="G35" s="8">
        <v>22239.460480000009</v>
      </c>
      <c r="H35" s="8">
        <v>9552.5264599999991</v>
      </c>
      <c r="I35" s="8">
        <v>775314.03768300184</v>
      </c>
      <c r="J35" s="8">
        <v>31507.142309999999</v>
      </c>
      <c r="K35" s="265">
        <v>1339967.53768607</v>
      </c>
      <c r="L35" s="265">
        <v>1325277.209380748</v>
      </c>
      <c r="M35" s="265">
        <v>142371.64517</v>
      </c>
      <c r="N35" s="265">
        <v>284210.30138000002</v>
      </c>
      <c r="O35" s="265">
        <v>-411891.61824467807</v>
      </c>
      <c r="P35" s="265">
        <v>90438.336510000023</v>
      </c>
      <c r="Q35" s="266">
        <v>-321453.28173467802</v>
      </c>
    </row>
    <row r="36" spans="2:20" ht="17.25" customHeight="1" x14ac:dyDescent="0.35">
      <c r="B36" s="29" t="s">
        <v>21</v>
      </c>
      <c r="C36" s="8" cm="1">
        <f t="array" ref="C36:Q36">'[1]APPENDIX 39'!$C36:$Q36</f>
        <v>947582.14672000019</v>
      </c>
      <c r="D36" s="8">
        <v>10952.91214105817</v>
      </c>
      <c r="E36" s="8">
        <v>125179.2647958608</v>
      </c>
      <c r="F36" s="8">
        <v>833355.79406519735</v>
      </c>
      <c r="G36" s="8">
        <v>389794.43104670098</v>
      </c>
      <c r="H36" s="8">
        <v>0</v>
      </c>
      <c r="I36" s="8">
        <v>423442.51903954841</v>
      </c>
      <c r="J36" s="8">
        <v>0</v>
      </c>
      <c r="K36" s="265">
        <v>799707.70607235015</v>
      </c>
      <c r="L36" s="265">
        <v>463141.75994945789</v>
      </c>
      <c r="M36" s="265">
        <v>73193.048431287025</v>
      </c>
      <c r="N36" s="265">
        <v>420863.96256629092</v>
      </c>
      <c r="O36" s="265">
        <v>-157491.06487468549</v>
      </c>
      <c r="P36" s="265">
        <v>69706.358150669592</v>
      </c>
      <c r="Q36" s="266">
        <v>-87784.706724015879</v>
      </c>
    </row>
    <row r="37" spans="2:20" ht="17.25" customHeight="1" x14ac:dyDescent="0.35">
      <c r="B37" s="29" t="s">
        <v>22</v>
      </c>
      <c r="C37" s="8" cm="1">
        <f t="array" ref="C37:Q37">'[1]APPENDIX 39'!$C37:$Q37</f>
        <v>2202577.639</v>
      </c>
      <c r="D37" s="8">
        <v>20799.235000000001</v>
      </c>
      <c r="E37" s="8">
        <v>898212.90700000001</v>
      </c>
      <c r="F37" s="8">
        <v>1325163.9669999999</v>
      </c>
      <c r="G37" s="8">
        <v>289327.70285042783</v>
      </c>
      <c r="H37" s="8">
        <v>0</v>
      </c>
      <c r="I37" s="8">
        <v>288353.9569188038</v>
      </c>
      <c r="J37" s="8">
        <v>0</v>
      </c>
      <c r="K37" s="265">
        <v>1326137.7129316239</v>
      </c>
      <c r="L37" s="265">
        <v>573155.65793656209</v>
      </c>
      <c r="M37" s="265">
        <v>132890.2899152592</v>
      </c>
      <c r="N37" s="265">
        <v>590081.0009626291</v>
      </c>
      <c r="O37" s="265">
        <v>30010.764117173669</v>
      </c>
      <c r="P37" s="265">
        <v>394912.53275185812</v>
      </c>
      <c r="Q37" s="266">
        <v>424923.29686903179</v>
      </c>
    </row>
    <row r="38" spans="2:20" ht="17.25" customHeight="1" x14ac:dyDescent="0.35">
      <c r="B38" s="29" t="s">
        <v>270</v>
      </c>
      <c r="C38" s="8" cm="1">
        <f t="array" ref="C38:Q38">'[1]APPENDIX 39'!$C38:$Q38</f>
        <v>8218011.9060000004</v>
      </c>
      <c r="D38" s="8">
        <v>110952.31</v>
      </c>
      <c r="E38" s="8">
        <v>3406570.7080000001</v>
      </c>
      <c r="F38" s="8">
        <v>4922393.5080000004</v>
      </c>
      <c r="G38" s="8">
        <v>1931596.1229999999</v>
      </c>
      <c r="H38" s="8">
        <v>0</v>
      </c>
      <c r="I38" s="8">
        <v>2003990.946</v>
      </c>
      <c r="J38" s="8">
        <v>0</v>
      </c>
      <c r="K38" s="265">
        <v>4849998.6849999996</v>
      </c>
      <c r="L38" s="265">
        <v>2558806.716</v>
      </c>
      <c r="M38" s="265">
        <v>205554.522</v>
      </c>
      <c r="N38" s="265">
        <v>1979483.1440000001</v>
      </c>
      <c r="O38" s="265">
        <v>106154.303</v>
      </c>
      <c r="P38" s="265">
        <v>1919484.9</v>
      </c>
      <c r="Q38" s="266">
        <v>2025639.203</v>
      </c>
    </row>
    <row r="39" spans="2:20" ht="17.25" customHeight="1" x14ac:dyDescent="0.35">
      <c r="B39" s="29" t="s">
        <v>23</v>
      </c>
      <c r="C39" s="8" cm="1">
        <f t="array" ref="C39:Q39">'[1]APPENDIX 39'!$C39:$Q39</f>
        <v>2174852.80449</v>
      </c>
      <c r="D39" s="8">
        <v>0</v>
      </c>
      <c r="E39" s="8">
        <v>175385.83108596201</v>
      </c>
      <c r="F39" s="8">
        <v>1999466.973404038</v>
      </c>
      <c r="G39" s="8">
        <v>770601.44900000002</v>
      </c>
      <c r="H39" s="8">
        <v>58045.88</v>
      </c>
      <c r="I39" s="8">
        <v>804786.31</v>
      </c>
      <c r="J39" s="8">
        <v>14619.123</v>
      </c>
      <c r="K39" s="265">
        <v>2008708.8694040379</v>
      </c>
      <c r="L39" s="265">
        <v>1122590.4299075571</v>
      </c>
      <c r="M39" s="265">
        <v>59150.206650000007</v>
      </c>
      <c r="N39" s="265">
        <v>875603.46362634539</v>
      </c>
      <c r="O39" s="265">
        <v>-48635.230779864207</v>
      </c>
      <c r="P39" s="265">
        <v>125982.6440407381</v>
      </c>
      <c r="Q39" s="266">
        <v>77347.413260873873</v>
      </c>
    </row>
    <row r="40" spans="2:20" ht="17.25" customHeight="1" x14ac:dyDescent="0.35">
      <c r="B40" s="29" t="s">
        <v>24</v>
      </c>
      <c r="C40" s="8" cm="1">
        <f t="array" ref="C40:Q40">'[1]APPENDIX 39'!$C40:$Q40</f>
        <v>1097662.0587500001</v>
      </c>
      <c r="D40" s="8">
        <v>2378.4989999999998</v>
      </c>
      <c r="E40" s="8">
        <v>21186.27579764984</v>
      </c>
      <c r="F40" s="8">
        <v>1078854.2819523499</v>
      </c>
      <c r="G40" s="8">
        <v>134540.6005626019</v>
      </c>
      <c r="H40" s="8">
        <v>112911.277</v>
      </c>
      <c r="I40" s="8">
        <v>537949.2674007056</v>
      </c>
      <c r="J40" s="8">
        <v>112360.59299999999</v>
      </c>
      <c r="K40" s="265">
        <v>675996.29911424639</v>
      </c>
      <c r="L40" s="265">
        <v>-584914.06716000009</v>
      </c>
      <c r="M40" s="265">
        <v>107318.06227440891</v>
      </c>
      <c r="N40" s="265">
        <v>466187.24943774397</v>
      </c>
      <c r="O40" s="265">
        <v>687405.05456209334</v>
      </c>
      <c r="P40" s="265">
        <v>5728.6890000000021</v>
      </c>
      <c r="Q40" s="266">
        <v>693133.74356209347</v>
      </c>
      <c r="R40" s="325"/>
      <c r="S40" s="325"/>
      <c r="T40" s="325"/>
    </row>
    <row r="41" spans="2:20" ht="17.25" customHeight="1" x14ac:dyDescent="0.35">
      <c r="B41" s="29" t="s">
        <v>25</v>
      </c>
      <c r="C41" s="8" cm="1">
        <f t="array" ref="C41:Q41">'[1]APPENDIX 39'!$C41:$Q41</f>
        <v>0</v>
      </c>
      <c r="D41" s="8">
        <v>0</v>
      </c>
      <c r="E41" s="8">
        <v>0</v>
      </c>
      <c r="F41" s="8">
        <v>0</v>
      </c>
      <c r="G41" s="8">
        <v>0</v>
      </c>
      <c r="H41" s="8">
        <v>0</v>
      </c>
      <c r="I41" s="8">
        <v>0</v>
      </c>
      <c r="J41" s="8">
        <v>0</v>
      </c>
      <c r="K41" s="265">
        <v>0</v>
      </c>
      <c r="L41" s="265">
        <v>0</v>
      </c>
      <c r="M41" s="265">
        <v>0</v>
      </c>
      <c r="N41" s="265">
        <v>0</v>
      </c>
      <c r="O41" s="265">
        <v>0</v>
      </c>
      <c r="P41" s="265">
        <v>0</v>
      </c>
      <c r="Q41" s="266">
        <v>0</v>
      </c>
      <c r="R41" s="325"/>
      <c r="S41" s="325"/>
    </row>
    <row r="42" spans="2:20" ht="17.25" customHeight="1" x14ac:dyDescent="0.35">
      <c r="B42" s="260" t="s">
        <v>26</v>
      </c>
      <c r="C42" s="268">
        <f t="shared" ref="C42:Q42" si="0">SUM(C6:C41)</f>
        <v>205031948.22868022</v>
      </c>
      <c r="D42" s="268">
        <f t="shared" si="0"/>
        <v>3529691.7937287479</v>
      </c>
      <c r="E42" s="268">
        <f t="shared" si="0"/>
        <v>65098598.034836456</v>
      </c>
      <c r="F42" s="268">
        <f t="shared" si="0"/>
        <v>143463041.98757249</v>
      </c>
      <c r="G42" s="268">
        <f t="shared" si="0"/>
        <v>48963647.896642514</v>
      </c>
      <c r="H42" s="268">
        <f t="shared" si="0"/>
        <v>2293198.6557994979</v>
      </c>
      <c r="I42" s="268">
        <f t="shared" si="0"/>
        <v>52199385.588759579</v>
      </c>
      <c r="J42" s="268">
        <f t="shared" si="0"/>
        <v>678562.61760942382</v>
      </c>
      <c r="K42" s="268">
        <f t="shared" si="0"/>
        <v>141841940.33364549</v>
      </c>
      <c r="L42" s="268">
        <f t="shared" si="0"/>
        <v>98762567.678276941</v>
      </c>
      <c r="M42" s="268">
        <f t="shared" si="0"/>
        <v>9256383.9704389535</v>
      </c>
      <c r="N42" s="268">
        <f t="shared" si="0"/>
        <v>37501295.385749258</v>
      </c>
      <c r="O42" s="268">
        <f t="shared" si="0"/>
        <v>-3678306.7008196716</v>
      </c>
      <c r="P42" s="268">
        <f t="shared" si="0"/>
        <v>20548158.419056728</v>
      </c>
      <c r="Q42" s="268">
        <f t="shared" si="0"/>
        <v>16869851.718237057</v>
      </c>
      <c r="R42" s="473"/>
    </row>
    <row r="43" spans="2:20" ht="17.25" customHeight="1" x14ac:dyDescent="0.35">
      <c r="B43" s="560" t="s">
        <v>27</v>
      </c>
      <c r="C43" s="535"/>
      <c r="D43" s="535"/>
      <c r="E43" s="535"/>
      <c r="F43" s="535"/>
      <c r="G43" s="535"/>
      <c r="H43" s="535"/>
      <c r="I43" s="535"/>
      <c r="J43" s="535"/>
      <c r="K43" s="535"/>
      <c r="L43" s="535"/>
      <c r="M43" s="535"/>
      <c r="N43" s="535"/>
      <c r="O43" s="535"/>
      <c r="P43" s="535"/>
      <c r="Q43" s="536"/>
    </row>
    <row r="44" spans="2:20" ht="17.25" customHeight="1" x14ac:dyDescent="0.35">
      <c r="B44" s="29" t="s">
        <v>28</v>
      </c>
      <c r="C44" s="8" cm="1">
        <f t="array" ref="C44:Q44">'[1]APPENDIX 39'!$C44:$Q44</f>
        <v>0</v>
      </c>
      <c r="D44" s="8">
        <v>5686059.8609999996</v>
      </c>
      <c r="E44" s="8">
        <v>1521349.5859999999</v>
      </c>
      <c r="F44" s="8">
        <v>4164710.2749999999</v>
      </c>
      <c r="G44" s="8">
        <v>1624895.4912638981</v>
      </c>
      <c r="H44" s="8">
        <v>0</v>
      </c>
      <c r="I44" s="8">
        <v>1380150.829336059</v>
      </c>
      <c r="J44" s="8">
        <v>0</v>
      </c>
      <c r="K44" s="8">
        <v>4409454.9369278392</v>
      </c>
      <c r="L44" s="8">
        <v>2554410.952</v>
      </c>
      <c r="M44" s="8">
        <v>1445374.9169999999</v>
      </c>
      <c r="N44" s="8">
        <v>628065.5640113604</v>
      </c>
      <c r="O44" s="8">
        <v>-218396.4960835212</v>
      </c>
      <c r="P44" s="8">
        <v>298336.91600000003</v>
      </c>
      <c r="Q44" s="269">
        <v>79940.419916478815</v>
      </c>
    </row>
    <row r="45" spans="2:20" ht="17.25" customHeight="1" x14ac:dyDescent="0.35">
      <c r="B45" s="29" t="s">
        <v>29</v>
      </c>
      <c r="C45" s="8" cm="1">
        <f t="array" ref="C45:Q45">'[1]APPENDIX 39'!$C45:$Q45</f>
        <v>0</v>
      </c>
      <c r="D45" s="8">
        <v>4360485.7496250505</v>
      </c>
      <c r="E45" s="8">
        <v>810047.84499999997</v>
      </c>
      <c r="F45" s="8">
        <v>3550437.9046250498</v>
      </c>
      <c r="G45" s="8">
        <v>1498604.041976277</v>
      </c>
      <c r="H45" s="8">
        <v>0</v>
      </c>
      <c r="I45" s="8">
        <v>1435368.292549873</v>
      </c>
      <c r="J45" s="8">
        <v>1229.585935656743</v>
      </c>
      <c r="K45" s="8">
        <v>3612444.068115796</v>
      </c>
      <c r="L45" s="8">
        <v>2053567.523</v>
      </c>
      <c r="M45" s="8">
        <v>977673.19644004246</v>
      </c>
      <c r="N45" s="8">
        <v>394586.47750898771</v>
      </c>
      <c r="O45" s="8">
        <v>186616.87116676639</v>
      </c>
      <c r="P45" s="8">
        <v>693016.13535999984</v>
      </c>
      <c r="Q45" s="269">
        <v>879633.00652676646</v>
      </c>
    </row>
    <row r="46" spans="2:20" ht="17.25" customHeight="1" x14ac:dyDescent="0.35">
      <c r="B46" s="29" t="s">
        <v>271</v>
      </c>
      <c r="C46" s="8" cm="1">
        <f t="array" ref="C46:Q46">'[1]APPENDIX 39'!$C46:$Q46</f>
        <v>0</v>
      </c>
      <c r="D46" s="8">
        <v>3586472.1460000002</v>
      </c>
      <c r="E46" s="8">
        <v>336058.565</v>
      </c>
      <c r="F46" s="8">
        <v>3250413.5809999998</v>
      </c>
      <c r="G46" s="8">
        <v>997453.49707822711</v>
      </c>
      <c r="H46" s="8">
        <v>22408.207599238169</v>
      </c>
      <c r="I46" s="8">
        <v>1318672.9540487011</v>
      </c>
      <c r="J46" s="8">
        <v>5576.5574170708906</v>
      </c>
      <c r="K46" s="8">
        <v>2946025.7742116931</v>
      </c>
      <c r="L46" s="8">
        <v>1456443.3938129609</v>
      </c>
      <c r="M46" s="8">
        <v>1068087.1340000001</v>
      </c>
      <c r="N46" s="8">
        <v>176923.44923999999</v>
      </c>
      <c r="O46" s="8">
        <v>244571.7971587319</v>
      </c>
      <c r="P46" s="8">
        <v>267600.0992828451</v>
      </c>
      <c r="Q46" s="269">
        <v>512171.89644157689</v>
      </c>
    </row>
    <row r="47" spans="2:20" ht="17.25" customHeight="1" x14ac:dyDescent="0.35">
      <c r="B47" s="259" t="s">
        <v>30</v>
      </c>
      <c r="C47" s="8" cm="1">
        <f t="array" ref="C47:Q47">'[1]APPENDIX 39'!$C47:$Q47</f>
        <v>0</v>
      </c>
      <c r="D47" s="8">
        <v>14982607.81735</v>
      </c>
      <c r="E47" s="8">
        <v>1402627.041839998</v>
      </c>
      <c r="F47" s="8">
        <v>13579980.77551</v>
      </c>
      <c r="G47" s="8">
        <v>3363700.338</v>
      </c>
      <c r="H47" s="8">
        <v>141975.62599999999</v>
      </c>
      <c r="I47" s="8">
        <v>3179349.2664829278</v>
      </c>
      <c r="J47" s="8">
        <v>148209.99129861029</v>
      </c>
      <c r="K47" s="8">
        <v>13758097.481728461</v>
      </c>
      <c r="L47" s="8">
        <v>7195137.6034200015</v>
      </c>
      <c r="M47" s="8">
        <v>4151588.7163099982</v>
      </c>
      <c r="N47" s="8">
        <v>1040377.3351111</v>
      </c>
      <c r="O47" s="8">
        <v>1370993.8268873659</v>
      </c>
      <c r="P47" s="8">
        <v>4375802.0690000001</v>
      </c>
      <c r="Q47" s="269">
        <v>5746795.8958873646</v>
      </c>
    </row>
    <row r="48" spans="2:20" ht="17.25" customHeight="1" x14ac:dyDescent="0.35">
      <c r="B48" s="362" t="s">
        <v>272</v>
      </c>
      <c r="C48" s="371" cm="1">
        <f t="array" ref="C48:Q48">'[1]APPENDIX 39'!$C48:$Q48</f>
        <v>0</v>
      </c>
      <c r="D48" s="371">
        <v>5913562.381871976</v>
      </c>
      <c r="E48" s="371">
        <v>742587.45731407357</v>
      </c>
      <c r="F48" s="371">
        <v>5170974.9245579019</v>
      </c>
      <c r="G48" s="371">
        <v>875459.2281745699</v>
      </c>
      <c r="H48" s="371">
        <v>0</v>
      </c>
      <c r="I48" s="371">
        <v>1145862.6838063309</v>
      </c>
      <c r="J48" s="371">
        <v>0</v>
      </c>
      <c r="K48" s="371">
        <v>4900571.4689261401</v>
      </c>
      <c r="L48" s="371">
        <v>2381965.5042593968</v>
      </c>
      <c r="M48" s="371">
        <v>1355707.254389042</v>
      </c>
      <c r="N48" s="371">
        <v>411852.47542327357</v>
      </c>
      <c r="O48" s="371">
        <v>751046.23485442705</v>
      </c>
      <c r="P48" s="371">
        <v>66552.967288343178</v>
      </c>
      <c r="Q48" s="372">
        <v>817599.20214277005</v>
      </c>
    </row>
    <row r="49" spans="2:17" ht="17.25" customHeight="1" x14ac:dyDescent="0.35">
      <c r="B49" s="365" t="s">
        <v>26</v>
      </c>
      <c r="C49" s="366">
        <f t="shared" ref="C49:Q49" si="1">SUM(C44:C48)</f>
        <v>0</v>
      </c>
      <c r="D49" s="366">
        <f t="shared" si="1"/>
        <v>34529187.955847025</v>
      </c>
      <c r="E49" s="366">
        <f t="shared" si="1"/>
        <v>4812670.4951540716</v>
      </c>
      <c r="F49" s="366">
        <f t="shared" si="1"/>
        <v>29716517.46069295</v>
      </c>
      <c r="G49" s="366">
        <f t="shared" si="1"/>
        <v>8360112.5964929713</v>
      </c>
      <c r="H49" s="366">
        <f t="shared" si="1"/>
        <v>164383.83359923816</v>
      </c>
      <c r="I49" s="366">
        <f t="shared" si="1"/>
        <v>8459404.0262238905</v>
      </c>
      <c r="J49" s="366">
        <f t="shared" si="1"/>
        <v>155016.13465133792</v>
      </c>
      <c r="K49" s="366">
        <f t="shared" si="1"/>
        <v>29626593.729909927</v>
      </c>
      <c r="L49" s="366">
        <f t="shared" si="1"/>
        <v>15641524.976492358</v>
      </c>
      <c r="M49" s="366">
        <f t="shared" si="1"/>
        <v>8998431.2181390822</v>
      </c>
      <c r="N49" s="366">
        <f t="shared" si="1"/>
        <v>2651805.3012947217</v>
      </c>
      <c r="O49" s="366">
        <f t="shared" si="1"/>
        <v>2334832.23398377</v>
      </c>
      <c r="P49" s="366">
        <f t="shared" si="1"/>
        <v>5701308.1869311882</v>
      </c>
      <c r="Q49" s="366">
        <f t="shared" si="1"/>
        <v>8036140.4209149573</v>
      </c>
    </row>
    <row r="50" spans="2:17" ht="17.25" customHeight="1" x14ac:dyDescent="0.35">
      <c r="B50" s="559" t="s">
        <v>32</v>
      </c>
      <c r="C50" s="557"/>
      <c r="D50" s="557"/>
      <c r="E50" s="557"/>
      <c r="F50" s="557"/>
      <c r="G50" s="557"/>
      <c r="H50" s="557"/>
      <c r="I50" s="557"/>
      <c r="J50" s="557"/>
      <c r="K50" s="557"/>
      <c r="L50" s="557"/>
      <c r="M50" s="557"/>
      <c r="N50" s="557"/>
      <c r="O50" s="557"/>
      <c r="P50" s="557"/>
      <c r="Q50" s="557"/>
    </row>
    <row r="51" spans="2:17" ht="17.25" customHeight="1" x14ac:dyDescent="0.35">
      <c r="D51" s="68"/>
    </row>
    <row r="52" spans="2:17" ht="17.25" customHeight="1" x14ac:dyDescent="0.35">
      <c r="D52" s="68"/>
    </row>
    <row r="53" spans="2:17" ht="17.25" customHeight="1" x14ac:dyDescent="0.35">
      <c r="D53" s="68"/>
    </row>
    <row r="54" spans="2:17" ht="17.25" customHeight="1" x14ac:dyDescent="0.35">
      <c r="D54" s="68"/>
    </row>
    <row r="55" spans="2:17" ht="17.25" customHeight="1" x14ac:dyDescent="0.35">
      <c r="D55" s="68"/>
    </row>
    <row r="56" spans="2:17" ht="17.25" customHeight="1" x14ac:dyDescent="0.35">
      <c r="D56" s="68"/>
    </row>
  </sheetData>
  <sheetProtection algorithmName="SHA-512" hashValue="xZTGUZN1kQniBn3tdZ+tHgJC/fFmw52WKXJofNyfTr0O1b3xC+uNA//09Ajp3h3Psla0U/HaFZk+Gl0BqszQWw==" saltValue="VcdyseOjsMxxppOOmz0vIg==" spinCount="100000" sheet="1" objects="1" scenarios="1"/>
  <mergeCells count="4">
    <mergeCell ref="B50:Q50"/>
    <mergeCell ref="B43:Q43"/>
    <mergeCell ref="B3:Q3"/>
    <mergeCell ref="B5:Q5"/>
  </mergeCells>
  <pageMargins left="0.7" right="0.7" top="0.75" bottom="0.75" header="0.3" footer="0.3"/>
  <pageSetup scale="37" orientation="landscape" r:id="rId1"/>
  <headerFooter>
    <oddFooter>Page &amp;P</oddFooter>
  </headerFooter>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46">
    <tabColor rgb="FFCC9900"/>
    <pageSetUpPr fitToPage="1"/>
  </sheetPr>
  <dimension ref="B1:Q50"/>
  <sheetViews>
    <sheetView showGridLines="0" zoomScale="80" zoomScaleNormal="80" workbookViewId="0">
      <selection activeCell="B5" sqref="B5:Q5"/>
    </sheetView>
  </sheetViews>
  <sheetFormatPr defaultRowHeight="16.5" customHeight="1" x14ac:dyDescent="0.35"/>
  <cols>
    <col min="1" max="1" width="11.54296875" style="1" customWidth="1"/>
    <col min="2" max="2" width="50.6328125" style="1" customWidth="1"/>
    <col min="3" max="8" width="15.453125" style="1" customWidth="1"/>
    <col min="9" max="9" width="15.90625" style="1" bestFit="1" customWidth="1"/>
    <col min="10" max="10" width="15.453125" style="1" customWidth="1"/>
    <col min="11" max="11" width="14.1796875" style="1" customWidth="1"/>
    <col min="12" max="13" width="15.453125" style="1" customWidth="1"/>
    <col min="14" max="14" width="17" style="1" bestFit="1" customWidth="1"/>
    <col min="15" max="15" width="15.90625" style="1" bestFit="1" customWidth="1"/>
    <col min="16" max="16" width="17.6328125" style="1" customWidth="1"/>
    <col min="17" max="17" width="17.1796875" style="1" bestFit="1" customWidth="1"/>
    <col min="18" max="18" width="12.1796875" style="1" bestFit="1" customWidth="1"/>
    <col min="19" max="16384" width="8.7265625" style="1"/>
  </cols>
  <sheetData>
    <row r="1" spans="2:17" ht="30.5" customHeight="1" x14ac:dyDescent="0.35">
      <c r="B1" s="449"/>
    </row>
    <row r="3" spans="2:17" ht="21" customHeight="1" x14ac:dyDescent="0.35">
      <c r="B3" s="538" t="str">
        <f>_xlfn.CONCAT(Contents!E57,": ",UPPER(Contents!F57))</f>
        <v>APPENDIX 40: SUMMARY OF NET EARNED PREMIUMS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16.5" customHeight="1" x14ac:dyDescent="0.35">
      <c r="B5" s="534" t="s">
        <v>4</v>
      </c>
      <c r="C5" s="535"/>
      <c r="D5" s="535"/>
      <c r="E5" s="535"/>
      <c r="F5" s="535"/>
      <c r="G5" s="535"/>
      <c r="H5" s="535"/>
      <c r="I5" s="535"/>
      <c r="J5" s="535"/>
      <c r="K5" s="535"/>
      <c r="L5" s="535"/>
      <c r="M5" s="535"/>
      <c r="N5" s="535"/>
      <c r="O5" s="535"/>
      <c r="P5" s="535"/>
      <c r="Q5" s="536"/>
    </row>
    <row r="6" spans="2:17" ht="16.5" customHeight="1" x14ac:dyDescent="0.35">
      <c r="B6" s="29" t="s">
        <v>5</v>
      </c>
      <c r="C6" s="8" cm="1">
        <f t="array" ref="C6:P6">'[1]APPENDIX 40'!$C6:$P6</f>
        <v>0</v>
      </c>
      <c r="D6" s="8">
        <v>975.42657667347862</v>
      </c>
      <c r="E6" s="8">
        <v>483.98629611909581</v>
      </c>
      <c r="F6" s="8">
        <v>1784.822856406118</v>
      </c>
      <c r="G6" s="8">
        <v>23930.18538511411</v>
      </c>
      <c r="H6" s="8">
        <v>791.39963911779444</v>
      </c>
      <c r="I6" s="8">
        <v>0</v>
      </c>
      <c r="J6" s="8">
        <v>0</v>
      </c>
      <c r="K6" s="265">
        <v>0</v>
      </c>
      <c r="L6" s="265">
        <v>14723.626899018211</v>
      </c>
      <c r="M6" s="265">
        <v>12282.661060993551</v>
      </c>
      <c r="N6" s="265">
        <v>84825.692948525844</v>
      </c>
      <c r="O6" s="265">
        <v>7497309.6070732558</v>
      </c>
      <c r="P6" s="265">
        <v>20436.046692650729</v>
      </c>
      <c r="Q6" s="266">
        <f>SUM(C6:P6)</f>
        <v>7657543.4554278748</v>
      </c>
    </row>
    <row r="7" spans="2:17" ht="16.5" customHeight="1" x14ac:dyDescent="0.35">
      <c r="B7" s="29" t="s">
        <v>6</v>
      </c>
      <c r="C7" s="8" cm="1">
        <f t="array" ref="C7:P7">'[1]APPENDIX 40'!$C7:$P7</f>
        <v>0</v>
      </c>
      <c r="D7" s="8">
        <v>30187.483613233089</v>
      </c>
      <c r="E7" s="8">
        <v>483.46623416402969</v>
      </c>
      <c r="F7" s="8">
        <v>17854.454458377251</v>
      </c>
      <c r="G7" s="8">
        <v>19652.139561425862</v>
      </c>
      <c r="H7" s="8">
        <v>1148.868424203908</v>
      </c>
      <c r="I7" s="8">
        <v>505271.56120216509</v>
      </c>
      <c r="J7" s="8">
        <v>521077.6960884732</v>
      </c>
      <c r="K7" s="265">
        <v>1809916.9131453419</v>
      </c>
      <c r="L7" s="265">
        <v>13178.84146052191</v>
      </c>
      <c r="M7" s="265">
        <v>6698.6400437834191</v>
      </c>
      <c r="N7" s="265">
        <v>66676.278895055366</v>
      </c>
      <c r="O7" s="265">
        <v>0</v>
      </c>
      <c r="P7" s="265">
        <v>29224.340087795012</v>
      </c>
      <c r="Q7" s="266">
        <f t="shared" ref="Q7:Q41" si="0">SUM(C7:P7)</f>
        <v>3021370.6832145401</v>
      </c>
    </row>
    <row r="8" spans="2:17" ht="16.5" customHeight="1" x14ac:dyDescent="0.35">
      <c r="B8" s="29" t="s">
        <v>256</v>
      </c>
      <c r="C8" s="8" cm="1">
        <f t="array" ref="C8:P8">'[1]APPENDIX 40'!$C8:$P8</f>
        <v>281.23183955420859</v>
      </c>
      <c r="D8" s="8">
        <v>87139.500025395944</v>
      </c>
      <c r="E8" s="8">
        <v>94251.652942375367</v>
      </c>
      <c r="F8" s="8">
        <v>591959.39676892816</v>
      </c>
      <c r="G8" s="8">
        <v>94108.817871646417</v>
      </c>
      <c r="H8" s="8">
        <v>171692.34045169171</v>
      </c>
      <c r="I8" s="8">
        <v>2724602.6369461068</v>
      </c>
      <c r="J8" s="8">
        <v>1878955.4569484449</v>
      </c>
      <c r="K8" s="265">
        <v>0</v>
      </c>
      <c r="L8" s="265">
        <v>207237.46970251729</v>
      </c>
      <c r="M8" s="265">
        <v>232605.73732082429</v>
      </c>
      <c r="N8" s="265">
        <v>569815.36277651449</v>
      </c>
      <c r="O8" s="265">
        <v>4074925.6154230358</v>
      </c>
      <c r="P8" s="265">
        <v>279341.29024743108</v>
      </c>
      <c r="Q8" s="266">
        <f t="shared" si="0"/>
        <v>11006916.509264467</v>
      </c>
    </row>
    <row r="9" spans="2:17" ht="16.5" customHeight="1" x14ac:dyDescent="0.35">
      <c r="B9" s="29" t="s">
        <v>257</v>
      </c>
      <c r="C9" s="8" cm="1">
        <f t="array" ref="C9:P9">'[1]APPENDIX 40'!$C9:$P9</f>
        <v>-4305.1119599999993</v>
      </c>
      <c r="D9" s="8">
        <v>56301.717395271677</v>
      </c>
      <c r="E9" s="8">
        <v>93393.306109999961</v>
      </c>
      <c r="F9" s="8">
        <v>277655.50342372741</v>
      </c>
      <c r="G9" s="8">
        <v>140508.82528840331</v>
      </c>
      <c r="H9" s="8">
        <v>100570.76639</v>
      </c>
      <c r="I9" s="8">
        <v>1270160.728621606</v>
      </c>
      <c r="J9" s="8">
        <v>705106.95915737411</v>
      </c>
      <c r="K9" s="265">
        <v>0</v>
      </c>
      <c r="L9" s="265">
        <v>227952.0558507698</v>
      </c>
      <c r="M9" s="265">
        <v>100890.1833760359</v>
      </c>
      <c r="N9" s="265">
        <v>516706.69105817378</v>
      </c>
      <c r="O9" s="265">
        <v>4989869.2641609404</v>
      </c>
      <c r="P9" s="265">
        <v>1388234.2375417729</v>
      </c>
      <c r="Q9" s="266">
        <f t="shared" si="0"/>
        <v>9863045.1264140755</v>
      </c>
    </row>
    <row r="10" spans="2:17" ht="16.5" customHeight="1" x14ac:dyDescent="0.35">
      <c r="B10" s="29" t="s">
        <v>258</v>
      </c>
      <c r="C10" s="8" cm="1">
        <f t="array" ref="C10:P10">'[1]APPENDIX 40'!$C10:$P10</f>
        <v>0</v>
      </c>
      <c r="D10" s="8">
        <v>12887.43189869713</v>
      </c>
      <c r="E10" s="8">
        <v>11001.388082911501</v>
      </c>
      <c r="F10" s="8">
        <v>28141.49064370463</v>
      </c>
      <c r="G10" s="8">
        <v>22089.74246140158</v>
      </c>
      <c r="H10" s="8">
        <v>10773.380156698569</v>
      </c>
      <c r="I10" s="8">
        <v>1023858.918943891</v>
      </c>
      <c r="J10" s="8">
        <v>294068.2078594449</v>
      </c>
      <c r="K10" s="265">
        <v>10823.043</v>
      </c>
      <c r="L10" s="265">
        <v>-10982.501195616631</v>
      </c>
      <c r="M10" s="265">
        <v>23090.615591141399</v>
      </c>
      <c r="N10" s="265">
        <v>83550.60046148469</v>
      </c>
      <c r="O10" s="265">
        <v>0</v>
      </c>
      <c r="P10" s="265">
        <v>-34841.097153778523</v>
      </c>
      <c r="Q10" s="266">
        <f t="shared" si="0"/>
        <v>1474461.2207499803</v>
      </c>
    </row>
    <row r="11" spans="2:17" ht="16.5" customHeight="1" x14ac:dyDescent="0.35">
      <c r="B11" s="29" t="s">
        <v>7</v>
      </c>
      <c r="C11" s="8" cm="1">
        <f t="array" ref="C11:P11">'[1]APPENDIX 40'!$C11:$P11</f>
        <v>0</v>
      </c>
      <c r="D11" s="8">
        <v>76502.788130000001</v>
      </c>
      <c r="E11" s="8">
        <v>104766.13363</v>
      </c>
      <c r="F11" s="8">
        <v>245902.99484999941</v>
      </c>
      <c r="G11" s="8">
        <v>75750.455409999995</v>
      </c>
      <c r="H11" s="8">
        <v>66441.215189999974</v>
      </c>
      <c r="I11" s="8">
        <v>2913406.3021900081</v>
      </c>
      <c r="J11" s="8">
        <v>2148796.8870800012</v>
      </c>
      <c r="K11" s="265">
        <v>0</v>
      </c>
      <c r="L11" s="265">
        <v>125996.8825300001</v>
      </c>
      <c r="M11" s="265">
        <v>450786.0672600001</v>
      </c>
      <c r="N11" s="265">
        <v>460432.95097000123</v>
      </c>
      <c r="O11" s="265">
        <v>7712671.5020276261</v>
      </c>
      <c r="P11" s="265">
        <v>43845.424349999877</v>
      </c>
      <c r="Q11" s="266">
        <f t="shared" si="0"/>
        <v>14425299.603617635</v>
      </c>
    </row>
    <row r="12" spans="2:17" ht="16.5" customHeight="1" x14ac:dyDescent="0.35">
      <c r="B12" s="29" t="s">
        <v>8</v>
      </c>
      <c r="C12" s="8" cm="1">
        <f t="array" ref="C12:P12">'[1]APPENDIX 40'!$C12:$P12</f>
        <v>0</v>
      </c>
      <c r="D12" s="8">
        <v>-5916.8752999000717</v>
      </c>
      <c r="E12" s="8">
        <v>3888.2282855426629</v>
      </c>
      <c r="F12" s="8">
        <v>-6145.2889661063364</v>
      </c>
      <c r="G12" s="8">
        <v>8821.6051771439506</v>
      </c>
      <c r="H12" s="8">
        <v>258.03854252983541</v>
      </c>
      <c r="I12" s="8">
        <v>73463.748429056417</v>
      </c>
      <c r="J12" s="8">
        <v>28913.0348682568</v>
      </c>
      <c r="K12" s="265">
        <v>0</v>
      </c>
      <c r="L12" s="265">
        <v>7861.9905069004726</v>
      </c>
      <c r="M12" s="265">
        <v>9740.3398858029122</v>
      </c>
      <c r="N12" s="265">
        <v>13367.580169050019</v>
      </c>
      <c r="O12" s="265">
        <v>0</v>
      </c>
      <c r="P12" s="265">
        <v>11952.21854655624</v>
      </c>
      <c r="Q12" s="266">
        <f t="shared" si="0"/>
        <v>146204.62014483291</v>
      </c>
    </row>
    <row r="13" spans="2:17" ht="16.5" customHeight="1" x14ac:dyDescent="0.35">
      <c r="B13" s="29" t="s">
        <v>9</v>
      </c>
      <c r="C13" s="8" cm="1">
        <f t="array" ref="C13:P13">'[1]APPENDIX 40'!$C13:$P13</f>
        <v>0</v>
      </c>
      <c r="D13" s="8">
        <v>0</v>
      </c>
      <c r="E13" s="8">
        <v>121.87045999999999</v>
      </c>
      <c r="F13" s="8">
        <v>3971.64723</v>
      </c>
      <c r="G13" s="8">
        <v>2405.58826</v>
      </c>
      <c r="H13" s="8">
        <v>213.19978</v>
      </c>
      <c r="I13" s="8">
        <v>966229.73848055757</v>
      </c>
      <c r="J13" s="8">
        <v>293644.41143086948</v>
      </c>
      <c r="K13" s="265">
        <v>2885503.3692841502</v>
      </c>
      <c r="L13" s="265">
        <v>3715.6357899999998</v>
      </c>
      <c r="M13" s="265">
        <v>3269.4159800000002</v>
      </c>
      <c r="N13" s="265">
        <v>5671.8728000000001</v>
      </c>
      <c r="O13" s="265">
        <v>0</v>
      </c>
      <c r="P13" s="265">
        <v>21375.86657442139</v>
      </c>
      <c r="Q13" s="266">
        <f t="shared" si="0"/>
        <v>4186122.6160699991</v>
      </c>
    </row>
    <row r="14" spans="2:17" ht="16.5" customHeight="1" x14ac:dyDescent="0.35">
      <c r="B14" s="29" t="s">
        <v>259</v>
      </c>
      <c r="C14" s="8" cm="1">
        <f t="array" ref="C14:P14">'[1]APPENDIX 40'!$C14:$P14</f>
        <v>0</v>
      </c>
      <c r="D14" s="8">
        <v>0</v>
      </c>
      <c r="E14" s="8">
        <v>0</v>
      </c>
      <c r="F14" s="8">
        <v>0</v>
      </c>
      <c r="G14" s="8">
        <v>0</v>
      </c>
      <c r="H14" s="8">
        <v>0</v>
      </c>
      <c r="I14" s="8">
        <v>0</v>
      </c>
      <c r="J14" s="8">
        <v>0</v>
      </c>
      <c r="K14" s="265">
        <v>0</v>
      </c>
      <c r="L14" s="265">
        <v>0</v>
      </c>
      <c r="M14" s="265">
        <v>0</v>
      </c>
      <c r="N14" s="265">
        <v>0</v>
      </c>
      <c r="O14" s="265">
        <v>0</v>
      </c>
      <c r="P14" s="265">
        <v>0</v>
      </c>
      <c r="Q14" s="266">
        <f t="shared" si="0"/>
        <v>0</v>
      </c>
    </row>
    <row r="15" spans="2:17" ht="16.5" customHeight="1" x14ac:dyDescent="0.35">
      <c r="B15" s="29" t="s">
        <v>10</v>
      </c>
      <c r="C15" s="8" cm="1">
        <f t="array" ref="C15:P15">'[1]APPENDIX 40'!$C15:$P15</f>
        <v>-386.26600000000002</v>
      </c>
      <c r="D15" s="8">
        <v>15523.771000000001</v>
      </c>
      <c r="E15" s="8">
        <v>13608.62</v>
      </c>
      <c r="F15" s="8">
        <v>28147.312000000002</v>
      </c>
      <c r="G15" s="8">
        <v>41082.631999999998</v>
      </c>
      <c r="H15" s="8">
        <v>31584.240000000002</v>
      </c>
      <c r="I15" s="8">
        <v>1195328.5260000001</v>
      </c>
      <c r="J15" s="8">
        <v>590246.51300000004</v>
      </c>
      <c r="K15" s="265">
        <v>44774.794000000002</v>
      </c>
      <c r="L15" s="265">
        <v>9451.4539999999997</v>
      </c>
      <c r="M15" s="265">
        <v>19531.382000000001</v>
      </c>
      <c r="N15" s="265">
        <v>259340.77900000001</v>
      </c>
      <c r="O15" s="265">
        <v>19045.973000000002</v>
      </c>
      <c r="P15" s="265">
        <v>15162.444</v>
      </c>
      <c r="Q15" s="266">
        <f t="shared" si="0"/>
        <v>2282442.1740000001</v>
      </c>
    </row>
    <row r="16" spans="2:17" ht="16.5" customHeight="1" x14ac:dyDescent="0.35">
      <c r="B16" s="29" t="s">
        <v>11</v>
      </c>
      <c r="C16" s="8" cm="1">
        <f t="array" ref="C16:P16">'[1]APPENDIX 40'!$C16:$P16</f>
        <v>0</v>
      </c>
      <c r="D16" s="8">
        <v>26917.0659274924</v>
      </c>
      <c r="E16" s="8">
        <v>38646.647319084521</v>
      </c>
      <c r="F16" s="8">
        <v>113138.337299051</v>
      </c>
      <c r="G16" s="8">
        <v>31421.480033209671</v>
      </c>
      <c r="H16" s="8">
        <v>57034.01711654973</v>
      </c>
      <c r="I16" s="8">
        <v>733916.30725989258</v>
      </c>
      <c r="J16" s="8">
        <v>644465.26486617839</v>
      </c>
      <c r="K16" s="265">
        <v>0</v>
      </c>
      <c r="L16" s="265">
        <v>145051.37778957901</v>
      </c>
      <c r="M16" s="265">
        <v>75010.745365599898</v>
      </c>
      <c r="N16" s="265">
        <v>104090.3618264971</v>
      </c>
      <c r="O16" s="265">
        <v>1175062.5486434191</v>
      </c>
      <c r="P16" s="265">
        <v>8948.4744027738343</v>
      </c>
      <c r="Q16" s="266">
        <f t="shared" si="0"/>
        <v>3153702.6278493269</v>
      </c>
    </row>
    <row r="17" spans="2:17" ht="16.5" customHeight="1" x14ac:dyDescent="0.35">
      <c r="B17" s="29" t="s">
        <v>12</v>
      </c>
      <c r="C17" s="8" cm="1">
        <f t="array" ref="C17:P17">'[1]APPENDIX 40'!$C17:$P17</f>
        <v>11173.356</v>
      </c>
      <c r="D17" s="8">
        <v>130669.82799999999</v>
      </c>
      <c r="E17" s="8">
        <v>122822.128</v>
      </c>
      <c r="F17" s="8">
        <v>462361.96</v>
      </c>
      <c r="G17" s="8">
        <v>106887.462</v>
      </c>
      <c r="H17" s="8">
        <v>221937.46799999999</v>
      </c>
      <c r="I17" s="8">
        <v>1829074.6229999999</v>
      </c>
      <c r="J17" s="8">
        <v>1438197.0560000001</v>
      </c>
      <c r="K17" s="265">
        <v>138817.19500000001</v>
      </c>
      <c r="L17" s="265">
        <v>80133.316000000006</v>
      </c>
      <c r="M17" s="265">
        <v>427609.435</v>
      </c>
      <c r="N17" s="265">
        <v>658651.66</v>
      </c>
      <c r="O17" s="265">
        <v>1570766.179</v>
      </c>
      <c r="P17" s="265">
        <v>90666.903000000006</v>
      </c>
      <c r="Q17" s="266">
        <f t="shared" si="0"/>
        <v>7289768.5689999992</v>
      </c>
    </row>
    <row r="18" spans="2:17" ht="16.5" customHeight="1" x14ac:dyDescent="0.35">
      <c r="B18" s="29" t="s">
        <v>13</v>
      </c>
      <c r="C18" s="8" cm="1">
        <f t="array" ref="C18:P18">'[1]APPENDIX 40'!$C18:$P18</f>
        <v>6807.134</v>
      </c>
      <c r="D18" s="8">
        <v>57084.639999999999</v>
      </c>
      <c r="E18" s="8">
        <v>62978.944000000003</v>
      </c>
      <c r="F18" s="8">
        <v>218173.071</v>
      </c>
      <c r="G18" s="8">
        <v>110365.25599999999</v>
      </c>
      <c r="H18" s="8">
        <v>193531.62100000001</v>
      </c>
      <c r="I18" s="8">
        <v>1570316.203</v>
      </c>
      <c r="J18" s="8">
        <v>1441630.426</v>
      </c>
      <c r="K18" s="265">
        <v>0</v>
      </c>
      <c r="L18" s="265">
        <v>41214.877</v>
      </c>
      <c r="M18" s="265">
        <v>117883.30499999999</v>
      </c>
      <c r="N18" s="265">
        <v>603761.78399999999</v>
      </c>
      <c r="O18" s="265">
        <v>0</v>
      </c>
      <c r="P18" s="265">
        <v>35637.902999999998</v>
      </c>
      <c r="Q18" s="266">
        <f t="shared" si="0"/>
        <v>4459385.1639999999</v>
      </c>
    </row>
    <row r="19" spans="2:17" ht="16.5" customHeight="1" x14ac:dyDescent="0.35">
      <c r="B19" s="29" t="s">
        <v>14</v>
      </c>
      <c r="C19" s="8" cm="1">
        <f t="array" ref="C19:P19">'[1]APPENDIX 40'!$C19:$P19</f>
        <v>5276.4539999999997</v>
      </c>
      <c r="D19" s="8">
        <v>63589.955999999998</v>
      </c>
      <c r="E19" s="8">
        <v>107778.503</v>
      </c>
      <c r="F19" s="8">
        <v>213445.35500000001</v>
      </c>
      <c r="G19" s="8">
        <v>49394.542000000023</v>
      </c>
      <c r="H19" s="8">
        <v>148434.56299999999</v>
      </c>
      <c r="I19" s="8">
        <v>2023663.334</v>
      </c>
      <c r="J19" s="8">
        <v>587152.68799999997</v>
      </c>
      <c r="K19" s="265">
        <v>0</v>
      </c>
      <c r="L19" s="265">
        <v>144491.19500000001</v>
      </c>
      <c r="M19" s="265">
        <v>151003.14799999999</v>
      </c>
      <c r="N19" s="265">
        <v>784304.18799999997</v>
      </c>
      <c r="O19" s="265">
        <v>181912.00899999999</v>
      </c>
      <c r="P19" s="265">
        <v>19276.060000000001</v>
      </c>
      <c r="Q19" s="266">
        <f t="shared" si="0"/>
        <v>4479721.9949999992</v>
      </c>
    </row>
    <row r="20" spans="2:17" ht="16.5" customHeight="1" x14ac:dyDescent="0.35">
      <c r="B20" s="29" t="s">
        <v>260</v>
      </c>
      <c r="C20" s="8" cm="1">
        <f t="array" ref="C20:P20">'[1]APPENDIX 40'!$C20:$P20</f>
        <v>0</v>
      </c>
      <c r="D20" s="8">
        <v>90134.43</v>
      </c>
      <c r="E20" s="8">
        <v>39918.936000000002</v>
      </c>
      <c r="F20" s="8">
        <v>107421.663</v>
      </c>
      <c r="G20" s="8">
        <v>32429.919000000002</v>
      </c>
      <c r="H20" s="8">
        <v>123571.54399999999</v>
      </c>
      <c r="I20" s="8">
        <v>828483.52500000002</v>
      </c>
      <c r="J20" s="8">
        <v>317600.592</v>
      </c>
      <c r="K20" s="265">
        <v>43944.616000000002</v>
      </c>
      <c r="L20" s="265">
        <v>13360.107</v>
      </c>
      <c r="M20" s="265">
        <v>67511.823000000004</v>
      </c>
      <c r="N20" s="265">
        <v>284288.28000000003</v>
      </c>
      <c r="O20" s="265">
        <v>0</v>
      </c>
      <c r="P20" s="265">
        <v>95080.192999999999</v>
      </c>
      <c r="Q20" s="266">
        <f t="shared" si="0"/>
        <v>2043745.628</v>
      </c>
    </row>
    <row r="21" spans="2:17" ht="16.5" customHeight="1" x14ac:dyDescent="0.35">
      <c r="B21" s="29" t="s">
        <v>15</v>
      </c>
      <c r="C21" s="8" cm="1">
        <f t="array" ref="C21:P21">'[1]APPENDIX 40'!$C21:$P21</f>
        <v>0</v>
      </c>
      <c r="D21" s="8">
        <v>0</v>
      </c>
      <c r="E21" s="8">
        <v>0</v>
      </c>
      <c r="F21" s="8">
        <v>0</v>
      </c>
      <c r="G21" s="8">
        <v>0</v>
      </c>
      <c r="H21" s="8">
        <v>0</v>
      </c>
      <c r="I21" s="8">
        <v>0</v>
      </c>
      <c r="J21" s="8">
        <v>0</v>
      </c>
      <c r="K21" s="265">
        <v>0</v>
      </c>
      <c r="L21" s="265">
        <v>0</v>
      </c>
      <c r="M21" s="265">
        <v>0</v>
      </c>
      <c r="N21" s="265">
        <v>0</v>
      </c>
      <c r="O21" s="265">
        <v>0</v>
      </c>
      <c r="P21" s="265">
        <v>0</v>
      </c>
      <c r="Q21" s="266">
        <f t="shared" si="0"/>
        <v>0</v>
      </c>
    </row>
    <row r="22" spans="2:17" ht="16.5" customHeight="1" x14ac:dyDescent="0.35">
      <c r="B22" s="29" t="s">
        <v>261</v>
      </c>
      <c r="C22" s="8" cm="1">
        <f t="array" ref="C22:P22">'[1]APPENDIX 40'!$C22:$P22</f>
        <v>409.09</v>
      </c>
      <c r="D22" s="8">
        <v>36923.945</v>
      </c>
      <c r="E22" s="8">
        <v>105823.355</v>
      </c>
      <c r="F22" s="8">
        <v>614536.35600000003</v>
      </c>
      <c r="G22" s="8">
        <v>244073.736</v>
      </c>
      <c r="H22" s="8">
        <v>146004.32699999999</v>
      </c>
      <c r="I22" s="8">
        <v>2346645.2880000002</v>
      </c>
      <c r="J22" s="8">
        <v>1052441.031</v>
      </c>
      <c r="K22" s="265">
        <v>0</v>
      </c>
      <c r="L22" s="265">
        <v>13405.425999999999</v>
      </c>
      <c r="M22" s="265">
        <v>47445.330999999998</v>
      </c>
      <c r="N22" s="265">
        <v>524786.01500000001</v>
      </c>
      <c r="O22" s="265">
        <v>0</v>
      </c>
      <c r="P22" s="265">
        <v>78771.251000000004</v>
      </c>
      <c r="Q22" s="266">
        <f t="shared" si="0"/>
        <v>5211265.1510000005</v>
      </c>
    </row>
    <row r="23" spans="2:17" ht="16.5" customHeight="1" x14ac:dyDescent="0.35">
      <c r="B23" s="29" t="s">
        <v>262</v>
      </c>
      <c r="C23" s="8" cm="1">
        <f t="array" ref="C23:P23">'[1]APPENDIX 40'!$C23:$P23</f>
        <v>0</v>
      </c>
      <c r="D23" s="8">
        <v>0</v>
      </c>
      <c r="E23" s="8">
        <v>0</v>
      </c>
      <c r="F23" s="8">
        <v>0</v>
      </c>
      <c r="G23" s="8">
        <v>0</v>
      </c>
      <c r="H23" s="8">
        <v>0</v>
      </c>
      <c r="I23" s="8">
        <v>0</v>
      </c>
      <c r="J23" s="8">
        <v>0</v>
      </c>
      <c r="K23" s="265">
        <v>0</v>
      </c>
      <c r="L23" s="265">
        <v>0</v>
      </c>
      <c r="M23" s="265">
        <v>0</v>
      </c>
      <c r="N23" s="265">
        <v>0</v>
      </c>
      <c r="O23" s="265">
        <v>13280260.01165341</v>
      </c>
      <c r="P23" s="265">
        <v>0</v>
      </c>
      <c r="Q23" s="266">
        <f t="shared" si="0"/>
        <v>13280260.01165341</v>
      </c>
    </row>
    <row r="24" spans="2:17" ht="16.5" customHeight="1" x14ac:dyDescent="0.35">
      <c r="B24" s="29" t="s">
        <v>16</v>
      </c>
      <c r="C24" s="8" cm="1">
        <f t="array" ref="C24:P24">'[1]APPENDIX 40'!$C24:$P24</f>
        <v>0</v>
      </c>
      <c r="D24" s="8">
        <v>22175.430721158598</v>
      </c>
      <c r="E24" s="8">
        <v>16118.699092420309</v>
      </c>
      <c r="F24" s="8">
        <v>86558.633835940302</v>
      </c>
      <c r="G24" s="8">
        <v>32757.782425640409</v>
      </c>
      <c r="H24" s="8">
        <v>98851.908019478389</v>
      </c>
      <c r="I24" s="8">
        <v>509640.69770216732</v>
      </c>
      <c r="J24" s="8">
        <v>378607.5870623347</v>
      </c>
      <c r="K24" s="265">
        <v>0</v>
      </c>
      <c r="L24" s="265">
        <v>3984.39529085096</v>
      </c>
      <c r="M24" s="265">
        <v>40405.147409999103</v>
      </c>
      <c r="N24" s="265">
        <v>188937.3433106376</v>
      </c>
      <c r="O24" s="265">
        <v>36162.759763183902</v>
      </c>
      <c r="P24" s="265">
        <v>5376.3326181879802</v>
      </c>
      <c r="Q24" s="266">
        <f t="shared" si="0"/>
        <v>1419576.7172519995</v>
      </c>
    </row>
    <row r="25" spans="2:17" ht="16.5" customHeight="1" x14ac:dyDescent="0.35">
      <c r="B25" s="29" t="s">
        <v>17</v>
      </c>
      <c r="C25" s="8" cm="1">
        <f t="array" ref="C25:P25">'[1]APPENDIX 40'!$C25:$P25</f>
        <v>0</v>
      </c>
      <c r="D25" s="8">
        <v>-17704.247951904421</v>
      </c>
      <c r="E25" s="8">
        <v>23700.441029456681</v>
      </c>
      <c r="F25" s="8">
        <v>63436.269518752502</v>
      </c>
      <c r="G25" s="8">
        <v>27154.166319206081</v>
      </c>
      <c r="H25" s="8">
        <v>5309.7520690406909</v>
      </c>
      <c r="I25" s="8">
        <v>606606.43853581103</v>
      </c>
      <c r="J25" s="8">
        <v>310037.66568076989</v>
      </c>
      <c r="K25" s="265">
        <v>35979.413</v>
      </c>
      <c r="L25" s="265">
        <v>12668.273308500011</v>
      </c>
      <c r="M25" s="265">
        <v>36046.242912895948</v>
      </c>
      <c r="N25" s="265">
        <v>66898.42816588709</v>
      </c>
      <c r="O25" s="265">
        <v>0</v>
      </c>
      <c r="P25" s="265">
        <v>11478.43379642475</v>
      </c>
      <c r="Q25" s="266">
        <f t="shared" si="0"/>
        <v>1181611.27638484</v>
      </c>
    </row>
    <row r="26" spans="2:17" ht="16.5" customHeight="1" x14ac:dyDescent="0.35">
      <c r="B26" s="29" t="s">
        <v>18</v>
      </c>
      <c r="C26" s="8" cm="1">
        <f t="array" ref="C26:P26">'[1]APPENDIX 40'!$C26:$P26</f>
        <v>0</v>
      </c>
      <c r="D26" s="8">
        <v>61960.987332167497</v>
      </c>
      <c r="E26" s="8">
        <v>24953.29997196986</v>
      </c>
      <c r="F26" s="8">
        <v>172649.45802778591</v>
      </c>
      <c r="G26" s="8">
        <v>237584.69587945161</v>
      </c>
      <c r="H26" s="8">
        <v>18592.112747995379</v>
      </c>
      <c r="I26" s="8">
        <v>570480.90044466511</v>
      </c>
      <c r="J26" s="8">
        <v>3273853.581500127</v>
      </c>
      <c r="K26" s="265">
        <v>0</v>
      </c>
      <c r="L26" s="265">
        <v>29490.551393295689</v>
      </c>
      <c r="M26" s="265">
        <v>28217.030615467062</v>
      </c>
      <c r="N26" s="265">
        <v>160933.6343347526</v>
      </c>
      <c r="O26" s="265">
        <v>1444661.89344776</v>
      </c>
      <c r="P26" s="265">
        <v>180906.4361514512</v>
      </c>
      <c r="Q26" s="266">
        <f t="shared" si="0"/>
        <v>6204284.5818468882</v>
      </c>
    </row>
    <row r="27" spans="2:17" ht="16.5" customHeight="1" x14ac:dyDescent="0.35">
      <c r="B27" s="259" t="s">
        <v>19</v>
      </c>
      <c r="C27" s="8" cm="1">
        <f t="array" ref="C27:P27">'[1]APPENDIX 40'!$C27:$P27</f>
        <v>-4961.4691615784768</v>
      </c>
      <c r="D27" s="8">
        <v>250805.2135670789</v>
      </c>
      <c r="E27" s="8">
        <v>86471.070971502995</v>
      </c>
      <c r="F27" s="8">
        <v>239569.52750274411</v>
      </c>
      <c r="G27" s="8">
        <v>123088.6121374592</v>
      </c>
      <c r="H27" s="8">
        <v>342699.78590628761</v>
      </c>
      <c r="I27" s="8">
        <v>719966.67160628212</v>
      </c>
      <c r="J27" s="8">
        <v>694504.82744759682</v>
      </c>
      <c r="K27" s="265">
        <v>0</v>
      </c>
      <c r="L27" s="265">
        <v>35090.136945858227</v>
      </c>
      <c r="M27" s="265">
        <v>45658.801998044073</v>
      </c>
      <c r="N27" s="265">
        <v>747174.7795598153</v>
      </c>
      <c r="O27" s="265">
        <v>0</v>
      </c>
      <c r="P27" s="265">
        <v>190529.32376721359</v>
      </c>
      <c r="Q27" s="266">
        <f t="shared" si="0"/>
        <v>3470597.2822483042</v>
      </c>
    </row>
    <row r="28" spans="2:17" ht="16.5" customHeight="1" x14ac:dyDescent="0.35">
      <c r="B28" s="29" t="s">
        <v>263</v>
      </c>
      <c r="C28" s="8" cm="1">
        <f t="array" ref="C28:P28">'[1]APPENDIX 40'!$C28:$P28</f>
        <v>8356.4237262168772</v>
      </c>
      <c r="D28" s="8">
        <v>9916.3277971959888</v>
      </c>
      <c r="E28" s="8">
        <v>9984.8278226357706</v>
      </c>
      <c r="F28" s="8">
        <v>34024.543160318761</v>
      </c>
      <c r="G28" s="8">
        <v>11488.915604773631</v>
      </c>
      <c r="H28" s="8">
        <v>11247.901796509581</v>
      </c>
      <c r="I28" s="8">
        <v>289985.2393705576</v>
      </c>
      <c r="J28" s="8">
        <v>122363.7054511449</v>
      </c>
      <c r="K28" s="265">
        <v>0</v>
      </c>
      <c r="L28" s="265">
        <v>11685.021527430519</v>
      </c>
      <c r="M28" s="265">
        <v>32168.656778894299</v>
      </c>
      <c r="N28" s="265">
        <v>103227.897077535</v>
      </c>
      <c r="O28" s="265">
        <v>686264.76651999995</v>
      </c>
      <c r="P28" s="265">
        <v>10247.122211292361</v>
      </c>
      <c r="Q28" s="266">
        <f t="shared" si="0"/>
        <v>1340961.3488445054</v>
      </c>
    </row>
    <row r="29" spans="2:17" ht="16.5" customHeight="1" x14ac:dyDescent="0.35">
      <c r="B29" s="29" t="s">
        <v>264</v>
      </c>
      <c r="C29" s="8" cm="1">
        <f t="array" ref="C29:P29">'[1]APPENDIX 40'!$C29:$P29</f>
        <v>0</v>
      </c>
      <c r="D29" s="8">
        <v>23268.007109999999</v>
      </c>
      <c r="E29" s="8">
        <v>65341.474319999907</v>
      </c>
      <c r="F29" s="8">
        <v>136826.25738999961</v>
      </c>
      <c r="G29" s="8">
        <v>101987.37688916551</v>
      </c>
      <c r="H29" s="8">
        <v>5141.5332160000016</v>
      </c>
      <c r="I29" s="8">
        <v>258400.78749745971</v>
      </c>
      <c r="J29" s="8">
        <v>57514.571269999993</v>
      </c>
      <c r="K29" s="265">
        <v>0</v>
      </c>
      <c r="L29" s="265">
        <v>74314.264457300669</v>
      </c>
      <c r="M29" s="265">
        <v>5875.9876200000499</v>
      </c>
      <c r="N29" s="265">
        <v>154823.19759000011</v>
      </c>
      <c r="O29" s="265">
        <v>0</v>
      </c>
      <c r="P29" s="265">
        <v>1.2799500000000039</v>
      </c>
      <c r="Q29" s="266">
        <f t="shared" si="0"/>
        <v>883494.73730992549</v>
      </c>
    </row>
    <row r="30" spans="2:17" ht="16.5" customHeight="1" x14ac:dyDescent="0.35">
      <c r="B30" s="29" t="s">
        <v>20</v>
      </c>
      <c r="C30" s="8" cm="1">
        <f t="array" ref="C30:P30">'[1]APPENDIX 40'!$C30:$P30</f>
        <v>-26.88052710883133</v>
      </c>
      <c r="D30" s="8">
        <v>14797.940106377089</v>
      </c>
      <c r="E30" s="8">
        <v>-112908.3885602541</v>
      </c>
      <c r="F30" s="8">
        <v>214677.68682138651</v>
      </c>
      <c r="G30" s="8">
        <v>13625.48426458947</v>
      </c>
      <c r="H30" s="8">
        <v>85844.813697214122</v>
      </c>
      <c r="I30" s="8">
        <v>394068.62001872639</v>
      </c>
      <c r="J30" s="8">
        <v>236966.99162295449</v>
      </c>
      <c r="K30" s="265">
        <v>99689.165573616672</v>
      </c>
      <c r="L30" s="265">
        <v>10915.863582414029</v>
      </c>
      <c r="M30" s="265">
        <v>10966.63662837262</v>
      </c>
      <c r="N30" s="265">
        <v>100318.5329942096</v>
      </c>
      <c r="O30" s="265">
        <v>0</v>
      </c>
      <c r="P30" s="265">
        <v>33771.82586693691</v>
      </c>
      <c r="Q30" s="266">
        <f t="shared" si="0"/>
        <v>1102708.292089435</v>
      </c>
    </row>
    <row r="31" spans="2:17" ht="16.5" customHeight="1" x14ac:dyDescent="0.35">
      <c r="B31" s="29" t="s">
        <v>265</v>
      </c>
      <c r="C31" s="8" cm="1">
        <f t="array" ref="C31:P31">'[1]APPENDIX 40'!$C31:$P31</f>
        <v>240.7828945897929</v>
      </c>
      <c r="D31" s="8">
        <v>70237.399008121996</v>
      </c>
      <c r="E31" s="8">
        <v>172794.96865141951</v>
      </c>
      <c r="F31" s="8">
        <v>361224.93856428418</v>
      </c>
      <c r="G31" s="8">
        <v>86780.902278510228</v>
      </c>
      <c r="H31" s="8">
        <v>77164.989956683014</v>
      </c>
      <c r="I31" s="8">
        <v>1375509.068885854</v>
      </c>
      <c r="J31" s="8">
        <v>1286176.264706915</v>
      </c>
      <c r="K31" s="265">
        <v>0</v>
      </c>
      <c r="L31" s="265">
        <v>66806.000436463597</v>
      </c>
      <c r="M31" s="265">
        <v>146491.38515522471</v>
      </c>
      <c r="N31" s="265">
        <v>416565.48203611199</v>
      </c>
      <c r="O31" s="265">
        <v>11495490.74556045</v>
      </c>
      <c r="P31" s="265">
        <v>8501.3368299321337</v>
      </c>
      <c r="Q31" s="266">
        <f t="shared" si="0"/>
        <v>15563984.26496456</v>
      </c>
    </row>
    <row r="32" spans="2:17" ht="16.5" customHeight="1" x14ac:dyDescent="0.35">
      <c r="B32" s="29" t="s">
        <v>266</v>
      </c>
      <c r="C32" s="8" cm="1">
        <f t="array" ref="C32:P32">'[1]APPENDIX 40'!$C32:$P32</f>
        <v>0</v>
      </c>
      <c r="D32" s="8">
        <v>19527.126</v>
      </c>
      <c r="E32" s="8">
        <v>13780.011</v>
      </c>
      <c r="F32" s="8">
        <v>75908.197</v>
      </c>
      <c r="G32" s="8">
        <v>121057.577</v>
      </c>
      <c r="H32" s="8">
        <v>3407.6260000000002</v>
      </c>
      <c r="I32" s="8">
        <v>528867.24</v>
      </c>
      <c r="J32" s="8">
        <v>543643.60050999979</v>
      </c>
      <c r="K32" s="265">
        <v>0</v>
      </c>
      <c r="L32" s="265">
        <v>29676.81349</v>
      </c>
      <c r="M32" s="265">
        <v>34991.123</v>
      </c>
      <c r="N32" s="265">
        <v>119329.024</v>
      </c>
      <c r="O32" s="265">
        <v>895200.11100000003</v>
      </c>
      <c r="P32" s="265">
        <v>5555.4009999999998</v>
      </c>
      <c r="Q32" s="266">
        <f t="shared" si="0"/>
        <v>2390943.85</v>
      </c>
    </row>
    <row r="33" spans="2:17" ht="16.5" customHeight="1" x14ac:dyDescent="0.35">
      <c r="B33" s="29" t="s">
        <v>267</v>
      </c>
      <c r="C33" s="8" cm="1">
        <f t="array" ref="C33:P33">'[1]APPENDIX 40'!$C33:$P33</f>
        <v>0</v>
      </c>
      <c r="D33" s="8">
        <v>20635.544999999998</v>
      </c>
      <c r="E33" s="8">
        <v>9203.8310000000001</v>
      </c>
      <c r="F33" s="8">
        <v>29157.392</v>
      </c>
      <c r="G33" s="8">
        <v>28403.605</v>
      </c>
      <c r="H33" s="8">
        <v>6988.6670000000004</v>
      </c>
      <c r="I33" s="8">
        <v>936225.201</v>
      </c>
      <c r="J33" s="8">
        <v>446582.93199999997</v>
      </c>
      <c r="K33" s="265">
        <v>0</v>
      </c>
      <c r="L33" s="265">
        <v>12230.732</v>
      </c>
      <c r="M33" s="265">
        <v>16457.080999999998</v>
      </c>
      <c r="N33" s="265">
        <v>45120.048000000003</v>
      </c>
      <c r="O33" s="265">
        <v>0</v>
      </c>
      <c r="P33" s="265">
        <v>25022.291000000001</v>
      </c>
      <c r="Q33" s="266">
        <f t="shared" si="0"/>
        <v>1576027.325</v>
      </c>
    </row>
    <row r="34" spans="2:17" ht="16.5" customHeight="1" x14ac:dyDescent="0.35">
      <c r="B34" s="29" t="s">
        <v>268</v>
      </c>
      <c r="C34" s="8" cm="1">
        <f t="array" ref="C34:P34">'[1]APPENDIX 40'!$C34:$P34</f>
        <v>0</v>
      </c>
      <c r="D34" s="8">
        <v>7641.6983250244893</v>
      </c>
      <c r="E34" s="8">
        <v>64516.891112733727</v>
      </c>
      <c r="F34" s="8">
        <v>198602.82252837729</v>
      </c>
      <c r="G34" s="8">
        <v>37318.289039050593</v>
      </c>
      <c r="H34" s="8">
        <v>26197.027760526929</v>
      </c>
      <c r="I34" s="8">
        <v>623342.6083355872</v>
      </c>
      <c r="J34" s="8">
        <v>625547.42805540178</v>
      </c>
      <c r="K34" s="265">
        <v>5237.6681970840064</v>
      </c>
      <c r="L34" s="265">
        <v>6166.223617869503</v>
      </c>
      <c r="M34" s="265">
        <v>-5190.1961235281824</v>
      </c>
      <c r="N34" s="265">
        <v>132983.46537239139</v>
      </c>
      <c r="O34" s="265">
        <v>0</v>
      </c>
      <c r="P34" s="265">
        <v>3614.765870005358</v>
      </c>
      <c r="Q34" s="266">
        <f t="shared" si="0"/>
        <v>1725978.6920905239</v>
      </c>
    </row>
    <row r="35" spans="2:17" ht="16.5" customHeight="1" x14ac:dyDescent="0.35">
      <c r="B35" s="29" t="s">
        <v>269</v>
      </c>
      <c r="C35" s="8" cm="1">
        <f t="array" ref="C35:P35">'[1]APPENDIX 40'!$C35:$P35</f>
        <v>-22594.690724657539</v>
      </c>
      <c r="D35" s="8">
        <v>2453.3643686231781</v>
      </c>
      <c r="E35" s="8">
        <v>97.485156101504572</v>
      </c>
      <c r="F35" s="8">
        <v>1585.309338107299</v>
      </c>
      <c r="G35" s="8">
        <v>-20042.632239112219</v>
      </c>
      <c r="H35" s="8">
        <v>300.30602263435441</v>
      </c>
      <c r="I35" s="8">
        <v>36768.305103471888</v>
      </c>
      <c r="J35" s="8">
        <v>16014.71973553838</v>
      </c>
      <c r="K35" s="265">
        <v>0</v>
      </c>
      <c r="L35" s="265">
        <v>1721.976508630137</v>
      </c>
      <c r="M35" s="265">
        <v>-32589.820406164381</v>
      </c>
      <c r="N35" s="265">
        <v>51802.444302076146</v>
      </c>
      <c r="O35" s="265">
        <v>1299530.223692822</v>
      </c>
      <c r="P35" s="265">
        <v>4920.546827999101</v>
      </c>
      <c r="Q35" s="266">
        <f t="shared" si="0"/>
        <v>1339967.53768607</v>
      </c>
    </row>
    <row r="36" spans="2:17" ht="16.5" customHeight="1" x14ac:dyDescent="0.35">
      <c r="B36" s="29" t="s">
        <v>21</v>
      </c>
      <c r="C36" s="8" cm="1">
        <f t="array" ref="C36:P36">'[1]APPENDIX 40'!$C36:$P36</f>
        <v>0</v>
      </c>
      <c r="D36" s="8">
        <v>18199.704510006301</v>
      </c>
      <c r="E36" s="8">
        <v>5292.7793307174206</v>
      </c>
      <c r="F36" s="8">
        <v>4397.6224441860431</v>
      </c>
      <c r="G36" s="8">
        <v>35590.102660285833</v>
      </c>
      <c r="H36" s="8">
        <v>2717.9077412466759</v>
      </c>
      <c r="I36" s="8">
        <v>230032.70527949711</v>
      </c>
      <c r="J36" s="8">
        <v>412614.21167440701</v>
      </c>
      <c r="K36" s="265">
        <v>0</v>
      </c>
      <c r="L36" s="265">
        <v>-1079.0513195949809</v>
      </c>
      <c r="M36" s="265">
        <v>24804.76898565008</v>
      </c>
      <c r="N36" s="265">
        <v>44635.049462995194</v>
      </c>
      <c r="O36" s="265">
        <v>13890.229776865161</v>
      </c>
      <c r="P36" s="265">
        <v>8611.6755260884365</v>
      </c>
      <c r="Q36" s="266">
        <f t="shared" si="0"/>
        <v>799707.70607235015</v>
      </c>
    </row>
    <row r="37" spans="2:17" ht="16.5" customHeight="1" x14ac:dyDescent="0.35">
      <c r="B37" s="29" t="s">
        <v>22</v>
      </c>
      <c r="C37" s="8" cm="1">
        <f t="array" ref="C37:P37">'[1]APPENDIX 40'!$C37:$P37</f>
        <v>0</v>
      </c>
      <c r="D37" s="8">
        <v>34741.651336789408</v>
      </c>
      <c r="E37" s="8">
        <v>60440.809308321273</v>
      </c>
      <c r="F37" s="8">
        <v>105802.5533473567</v>
      </c>
      <c r="G37" s="8">
        <v>29905.862842501279</v>
      </c>
      <c r="H37" s="8">
        <v>160318.16221841029</v>
      </c>
      <c r="I37" s="8">
        <v>280973.59433998773</v>
      </c>
      <c r="J37" s="8">
        <v>192983.9185498697</v>
      </c>
      <c r="K37" s="265">
        <v>0</v>
      </c>
      <c r="L37" s="265">
        <v>12830.738933039789</v>
      </c>
      <c r="M37" s="265">
        <v>124907.6917777045</v>
      </c>
      <c r="N37" s="265">
        <v>264167.17547024298</v>
      </c>
      <c r="O37" s="265">
        <v>27805.787831508449</v>
      </c>
      <c r="P37" s="265">
        <v>31259.766975891751</v>
      </c>
      <c r="Q37" s="266">
        <f t="shared" si="0"/>
        <v>1326137.7129316241</v>
      </c>
    </row>
    <row r="38" spans="2:17" ht="16.5" customHeight="1" x14ac:dyDescent="0.35">
      <c r="B38" s="29" t="s">
        <v>270</v>
      </c>
      <c r="C38" s="8" cm="1">
        <f t="array" ref="C38:P38">'[1]APPENDIX 40'!$C38:$P38</f>
        <v>3074.076</v>
      </c>
      <c r="D38" s="8">
        <v>60411.67</v>
      </c>
      <c r="E38" s="8">
        <v>156815.54999999999</v>
      </c>
      <c r="F38" s="8">
        <v>154475.641</v>
      </c>
      <c r="G38" s="8">
        <v>171330.8</v>
      </c>
      <c r="H38" s="8">
        <v>47602.574000000001</v>
      </c>
      <c r="I38" s="8">
        <v>1263802.3659999999</v>
      </c>
      <c r="J38" s="8">
        <v>593646.72400000005</v>
      </c>
      <c r="K38" s="265">
        <v>-6326.0780000000004</v>
      </c>
      <c r="L38" s="265">
        <v>142956.58100000001</v>
      </c>
      <c r="M38" s="265">
        <v>102061.667</v>
      </c>
      <c r="N38" s="265">
        <v>320728.77500000002</v>
      </c>
      <c r="O38" s="265">
        <v>1660369.9650000001</v>
      </c>
      <c r="P38" s="265">
        <v>179048.37400000001</v>
      </c>
      <c r="Q38" s="266">
        <f t="shared" si="0"/>
        <v>4849998.6849999996</v>
      </c>
    </row>
    <row r="39" spans="2:17" ht="16.5" customHeight="1" x14ac:dyDescent="0.35">
      <c r="B39" s="29" t="s">
        <v>23</v>
      </c>
      <c r="C39" s="8" cm="1">
        <f t="array" ref="C39:P39">'[1]APPENDIX 40'!$C39:$P39</f>
        <v>0</v>
      </c>
      <c r="D39" s="8">
        <v>7218.12925</v>
      </c>
      <c r="E39" s="8">
        <v>3879.82006</v>
      </c>
      <c r="F39" s="8">
        <v>51515.460160000002</v>
      </c>
      <c r="G39" s="8">
        <v>19120.53098</v>
      </c>
      <c r="H39" s="8">
        <v>2847.8565100000001</v>
      </c>
      <c r="I39" s="8">
        <v>614799.76661403803</v>
      </c>
      <c r="J39" s="8">
        <v>241899.31881999999</v>
      </c>
      <c r="K39" s="265">
        <v>0</v>
      </c>
      <c r="L39" s="265">
        <v>6598.5039999999999</v>
      </c>
      <c r="M39" s="265">
        <v>8633.1481600000043</v>
      </c>
      <c r="N39" s="265">
        <v>222648.64085</v>
      </c>
      <c r="O39" s="265">
        <v>818885.62600000005</v>
      </c>
      <c r="P39" s="265">
        <v>10662.067999999999</v>
      </c>
      <c r="Q39" s="266">
        <f t="shared" si="0"/>
        <v>2008708.8694040379</v>
      </c>
    </row>
    <row r="40" spans="2:17" ht="16.5" customHeight="1" x14ac:dyDescent="0.35">
      <c r="B40" s="29" t="s">
        <v>24</v>
      </c>
      <c r="C40" s="8" cm="1">
        <f t="array" ref="C40:P40">'[1]APPENDIX 40'!$C40:$P40</f>
        <v>0</v>
      </c>
      <c r="D40" s="8">
        <v>4553.1787780129416</v>
      </c>
      <c r="E40" s="8">
        <v>566.45837888144695</v>
      </c>
      <c r="F40" s="8">
        <v>1386.024657001645</v>
      </c>
      <c r="G40" s="8">
        <v>6244.8708062894657</v>
      </c>
      <c r="H40" s="8">
        <v>360.69917079508087</v>
      </c>
      <c r="I40" s="8">
        <v>400654.60012173472</v>
      </c>
      <c r="J40" s="8">
        <v>239963.11586403791</v>
      </c>
      <c r="K40" s="265">
        <v>0</v>
      </c>
      <c r="L40" s="265">
        <v>-2061.1318867351911</v>
      </c>
      <c r="M40" s="265">
        <v>1522.8759353309069</v>
      </c>
      <c r="N40" s="265">
        <v>7997.8014293086562</v>
      </c>
      <c r="O40" s="265">
        <v>0</v>
      </c>
      <c r="P40" s="265">
        <v>14807.805859588911</v>
      </c>
      <c r="Q40" s="266">
        <f t="shared" si="0"/>
        <v>675996.29911424639</v>
      </c>
    </row>
    <row r="41" spans="2:17" ht="16.5" customHeight="1" x14ac:dyDescent="0.35">
      <c r="B41" s="29" t="s">
        <v>25</v>
      </c>
      <c r="C41" s="8" cm="1">
        <f t="array" ref="C41:P41">'[1]APPENDIX 40'!$C41:$P41</f>
        <v>0</v>
      </c>
      <c r="D41" s="8">
        <v>0</v>
      </c>
      <c r="E41" s="8">
        <v>0</v>
      </c>
      <c r="F41" s="8">
        <v>0</v>
      </c>
      <c r="G41" s="8">
        <v>0</v>
      </c>
      <c r="H41" s="8">
        <v>0</v>
      </c>
      <c r="I41" s="8">
        <v>0</v>
      </c>
      <c r="J41" s="8">
        <v>0</v>
      </c>
      <c r="K41" s="265">
        <v>0</v>
      </c>
      <c r="L41" s="265">
        <v>0</v>
      </c>
      <c r="M41" s="265">
        <v>0</v>
      </c>
      <c r="N41" s="265">
        <v>0</v>
      </c>
      <c r="O41" s="265">
        <v>0</v>
      </c>
      <c r="P41" s="265">
        <v>0</v>
      </c>
      <c r="Q41" s="266">
        <f t="shared" si="0"/>
        <v>0</v>
      </c>
    </row>
    <row r="42" spans="2:17" ht="16.5" customHeight="1" x14ac:dyDescent="0.35">
      <c r="B42" s="260" t="s">
        <v>26</v>
      </c>
      <c r="C42" s="268">
        <f t="shared" ref="C42:Q42" si="1">SUM(C6:C41)</f>
        <v>3344.130087016033</v>
      </c>
      <c r="D42" s="268">
        <f t="shared" si="1"/>
        <v>1289760.2335255153</v>
      </c>
      <c r="E42" s="268">
        <f t="shared" si="1"/>
        <v>1401017.1940061033</v>
      </c>
      <c r="F42" s="268">
        <f t="shared" si="1"/>
        <v>4850147.4128603293</v>
      </c>
      <c r="G42" s="268">
        <f t="shared" si="1"/>
        <v>2066319.328336156</v>
      </c>
      <c r="H42" s="268">
        <f t="shared" si="1"/>
        <v>2169580.612523614</v>
      </c>
      <c r="I42" s="268">
        <f t="shared" si="1"/>
        <v>29644546.251929127</v>
      </c>
      <c r="J42" s="268">
        <f t="shared" si="1"/>
        <v>21615217.388250139</v>
      </c>
      <c r="K42" s="268">
        <f t="shared" si="1"/>
        <v>5068360.0992001928</v>
      </c>
      <c r="L42" s="268">
        <f t="shared" si="1"/>
        <v>1490787.6476190134</v>
      </c>
      <c r="M42" s="268">
        <f t="shared" si="1"/>
        <v>2366787.0583320716</v>
      </c>
      <c r="N42" s="268">
        <f t="shared" si="1"/>
        <v>8168561.8168612681</v>
      </c>
      <c r="O42" s="268">
        <f t="shared" si="1"/>
        <v>58880084.81857428</v>
      </c>
      <c r="P42" s="268">
        <f t="shared" si="1"/>
        <v>2827426.3415406356</v>
      </c>
      <c r="Q42" s="268">
        <f t="shared" si="1"/>
        <v>141841940.33364549</v>
      </c>
    </row>
    <row r="43" spans="2:17" ht="16.5" customHeight="1" x14ac:dyDescent="0.35">
      <c r="B43" s="534" t="s">
        <v>27</v>
      </c>
      <c r="C43" s="535"/>
      <c r="D43" s="535"/>
      <c r="E43" s="535"/>
      <c r="F43" s="535"/>
      <c r="G43" s="535"/>
      <c r="H43" s="535"/>
      <c r="I43" s="535"/>
      <c r="J43" s="535"/>
      <c r="K43" s="535"/>
      <c r="L43" s="535"/>
      <c r="M43" s="535"/>
      <c r="N43" s="535"/>
      <c r="O43" s="535"/>
      <c r="P43" s="535"/>
      <c r="Q43" s="536"/>
    </row>
    <row r="44" spans="2:17" ht="16.5" customHeight="1" x14ac:dyDescent="0.35">
      <c r="B44" s="29" t="s">
        <v>28</v>
      </c>
      <c r="C44" s="262" cm="1">
        <f t="array" ref="C44:P44">'[1]APPENDIX 40'!$C44:$P44</f>
        <v>46330.962696211202</v>
      </c>
      <c r="D44" s="262">
        <v>407046.29614851711</v>
      </c>
      <c r="E44" s="262">
        <v>204115.6154692311</v>
      </c>
      <c r="F44" s="262">
        <v>1421921.2687970421</v>
      </c>
      <c r="G44" s="262">
        <v>111755.5721610537</v>
      </c>
      <c r="H44" s="262">
        <v>239172.91150642879</v>
      </c>
      <c r="I44" s="262">
        <v>27339.330089799791</v>
      </c>
      <c r="J44" s="262">
        <v>123123.9146564173</v>
      </c>
      <c r="K44" s="262">
        <v>0</v>
      </c>
      <c r="L44" s="262">
        <v>94527.018574689733</v>
      </c>
      <c r="M44" s="262">
        <v>26572.82903024683</v>
      </c>
      <c r="N44" s="262">
        <v>23023.15506049366</v>
      </c>
      <c r="O44" s="262">
        <v>1014297.668378455</v>
      </c>
      <c r="P44" s="262">
        <v>670228.39435925265</v>
      </c>
      <c r="Q44" s="269">
        <f t="shared" ref="Q44" si="2">SUM(C44:P44)</f>
        <v>4409454.9369278392</v>
      </c>
    </row>
    <row r="45" spans="2:17" ht="16.5" customHeight="1" x14ac:dyDescent="0.35">
      <c r="B45" s="29" t="s">
        <v>29</v>
      </c>
      <c r="C45" s="262" cm="1">
        <f t="array" ref="C45:P45">'[1]APPENDIX 40'!$C45:$P45</f>
        <v>3097.0177783560462</v>
      </c>
      <c r="D45" s="262">
        <v>136263.2694389986</v>
      </c>
      <c r="E45" s="262">
        <v>0</v>
      </c>
      <c r="F45" s="262">
        <v>1738672.554787982</v>
      </c>
      <c r="G45" s="262">
        <v>40747.255596812858</v>
      </c>
      <c r="H45" s="262">
        <v>211104.9016654045</v>
      </c>
      <c r="I45" s="262">
        <v>0</v>
      </c>
      <c r="J45" s="262">
        <v>229204.66983223401</v>
      </c>
      <c r="K45" s="262">
        <v>0</v>
      </c>
      <c r="L45" s="262">
        <v>126719.62666631061</v>
      </c>
      <c r="M45" s="262">
        <v>0</v>
      </c>
      <c r="N45" s="262">
        <v>0</v>
      </c>
      <c r="O45" s="262">
        <v>782740.42140382482</v>
      </c>
      <c r="P45" s="262">
        <v>343894.35094587342</v>
      </c>
      <c r="Q45" s="269">
        <f t="shared" ref="Q45:Q48" si="3">SUM(C45:P45)</f>
        <v>3612444.0681157969</v>
      </c>
    </row>
    <row r="46" spans="2:17" ht="16.5" customHeight="1" x14ac:dyDescent="0.35">
      <c r="B46" s="29" t="s">
        <v>271</v>
      </c>
      <c r="C46" s="262" cm="1">
        <f t="array" ref="C46:P46">'[1]APPENDIX 40'!$C46:$P46</f>
        <v>-813.14466193336852</v>
      </c>
      <c r="D46" s="262">
        <v>180628.7270242454</v>
      </c>
      <c r="E46" s="262">
        <v>94335.762444452703</v>
      </c>
      <c r="F46" s="262">
        <v>1437858.990444453</v>
      </c>
      <c r="G46" s="262">
        <v>45851.803463008728</v>
      </c>
      <c r="H46" s="262">
        <v>93341.644755360467</v>
      </c>
      <c r="I46" s="262">
        <v>67257.085294041884</v>
      </c>
      <c r="J46" s="262">
        <v>74799.295294041891</v>
      </c>
      <c r="K46" s="262">
        <v>0</v>
      </c>
      <c r="L46" s="262">
        <v>1562.3651904214821</v>
      </c>
      <c r="M46" s="262">
        <v>89308.816120671079</v>
      </c>
      <c r="N46" s="262">
        <v>18766.82119042148</v>
      </c>
      <c r="O46" s="262">
        <v>710527.45258110994</v>
      </c>
      <c r="P46" s="262">
        <v>132600.15507139891</v>
      </c>
      <c r="Q46" s="269">
        <f t="shared" si="3"/>
        <v>2946025.7742116936</v>
      </c>
    </row>
    <row r="47" spans="2:17" ht="16.5" customHeight="1" x14ac:dyDescent="0.35">
      <c r="B47" s="29" t="s">
        <v>30</v>
      </c>
      <c r="C47" s="262" cm="1">
        <f t="array" ref="C47:P47">'[1]APPENDIX 40'!$C47:$P47</f>
        <v>81224.397205856163</v>
      </c>
      <c r="D47" s="262">
        <v>1072280.9443202601</v>
      </c>
      <c r="E47" s="262">
        <v>100440.66070263489</v>
      </c>
      <c r="F47" s="262">
        <v>4676996.7217453793</v>
      </c>
      <c r="G47" s="262">
        <v>196672.16338677681</v>
      </c>
      <c r="H47" s="262">
        <v>735064.3495836287</v>
      </c>
      <c r="I47" s="262">
        <v>672.69303744386139</v>
      </c>
      <c r="J47" s="262">
        <v>571686.31487365079</v>
      </c>
      <c r="K47" s="262">
        <v>0</v>
      </c>
      <c r="L47" s="262">
        <v>856438.7576350061</v>
      </c>
      <c r="M47" s="262">
        <v>174079.82604244791</v>
      </c>
      <c r="N47" s="262">
        <v>52404.182793625951</v>
      </c>
      <c r="O47" s="262">
        <v>3440686.0298360521</v>
      </c>
      <c r="P47" s="262">
        <v>1799450.4405657011</v>
      </c>
      <c r="Q47" s="269">
        <f t="shared" si="3"/>
        <v>13758097.481728464</v>
      </c>
    </row>
    <row r="48" spans="2:17" ht="16.5" customHeight="1" x14ac:dyDescent="0.35">
      <c r="B48" s="362" t="s">
        <v>272</v>
      </c>
      <c r="C48" s="262" cm="1">
        <f t="array" ref="C48:P48">'[1]APPENDIX 40'!$C48:$P48</f>
        <v>37288.56279713432</v>
      </c>
      <c r="D48" s="262">
        <v>532515.35498647729</v>
      </c>
      <c r="E48" s="262">
        <v>-111.2806186467169</v>
      </c>
      <c r="F48" s="262">
        <v>2157125.184544445</v>
      </c>
      <c r="G48" s="262">
        <v>95009.290100811631</v>
      </c>
      <c r="H48" s="262">
        <v>191397.11331577061</v>
      </c>
      <c r="I48" s="262">
        <v>-12590.557845948861</v>
      </c>
      <c r="J48" s="262">
        <v>189846.13289636571</v>
      </c>
      <c r="K48" s="262">
        <v>0</v>
      </c>
      <c r="L48" s="262">
        <v>1445656.2799458629</v>
      </c>
      <c r="M48" s="262">
        <v>28893.378551774789</v>
      </c>
      <c r="N48" s="262">
        <v>131577.53896357611</v>
      </c>
      <c r="O48" s="262">
        <v>84800.811412480514</v>
      </c>
      <c r="P48" s="262">
        <v>19163.659876035839</v>
      </c>
      <c r="Q48" s="269">
        <f t="shared" si="3"/>
        <v>4900571.4689261382</v>
      </c>
    </row>
    <row r="49" spans="2:17" ht="16.5" customHeight="1" x14ac:dyDescent="0.35">
      <c r="B49" s="365" t="s">
        <v>26</v>
      </c>
      <c r="C49" s="366">
        <f>SUM(C44:C48)</f>
        <v>167127.79581562435</v>
      </c>
      <c r="D49" s="366">
        <f t="shared" ref="D49:Q49" si="4">SUM(D44:D48)</f>
        <v>2328734.5919184983</v>
      </c>
      <c r="E49" s="366">
        <f t="shared" si="4"/>
        <v>398780.75799767196</v>
      </c>
      <c r="F49" s="366">
        <f t="shared" si="4"/>
        <v>11432574.720319301</v>
      </c>
      <c r="G49" s="366">
        <f t="shared" si="4"/>
        <v>490036.08470846375</v>
      </c>
      <c r="H49" s="366">
        <f t="shared" si="4"/>
        <v>1470080.9208265932</v>
      </c>
      <c r="I49" s="366">
        <f t="shared" si="4"/>
        <v>82678.550575336674</v>
      </c>
      <c r="J49" s="366">
        <f t="shared" si="4"/>
        <v>1188660.3275527097</v>
      </c>
      <c r="K49" s="366">
        <f t="shared" si="4"/>
        <v>0</v>
      </c>
      <c r="L49" s="366">
        <f t="shared" si="4"/>
        <v>2524904.0480122911</v>
      </c>
      <c r="M49" s="366">
        <f t="shared" si="4"/>
        <v>318854.84974514059</v>
      </c>
      <c r="N49" s="366">
        <f t="shared" si="4"/>
        <v>225771.69800811721</v>
      </c>
      <c r="O49" s="366">
        <f t="shared" si="4"/>
        <v>6033052.3836119222</v>
      </c>
      <c r="P49" s="366">
        <f t="shared" si="4"/>
        <v>2965337.0008182623</v>
      </c>
      <c r="Q49" s="366">
        <f t="shared" si="4"/>
        <v>29626593.729909934</v>
      </c>
    </row>
    <row r="50" spans="2:17" ht="16.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SOi1PnIiJZsDdklzMktYNN1VqJ3CRPYjB6VvncW8pZuKyLcHY+mWKJwLMA4VQK3nIEHHJNeFlWcrDrgAFLZNig==" saltValue="zvxrEtrRqShjdJU+bwYxDA==" spinCount="100000" sheet="1" objects="1" scenarios="1"/>
  <mergeCells count="4">
    <mergeCell ref="B50:Q50"/>
    <mergeCell ref="B43:Q43"/>
    <mergeCell ref="B3:Q3"/>
    <mergeCell ref="B5:Q5"/>
  </mergeCells>
  <pageMargins left="0.7" right="0.7" top="0.75" bottom="0.75" header="0.3" footer="0.3"/>
  <pageSetup scale="40" orientation="landscape" r:id="rId1"/>
  <headerFooter>
    <oddFooter>Page &amp;P</oddFooter>
  </headerFooter>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tabColor rgb="FFCC9900"/>
    <pageSetUpPr fitToPage="1"/>
  </sheetPr>
  <dimension ref="B1:Q50"/>
  <sheetViews>
    <sheetView showGridLines="0" zoomScale="80" zoomScaleNormal="80" workbookViewId="0">
      <selection activeCell="B5" sqref="B5:Q5"/>
    </sheetView>
  </sheetViews>
  <sheetFormatPr defaultRowHeight="20.25" customHeight="1" x14ac:dyDescent="0.35"/>
  <cols>
    <col min="1" max="1" width="8.7265625" style="1"/>
    <col min="2" max="2" width="50.6328125" style="1" bestFit="1" customWidth="1"/>
    <col min="3" max="13" width="15.453125" style="1" customWidth="1"/>
    <col min="14" max="14" width="17.36328125" style="1" customWidth="1"/>
    <col min="15" max="15" width="15.453125" style="1" customWidth="1"/>
    <col min="16" max="16" width="17.26953125" style="1" customWidth="1"/>
    <col min="17" max="17" width="15.453125" style="1" customWidth="1"/>
    <col min="18" max="16384" width="8.7265625" style="1"/>
  </cols>
  <sheetData>
    <row r="1" spans="2:17" ht="30" customHeight="1" x14ac:dyDescent="0.35">
      <c r="B1" s="449"/>
    </row>
    <row r="3" spans="2:17" ht="20.25" customHeight="1" x14ac:dyDescent="0.35">
      <c r="B3" s="538" t="str">
        <f>_xlfn.CONCAT(Contents!E58,": ",UPPER(Contents!F58))</f>
        <v>APPENDIX 41: SUMMARY OF NET PAID CLAIMS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20.25" customHeight="1" x14ac:dyDescent="0.35">
      <c r="B5" s="534" t="s">
        <v>4</v>
      </c>
      <c r="C5" s="535"/>
      <c r="D5" s="535"/>
      <c r="E5" s="535"/>
      <c r="F5" s="535"/>
      <c r="G5" s="535"/>
      <c r="H5" s="535"/>
      <c r="I5" s="535"/>
      <c r="J5" s="535"/>
      <c r="K5" s="535"/>
      <c r="L5" s="535"/>
      <c r="M5" s="535"/>
      <c r="N5" s="535"/>
      <c r="O5" s="535"/>
      <c r="P5" s="535"/>
      <c r="Q5" s="536"/>
    </row>
    <row r="6" spans="2:17" ht="20.25" customHeight="1" x14ac:dyDescent="0.35">
      <c r="B6" s="29" t="s">
        <v>5</v>
      </c>
      <c r="C6" s="8" cm="1">
        <f t="array" ref="C6:P6">'[1]APPENDIX 41'!$C6:$P6</f>
        <v>0</v>
      </c>
      <c r="D6" s="8">
        <v>491.666058994651</v>
      </c>
      <c r="E6" s="8">
        <v>329.33299604389867</v>
      </c>
      <c r="F6" s="8">
        <v>3489.6059406839699</v>
      </c>
      <c r="G6" s="8">
        <v>5335.3568886995135</v>
      </c>
      <c r="H6" s="8">
        <v>288.60918030205409</v>
      </c>
      <c r="I6" s="8">
        <v>0</v>
      </c>
      <c r="J6" s="8">
        <v>0</v>
      </c>
      <c r="K6" s="265">
        <v>0</v>
      </c>
      <c r="L6" s="265">
        <v>3251.302597537644</v>
      </c>
      <c r="M6" s="265">
        <v>2712.2827037461229</v>
      </c>
      <c r="N6" s="265">
        <v>18701.80999236993</v>
      </c>
      <c r="O6" s="265">
        <v>5343304.7328907875</v>
      </c>
      <c r="P6" s="265">
        <v>6844.9590498121361</v>
      </c>
      <c r="Q6" s="266">
        <f>SUM(C6:P6)</f>
        <v>5384749.6582989777</v>
      </c>
    </row>
    <row r="7" spans="2:17" ht="20.25" customHeight="1" x14ac:dyDescent="0.35">
      <c r="B7" s="29" t="s">
        <v>6</v>
      </c>
      <c r="C7" s="8" cm="1">
        <f t="array" ref="C7:P7">'[1]APPENDIX 41'!$C7:$P7</f>
        <v>0</v>
      </c>
      <c r="D7" s="8">
        <v>800.91099999999994</v>
      </c>
      <c r="E7" s="8">
        <v>5716.6009999999997</v>
      </c>
      <c r="F7" s="8">
        <v>17257.449000000001</v>
      </c>
      <c r="G7" s="8">
        <v>1135.0899999999999</v>
      </c>
      <c r="H7" s="8">
        <v>1318.9680000000001</v>
      </c>
      <c r="I7" s="8">
        <v>426360.51299999998</v>
      </c>
      <c r="J7" s="8">
        <v>215009.87100000001</v>
      </c>
      <c r="K7" s="265">
        <v>427831.74971000012</v>
      </c>
      <c r="L7" s="265">
        <v>9921.1595600000001</v>
      </c>
      <c r="M7" s="265">
        <v>380.66255999999998</v>
      </c>
      <c r="N7" s="265">
        <v>19883.202000000001</v>
      </c>
      <c r="O7" s="265">
        <v>0</v>
      </c>
      <c r="P7" s="265">
        <v>94.8</v>
      </c>
      <c r="Q7" s="266">
        <f t="shared" ref="Q7:Q41" si="0">SUM(C7:P7)</f>
        <v>1125710.9768300003</v>
      </c>
    </row>
    <row r="8" spans="2:17" ht="20.25" customHeight="1" x14ac:dyDescent="0.35">
      <c r="B8" s="29" t="s">
        <v>256</v>
      </c>
      <c r="C8" s="8" cm="1">
        <f t="array" ref="C8:P8">'[1]APPENDIX 41'!$C8:$P8</f>
        <v>1095</v>
      </c>
      <c r="D8" s="8">
        <v>45293.178</v>
      </c>
      <c r="E8" s="8">
        <v>75501.918000000005</v>
      </c>
      <c r="F8" s="8">
        <v>221436.3606253374</v>
      </c>
      <c r="G8" s="8">
        <v>83728.383791098822</v>
      </c>
      <c r="H8" s="8">
        <v>85002.667109999995</v>
      </c>
      <c r="I8" s="8">
        <v>1885677.61509</v>
      </c>
      <c r="J8" s="8">
        <v>1353958.4255445891</v>
      </c>
      <c r="K8" s="265">
        <v>0</v>
      </c>
      <c r="L8" s="265">
        <v>37322.347000000002</v>
      </c>
      <c r="M8" s="265">
        <v>122241.0575</v>
      </c>
      <c r="N8" s="265">
        <v>281019.77600000001</v>
      </c>
      <c r="O8" s="265">
        <v>3040309.059996</v>
      </c>
      <c r="P8" s="265">
        <v>79437.413</v>
      </c>
      <c r="Q8" s="266">
        <f t="shared" si="0"/>
        <v>7312023.2016570251</v>
      </c>
    </row>
    <row r="9" spans="2:17" ht="20.25" customHeight="1" x14ac:dyDescent="0.35">
      <c r="B9" s="29" t="s">
        <v>257</v>
      </c>
      <c r="C9" s="8" cm="1">
        <f t="array" ref="C9:P9">'[1]APPENDIX 41'!$C9:$P9</f>
        <v>0</v>
      </c>
      <c r="D9" s="8">
        <v>10627.782718663389</v>
      </c>
      <c r="E9" s="8">
        <v>23659.63951379482</v>
      </c>
      <c r="F9" s="8">
        <v>70074.784965571875</v>
      </c>
      <c r="G9" s="8">
        <v>16514.1234</v>
      </c>
      <c r="H9" s="8">
        <v>18931.90977956284</v>
      </c>
      <c r="I9" s="8">
        <v>871091.20300999994</v>
      </c>
      <c r="J9" s="8">
        <v>640628.70649000001</v>
      </c>
      <c r="K9" s="265">
        <v>0</v>
      </c>
      <c r="L9" s="265">
        <v>122222.17905892601</v>
      </c>
      <c r="M9" s="265">
        <v>49485.076285716917</v>
      </c>
      <c r="N9" s="265">
        <v>156988.6907140089</v>
      </c>
      <c r="O9" s="265">
        <v>3369373.5874399999</v>
      </c>
      <c r="P9" s="265">
        <v>835058.39850000001</v>
      </c>
      <c r="Q9" s="266">
        <f t="shared" si="0"/>
        <v>6184656.0818762444</v>
      </c>
    </row>
    <row r="10" spans="2:17" ht="20.25" customHeight="1" x14ac:dyDescent="0.35">
      <c r="B10" s="29" t="s">
        <v>258</v>
      </c>
      <c r="C10" s="8" cm="1">
        <f t="array" ref="C10:P10">'[1]APPENDIX 41'!$C10:$P10</f>
        <v>0</v>
      </c>
      <c r="D10" s="8">
        <v>3330.203</v>
      </c>
      <c r="E10" s="8">
        <v>9083.9120000000003</v>
      </c>
      <c r="F10" s="8">
        <v>8362.0319999999992</v>
      </c>
      <c r="G10" s="8">
        <v>12239.188</v>
      </c>
      <c r="H10" s="8">
        <v>6051.9920000000002</v>
      </c>
      <c r="I10" s="8">
        <v>849382.451</v>
      </c>
      <c r="J10" s="8">
        <v>220360.34599999999</v>
      </c>
      <c r="K10" s="265">
        <v>0</v>
      </c>
      <c r="L10" s="265">
        <v>1202.6510000000001</v>
      </c>
      <c r="M10" s="265">
        <v>9251.8809999999994</v>
      </c>
      <c r="N10" s="265">
        <v>59981.203999999998</v>
      </c>
      <c r="O10" s="265">
        <v>0</v>
      </c>
      <c r="P10" s="265">
        <v>919.65</v>
      </c>
      <c r="Q10" s="266">
        <f t="shared" si="0"/>
        <v>1180165.51</v>
      </c>
    </row>
    <row r="11" spans="2:17" ht="20.25" customHeight="1" x14ac:dyDescent="0.35">
      <c r="B11" s="29" t="s">
        <v>7</v>
      </c>
      <c r="C11" s="8" cm="1">
        <f t="array" ref="C11:P11">'[1]APPENDIX 41'!$C11:$P11</f>
        <v>0</v>
      </c>
      <c r="D11" s="8">
        <v>28012.605520000001</v>
      </c>
      <c r="E11" s="8">
        <v>19040.53815</v>
      </c>
      <c r="F11" s="8">
        <v>133031.02372</v>
      </c>
      <c r="G11" s="8">
        <v>81374.342210000003</v>
      </c>
      <c r="H11" s="8">
        <v>11328.05284</v>
      </c>
      <c r="I11" s="8">
        <v>1959581.9018900001</v>
      </c>
      <c r="J11" s="8">
        <v>1452735.53186</v>
      </c>
      <c r="K11" s="265">
        <v>0</v>
      </c>
      <c r="L11" s="265">
        <v>18183.222280000002</v>
      </c>
      <c r="M11" s="265">
        <v>87371.118310000005</v>
      </c>
      <c r="N11" s="265">
        <v>86682.641539999997</v>
      </c>
      <c r="O11" s="265">
        <v>5811206.5013100002</v>
      </c>
      <c r="P11" s="265">
        <v>70786.845290000027</v>
      </c>
      <c r="Q11" s="266">
        <f t="shared" si="0"/>
        <v>9759334.3249200005</v>
      </c>
    </row>
    <row r="12" spans="2:17" ht="20.25" customHeight="1" x14ac:dyDescent="0.35">
      <c r="B12" s="29" t="s">
        <v>8</v>
      </c>
      <c r="C12" s="8" cm="1">
        <f t="array" ref="C12:P12">'[1]APPENDIX 41'!$C12:$P12</f>
        <v>0</v>
      </c>
      <c r="D12" s="8">
        <v>0</v>
      </c>
      <c r="E12" s="8">
        <v>4121.3687697967744</v>
      </c>
      <c r="F12" s="8">
        <v>5257.2404573345493</v>
      </c>
      <c r="G12" s="8">
        <v>79.933401693171959</v>
      </c>
      <c r="H12" s="8">
        <v>304.6700282987681</v>
      </c>
      <c r="I12" s="8">
        <v>57977.998845725742</v>
      </c>
      <c r="J12" s="8">
        <v>32931.393438523388</v>
      </c>
      <c r="K12" s="265">
        <v>0</v>
      </c>
      <c r="L12" s="265">
        <v>1419.6008835908181</v>
      </c>
      <c r="M12" s="265">
        <v>308.77499525023683</v>
      </c>
      <c r="N12" s="265">
        <v>12066.068174935261</v>
      </c>
      <c r="O12" s="265">
        <v>0</v>
      </c>
      <c r="P12" s="265">
        <v>0</v>
      </c>
      <c r="Q12" s="266">
        <f t="shared" si="0"/>
        <v>114467.04899514871</v>
      </c>
    </row>
    <row r="13" spans="2:17" ht="20.25" customHeight="1" x14ac:dyDescent="0.35">
      <c r="B13" s="29" t="s">
        <v>9</v>
      </c>
      <c r="C13" s="8" cm="1">
        <f t="array" ref="C13:P13">'[1]APPENDIX 41'!$C13:$P13</f>
        <v>0</v>
      </c>
      <c r="D13" s="8">
        <v>0</v>
      </c>
      <c r="E13" s="8">
        <v>103</v>
      </c>
      <c r="F13" s="8">
        <v>4490.6130000000003</v>
      </c>
      <c r="G13" s="8">
        <v>3831</v>
      </c>
      <c r="H13" s="8">
        <v>0</v>
      </c>
      <c r="I13" s="8">
        <v>151665.74730202599</v>
      </c>
      <c r="J13" s="8">
        <v>77239.216556797619</v>
      </c>
      <c r="K13" s="265">
        <v>1347882.8159667221</v>
      </c>
      <c r="L13" s="265">
        <v>0</v>
      </c>
      <c r="M13" s="265">
        <v>0</v>
      </c>
      <c r="N13" s="265">
        <v>223.71899999999999</v>
      </c>
      <c r="O13" s="265">
        <v>0</v>
      </c>
      <c r="P13" s="265">
        <v>7712.7250000000004</v>
      </c>
      <c r="Q13" s="266">
        <f t="shared" si="0"/>
        <v>1593148.8368255459</v>
      </c>
    </row>
    <row r="14" spans="2:17" ht="20.25" customHeight="1" x14ac:dyDescent="0.35">
      <c r="B14" s="29" t="s">
        <v>259</v>
      </c>
      <c r="C14" s="8" cm="1">
        <f t="array" ref="C14:P14">'[1]APPENDIX 41'!$C14:$P14</f>
        <v>0</v>
      </c>
      <c r="D14" s="8">
        <v>0</v>
      </c>
      <c r="E14" s="8">
        <v>0</v>
      </c>
      <c r="F14" s="8">
        <v>0</v>
      </c>
      <c r="G14" s="8">
        <v>0</v>
      </c>
      <c r="H14" s="8">
        <v>0</v>
      </c>
      <c r="I14" s="8">
        <v>0</v>
      </c>
      <c r="J14" s="8">
        <v>0</v>
      </c>
      <c r="K14" s="265">
        <v>0</v>
      </c>
      <c r="L14" s="265">
        <v>0</v>
      </c>
      <c r="M14" s="265">
        <v>0</v>
      </c>
      <c r="N14" s="265">
        <v>0</v>
      </c>
      <c r="O14" s="265">
        <v>0</v>
      </c>
      <c r="P14" s="265">
        <v>0</v>
      </c>
      <c r="Q14" s="266">
        <f t="shared" si="0"/>
        <v>0</v>
      </c>
    </row>
    <row r="15" spans="2:17" ht="20.25" customHeight="1" x14ac:dyDescent="0.35">
      <c r="B15" s="29" t="s">
        <v>10</v>
      </c>
      <c r="C15" s="8" cm="1">
        <f t="array" ref="C15:P15">'[1]APPENDIX 41'!$C15:$P15</f>
        <v>0</v>
      </c>
      <c r="D15" s="8">
        <v>5282.6319999999996</v>
      </c>
      <c r="E15" s="8">
        <v>8201.35</v>
      </c>
      <c r="F15" s="8">
        <v>10721.539000000001</v>
      </c>
      <c r="G15" s="8">
        <v>3193.1</v>
      </c>
      <c r="H15" s="8">
        <v>10530.148999999999</v>
      </c>
      <c r="I15" s="8">
        <v>770038.95600000001</v>
      </c>
      <c r="J15" s="8">
        <v>371293.52399999998</v>
      </c>
      <c r="K15" s="265">
        <v>20306.547999999999</v>
      </c>
      <c r="L15" s="265">
        <v>7455.9679999999998</v>
      </c>
      <c r="M15" s="265">
        <v>25265.916000000001</v>
      </c>
      <c r="N15" s="265">
        <v>89265.067999999999</v>
      </c>
      <c r="O15" s="265">
        <v>5170.0028200000006</v>
      </c>
      <c r="P15" s="265">
        <v>9886.1389999999992</v>
      </c>
      <c r="Q15" s="266">
        <f t="shared" si="0"/>
        <v>1336610.89182</v>
      </c>
    </row>
    <row r="16" spans="2:17" ht="20.25" customHeight="1" x14ac:dyDescent="0.35">
      <c r="B16" s="29" t="s">
        <v>11</v>
      </c>
      <c r="C16" s="8" cm="1">
        <f t="array" ref="C16:P16">'[1]APPENDIX 41'!$C16:$P16</f>
        <v>0</v>
      </c>
      <c r="D16" s="8">
        <v>11155.52736</v>
      </c>
      <c r="E16" s="8">
        <v>12319.2451</v>
      </c>
      <c r="F16" s="8">
        <v>56672.543110000013</v>
      </c>
      <c r="G16" s="8">
        <v>471.70922000000002</v>
      </c>
      <c r="H16" s="8">
        <v>15996.687889999999</v>
      </c>
      <c r="I16" s="8">
        <v>419081.58459999989</v>
      </c>
      <c r="J16" s="8">
        <v>469814.00559999997</v>
      </c>
      <c r="K16" s="265">
        <v>0</v>
      </c>
      <c r="L16" s="265">
        <v>35860.678209999998</v>
      </c>
      <c r="M16" s="265">
        <v>22454.745819999989</v>
      </c>
      <c r="N16" s="265">
        <v>26281.152999999998</v>
      </c>
      <c r="O16" s="265">
        <v>1728614.1291199999</v>
      </c>
      <c r="P16" s="265">
        <v>-875.28</v>
      </c>
      <c r="Q16" s="266">
        <f t="shared" si="0"/>
        <v>2797846.72903</v>
      </c>
    </row>
    <row r="17" spans="2:17" ht="20.25" customHeight="1" x14ac:dyDescent="0.35">
      <c r="B17" s="29" t="s">
        <v>12</v>
      </c>
      <c r="C17" s="8" cm="1">
        <f t="array" ref="C17:P17">'[1]APPENDIX 41'!$C17:$P17</f>
        <v>11.744999999999999</v>
      </c>
      <c r="D17" s="8">
        <v>40631.049500000001</v>
      </c>
      <c r="E17" s="8">
        <v>155386.82149999999</v>
      </c>
      <c r="F17" s="8">
        <v>203429.2824</v>
      </c>
      <c r="G17" s="8">
        <v>27435.13305</v>
      </c>
      <c r="H17" s="8">
        <v>22764.56314999998</v>
      </c>
      <c r="I17" s="8">
        <v>1493635.436</v>
      </c>
      <c r="J17" s="8">
        <v>1313304.3970000001</v>
      </c>
      <c r="K17" s="265">
        <v>0</v>
      </c>
      <c r="L17" s="265">
        <v>8125.4920000000002</v>
      </c>
      <c r="M17" s="265">
        <v>281283.77100000001</v>
      </c>
      <c r="N17" s="265">
        <v>474815.29399999999</v>
      </c>
      <c r="O17" s="265">
        <v>1355322.237</v>
      </c>
      <c r="P17" s="265">
        <v>881.495</v>
      </c>
      <c r="Q17" s="266">
        <f t="shared" si="0"/>
        <v>5377026.7165999999</v>
      </c>
    </row>
    <row r="18" spans="2:17" ht="20.25" customHeight="1" x14ac:dyDescent="0.35">
      <c r="B18" s="29" t="s">
        <v>13</v>
      </c>
      <c r="C18" s="8" cm="1">
        <f t="array" ref="C18:P18">'[1]APPENDIX 41'!$C18:$P18</f>
        <v>1566.59</v>
      </c>
      <c r="D18" s="8">
        <v>29909.775000000001</v>
      </c>
      <c r="E18" s="8">
        <v>32498.221000000001</v>
      </c>
      <c r="F18" s="8">
        <v>107230.18799999999</v>
      </c>
      <c r="G18" s="8">
        <v>76664.152000000002</v>
      </c>
      <c r="H18" s="8">
        <v>72570.400999999998</v>
      </c>
      <c r="I18" s="8">
        <v>1265086.8470000001</v>
      </c>
      <c r="J18" s="8">
        <v>1187446.7660000001</v>
      </c>
      <c r="K18" s="265">
        <v>0</v>
      </c>
      <c r="L18" s="265">
        <v>3780.2820000000002</v>
      </c>
      <c r="M18" s="265">
        <v>46839.171000000002</v>
      </c>
      <c r="N18" s="265">
        <v>220420.872</v>
      </c>
      <c r="O18" s="265">
        <v>0</v>
      </c>
      <c r="P18" s="265">
        <v>4265.5060000000003</v>
      </c>
      <c r="Q18" s="266">
        <f t="shared" si="0"/>
        <v>3048278.7710000006</v>
      </c>
    </row>
    <row r="19" spans="2:17" ht="20.25" customHeight="1" x14ac:dyDescent="0.35">
      <c r="B19" s="29" t="s">
        <v>14</v>
      </c>
      <c r="C19" s="8" cm="1">
        <f t="array" ref="C19:P19">'[1]APPENDIX 41'!$C19:$P19</f>
        <v>2224.203</v>
      </c>
      <c r="D19" s="8">
        <v>43140.063000000002</v>
      </c>
      <c r="E19" s="8">
        <v>70352.751999999993</v>
      </c>
      <c r="F19" s="8">
        <v>112701.065</v>
      </c>
      <c r="G19" s="8">
        <v>22064.156999999999</v>
      </c>
      <c r="H19" s="8">
        <v>43818.928999999996</v>
      </c>
      <c r="I19" s="8">
        <v>1207074.4620000001</v>
      </c>
      <c r="J19" s="8">
        <v>269365.21000000002</v>
      </c>
      <c r="K19" s="265">
        <v>0</v>
      </c>
      <c r="L19" s="265">
        <v>39957.692999999999</v>
      </c>
      <c r="M19" s="265">
        <v>72730.907000000007</v>
      </c>
      <c r="N19" s="265">
        <v>203842.94200000001</v>
      </c>
      <c r="O19" s="265">
        <v>141054.20699999999</v>
      </c>
      <c r="P19" s="265">
        <v>2657.0459999999998</v>
      </c>
      <c r="Q19" s="266">
        <f t="shared" si="0"/>
        <v>2230983.6360000004</v>
      </c>
    </row>
    <row r="20" spans="2:17" ht="20.25" customHeight="1" x14ac:dyDescent="0.35">
      <c r="B20" s="29" t="s">
        <v>260</v>
      </c>
      <c r="C20" s="8" cm="1">
        <f t="array" ref="C20:P20">'[1]APPENDIX 41'!$C20:$P20</f>
        <v>0</v>
      </c>
      <c r="D20" s="8">
        <v>24650.597000000002</v>
      </c>
      <c r="E20" s="8">
        <v>40739.697999999997</v>
      </c>
      <c r="F20" s="8">
        <v>56226.758999999998</v>
      </c>
      <c r="G20" s="8">
        <v>12020.045</v>
      </c>
      <c r="H20" s="8">
        <v>75747.857000000004</v>
      </c>
      <c r="I20" s="8">
        <v>706922.48699999996</v>
      </c>
      <c r="J20" s="8">
        <v>287301.74800000002</v>
      </c>
      <c r="K20" s="265">
        <v>0</v>
      </c>
      <c r="L20" s="265">
        <v>2869.107</v>
      </c>
      <c r="M20" s="265">
        <v>35011.985000000001</v>
      </c>
      <c r="N20" s="265">
        <v>102424.923</v>
      </c>
      <c r="O20" s="265">
        <v>0</v>
      </c>
      <c r="P20" s="265">
        <v>481.20299999999997</v>
      </c>
      <c r="Q20" s="266">
        <f t="shared" si="0"/>
        <v>1344396.4090000002</v>
      </c>
    </row>
    <row r="21" spans="2:17" ht="20.25" customHeight="1" x14ac:dyDescent="0.35">
      <c r="B21" s="29" t="s">
        <v>15</v>
      </c>
      <c r="C21" s="8" cm="1">
        <f t="array" ref="C21:P21">'[1]APPENDIX 41'!$C21:$P21</f>
        <v>0</v>
      </c>
      <c r="D21" s="8">
        <v>0</v>
      </c>
      <c r="E21" s="8">
        <v>0</v>
      </c>
      <c r="F21" s="8">
        <v>0</v>
      </c>
      <c r="G21" s="8">
        <v>0</v>
      </c>
      <c r="H21" s="8">
        <v>0</v>
      </c>
      <c r="I21" s="8">
        <v>0</v>
      </c>
      <c r="J21" s="8">
        <v>0</v>
      </c>
      <c r="K21" s="265">
        <v>0</v>
      </c>
      <c r="L21" s="265">
        <v>0</v>
      </c>
      <c r="M21" s="265">
        <v>0</v>
      </c>
      <c r="N21" s="265">
        <v>0</v>
      </c>
      <c r="O21" s="265">
        <v>0</v>
      </c>
      <c r="P21" s="265">
        <v>0</v>
      </c>
      <c r="Q21" s="266">
        <f t="shared" si="0"/>
        <v>0</v>
      </c>
    </row>
    <row r="22" spans="2:17" ht="20.25" customHeight="1" x14ac:dyDescent="0.35">
      <c r="B22" s="29" t="s">
        <v>261</v>
      </c>
      <c r="C22" s="8" cm="1">
        <f t="array" ref="C22:P22">'[1]APPENDIX 41'!$C22:$P22</f>
        <v>0</v>
      </c>
      <c r="D22" s="8">
        <v>2816.06</v>
      </c>
      <c r="E22" s="8">
        <v>52108.417999999998</v>
      </c>
      <c r="F22" s="8">
        <v>191069.19899999999</v>
      </c>
      <c r="G22" s="8">
        <v>47080.438000000002</v>
      </c>
      <c r="H22" s="8">
        <v>16189.195</v>
      </c>
      <c r="I22" s="8">
        <v>703718.24100000004</v>
      </c>
      <c r="J22" s="8">
        <v>383215.91700000002</v>
      </c>
      <c r="K22" s="265">
        <v>0</v>
      </c>
      <c r="L22" s="265">
        <v>543.4</v>
      </c>
      <c r="M22" s="265">
        <v>11176.546</v>
      </c>
      <c r="N22" s="265">
        <v>114801.726</v>
      </c>
      <c r="O22" s="265">
        <v>0</v>
      </c>
      <c r="P22" s="265">
        <v>15031.21</v>
      </c>
      <c r="Q22" s="266">
        <f t="shared" si="0"/>
        <v>1537750.3499999999</v>
      </c>
    </row>
    <row r="23" spans="2:17" ht="20.25" customHeight="1" x14ac:dyDescent="0.35">
      <c r="B23" s="29" t="s">
        <v>262</v>
      </c>
      <c r="C23" s="8" cm="1">
        <f t="array" ref="C23:P23">'[1]APPENDIX 41'!$C23:$P23</f>
        <v>0</v>
      </c>
      <c r="D23" s="8">
        <v>0</v>
      </c>
      <c r="E23" s="8">
        <v>0</v>
      </c>
      <c r="F23" s="8">
        <v>0</v>
      </c>
      <c r="G23" s="8">
        <v>0</v>
      </c>
      <c r="H23" s="8">
        <v>0</v>
      </c>
      <c r="I23" s="8">
        <v>0</v>
      </c>
      <c r="J23" s="8">
        <v>0</v>
      </c>
      <c r="K23" s="265">
        <v>0</v>
      </c>
      <c r="L23" s="265">
        <v>0</v>
      </c>
      <c r="M23" s="265">
        <v>0</v>
      </c>
      <c r="N23" s="265">
        <v>0</v>
      </c>
      <c r="O23" s="265">
        <v>10188960.03345</v>
      </c>
      <c r="P23" s="265">
        <v>0</v>
      </c>
      <c r="Q23" s="266">
        <f t="shared" si="0"/>
        <v>10188960.03345</v>
      </c>
    </row>
    <row r="24" spans="2:17" ht="20.25" customHeight="1" x14ac:dyDescent="0.35">
      <c r="B24" s="29" t="s">
        <v>16</v>
      </c>
      <c r="C24" s="8" cm="1">
        <f t="array" ref="C24:P24">'[1]APPENDIX 41'!$C24:$P24</f>
        <v>0</v>
      </c>
      <c r="D24" s="8">
        <v>13264.686</v>
      </c>
      <c r="E24" s="8">
        <v>9222.3340000000007</v>
      </c>
      <c r="F24" s="8">
        <v>95598.976999999999</v>
      </c>
      <c r="G24" s="8">
        <v>6870.14</v>
      </c>
      <c r="H24" s="8">
        <v>34939.038999999997</v>
      </c>
      <c r="I24" s="8">
        <v>274238.34100000001</v>
      </c>
      <c r="J24" s="8">
        <v>323471.70699999999</v>
      </c>
      <c r="K24" s="265">
        <v>0</v>
      </c>
      <c r="L24" s="265">
        <v>2043.402</v>
      </c>
      <c r="M24" s="265">
        <v>18629.738000000001</v>
      </c>
      <c r="N24" s="265">
        <v>158735.34899999999</v>
      </c>
      <c r="O24" s="265">
        <v>29114.903999999999</v>
      </c>
      <c r="P24" s="265">
        <v>923.56100000000004</v>
      </c>
      <c r="Q24" s="266">
        <f t="shared" si="0"/>
        <v>967052.17799999996</v>
      </c>
    </row>
    <row r="25" spans="2:17" ht="20.25" customHeight="1" x14ac:dyDescent="0.35">
      <c r="B25" s="29" t="s">
        <v>17</v>
      </c>
      <c r="C25" s="8" cm="1">
        <f t="array" ref="C25:P25">'[1]APPENDIX 41'!$C25:$P25</f>
        <v>0</v>
      </c>
      <c r="D25" s="8">
        <v>8147.2964299999994</v>
      </c>
      <c r="E25" s="8">
        <v>1259.7840000000001</v>
      </c>
      <c r="F25" s="8">
        <v>11595.61593</v>
      </c>
      <c r="G25" s="8">
        <v>5635.1610000000001</v>
      </c>
      <c r="H25" s="8">
        <v>0</v>
      </c>
      <c r="I25" s="8">
        <v>507294.57412</v>
      </c>
      <c r="J25" s="8">
        <v>324565.62202261877</v>
      </c>
      <c r="K25" s="265">
        <v>76526.808000000005</v>
      </c>
      <c r="L25" s="265">
        <v>1973.7348999999999</v>
      </c>
      <c r="M25" s="265">
        <v>23915.194370000001</v>
      </c>
      <c r="N25" s="265">
        <v>9601.1049999999996</v>
      </c>
      <c r="O25" s="265">
        <v>0</v>
      </c>
      <c r="P25" s="265">
        <v>67164.334000000003</v>
      </c>
      <c r="Q25" s="266">
        <f t="shared" si="0"/>
        <v>1037679.2297726189</v>
      </c>
    </row>
    <row r="26" spans="2:17" ht="20.25" customHeight="1" x14ac:dyDescent="0.35">
      <c r="B26" s="29" t="s">
        <v>18</v>
      </c>
      <c r="C26" s="8" cm="1">
        <f t="array" ref="C26:P26">'[1]APPENDIX 41'!$C26:$P26</f>
        <v>0</v>
      </c>
      <c r="D26" s="8">
        <v>36250.855000000003</v>
      </c>
      <c r="E26" s="8">
        <v>5045.4176500000003</v>
      </c>
      <c r="F26" s="8">
        <v>38297.949999999997</v>
      </c>
      <c r="G26" s="8">
        <v>72838.008805799967</v>
      </c>
      <c r="H26" s="8">
        <v>4729.9279999999999</v>
      </c>
      <c r="I26" s="8">
        <v>361203.00783999998</v>
      </c>
      <c r="J26" s="8">
        <v>1913994.2567282</v>
      </c>
      <c r="K26" s="265">
        <v>0</v>
      </c>
      <c r="L26" s="265">
        <v>5667.8620000000001</v>
      </c>
      <c r="M26" s="265">
        <v>7222.36</v>
      </c>
      <c r="N26" s="265">
        <v>47408.481</v>
      </c>
      <c r="O26" s="265">
        <v>1242882.379796</v>
      </c>
      <c r="P26" s="265">
        <v>17740.702550000002</v>
      </c>
      <c r="Q26" s="266">
        <f t="shared" si="0"/>
        <v>3753281.2093699998</v>
      </c>
    </row>
    <row r="27" spans="2:17" ht="20.25" customHeight="1" x14ac:dyDescent="0.35">
      <c r="B27" s="29" t="s">
        <v>19</v>
      </c>
      <c r="C27" s="8" cm="1">
        <f t="array" ref="C27:P27">'[1]APPENDIX 41'!$C27:$P27</f>
        <v>187.7649199999999</v>
      </c>
      <c r="D27" s="8">
        <v>219932.71719309871</v>
      </c>
      <c r="E27" s="8">
        <v>69930.663649639784</v>
      </c>
      <c r="F27" s="8">
        <v>352502.64325255092</v>
      </c>
      <c r="G27" s="8">
        <v>5110.3989399999991</v>
      </c>
      <c r="H27" s="8">
        <v>153399.611904928</v>
      </c>
      <c r="I27" s="8">
        <v>362088.60904000013</v>
      </c>
      <c r="J27" s="8">
        <v>482483.62543000001</v>
      </c>
      <c r="K27" s="265">
        <v>0</v>
      </c>
      <c r="L27" s="265">
        <v>4821.143</v>
      </c>
      <c r="M27" s="265">
        <v>25154.76607814501</v>
      </c>
      <c r="N27" s="265">
        <v>178694.05819681089</v>
      </c>
      <c r="O27" s="265">
        <v>0</v>
      </c>
      <c r="P27" s="265">
        <v>-30585.367450299989</v>
      </c>
      <c r="Q27" s="266">
        <f t="shared" si="0"/>
        <v>1823720.6341548737</v>
      </c>
    </row>
    <row r="28" spans="2:17" ht="20.25" customHeight="1" x14ac:dyDescent="0.35">
      <c r="B28" s="29" t="s">
        <v>263</v>
      </c>
      <c r="C28" s="8" cm="1">
        <f t="array" ref="C28:P28">'[1]APPENDIX 41'!$C28:$P28</f>
        <v>17511.671950000022</v>
      </c>
      <c r="D28" s="8">
        <v>2920.5547719040001</v>
      </c>
      <c r="E28" s="8">
        <v>22390.608134128001</v>
      </c>
      <c r="F28" s="8">
        <v>1763.1954901340009</v>
      </c>
      <c r="G28" s="8">
        <v>21381.395</v>
      </c>
      <c r="H28" s="8">
        <v>322.19565928700013</v>
      </c>
      <c r="I28" s="8">
        <v>299131.55469000002</v>
      </c>
      <c r="J28" s="8">
        <v>175609.989</v>
      </c>
      <c r="K28" s="265">
        <v>0</v>
      </c>
      <c r="L28" s="265">
        <v>814.74699999999996</v>
      </c>
      <c r="M28" s="265">
        <v>14614.896000000001</v>
      </c>
      <c r="N28" s="265">
        <v>23876.698</v>
      </c>
      <c r="O28" s="265">
        <v>533770.88300000003</v>
      </c>
      <c r="P28" s="265">
        <v>8489.6603999999988</v>
      </c>
      <c r="Q28" s="266">
        <f t="shared" si="0"/>
        <v>1122598.049095453</v>
      </c>
    </row>
    <row r="29" spans="2:17" ht="20.25" customHeight="1" x14ac:dyDescent="0.35">
      <c r="B29" s="29" t="s">
        <v>264</v>
      </c>
      <c r="C29" s="8" cm="1">
        <f t="array" ref="C29:P29">'[1]APPENDIX 41'!$C29:$P29</f>
        <v>0</v>
      </c>
      <c r="D29" s="8">
        <v>1088.4553735788199</v>
      </c>
      <c r="E29" s="8">
        <v>19791.111477226332</v>
      </c>
      <c r="F29" s="8">
        <v>47138.094596918098</v>
      </c>
      <c r="G29" s="8">
        <v>112723.2442134133</v>
      </c>
      <c r="H29" s="8">
        <v>979.75351158609897</v>
      </c>
      <c r="I29" s="8">
        <v>290856.7475854808</v>
      </c>
      <c r="J29" s="8">
        <v>27383.954617561551</v>
      </c>
      <c r="K29" s="265">
        <v>0</v>
      </c>
      <c r="L29" s="265">
        <v>7594.1637869414726</v>
      </c>
      <c r="M29" s="265">
        <v>418.46092088541161</v>
      </c>
      <c r="N29" s="265">
        <v>70725.158796410833</v>
      </c>
      <c r="O29" s="265">
        <v>0</v>
      </c>
      <c r="P29" s="265">
        <v>0</v>
      </c>
      <c r="Q29" s="266">
        <f t="shared" si="0"/>
        <v>578699.14488000283</v>
      </c>
    </row>
    <row r="30" spans="2:17" ht="20.25" customHeight="1" x14ac:dyDescent="0.35">
      <c r="B30" s="29" t="s">
        <v>20</v>
      </c>
      <c r="C30" s="8" cm="1">
        <f t="array" ref="C30:P30">'[1]APPENDIX 41'!$C30:$P30</f>
        <v>0</v>
      </c>
      <c r="D30" s="8">
        <v>29979.47744000001</v>
      </c>
      <c r="E30" s="8">
        <v>20710.537</v>
      </c>
      <c r="F30" s="8">
        <v>171651.89499999999</v>
      </c>
      <c r="G30" s="8">
        <v>218.23699999999999</v>
      </c>
      <c r="H30" s="8">
        <v>44681.815000000002</v>
      </c>
      <c r="I30" s="8">
        <v>581581.18134000013</v>
      </c>
      <c r="J30" s="8">
        <v>388703.31910841202</v>
      </c>
      <c r="K30" s="265">
        <v>0</v>
      </c>
      <c r="L30" s="265">
        <v>-7248.5280000000002</v>
      </c>
      <c r="M30" s="265">
        <v>28426.762999999999</v>
      </c>
      <c r="N30" s="265">
        <v>115288.31600000001</v>
      </c>
      <c r="O30" s="265">
        <v>0</v>
      </c>
      <c r="P30" s="265">
        <v>31230.434000000001</v>
      </c>
      <c r="Q30" s="266">
        <f t="shared" si="0"/>
        <v>1405223.4468884121</v>
      </c>
    </row>
    <row r="31" spans="2:17" ht="20.25" customHeight="1" x14ac:dyDescent="0.35">
      <c r="B31" s="29" t="s">
        <v>265</v>
      </c>
      <c r="C31" s="8" cm="1">
        <f t="array" ref="C31:P31">'[1]APPENDIX 41'!$C31:$P31</f>
        <v>14.397225799999671</v>
      </c>
      <c r="D31" s="8">
        <v>17849.682336599999</v>
      </c>
      <c r="E31" s="8">
        <v>54608.711710000003</v>
      </c>
      <c r="F31" s="8">
        <v>35169.434685600012</v>
      </c>
      <c r="G31" s="8">
        <v>7177.3924684000003</v>
      </c>
      <c r="H31" s="8">
        <v>24769.765329999991</v>
      </c>
      <c r="I31" s="8">
        <v>744306.57866119989</v>
      </c>
      <c r="J31" s="8">
        <v>685727.95837999962</v>
      </c>
      <c r="K31" s="265">
        <v>0</v>
      </c>
      <c r="L31" s="265">
        <v>4711.3266647000009</v>
      </c>
      <c r="M31" s="265">
        <v>77592.015281</v>
      </c>
      <c r="N31" s="265">
        <v>69233.338899999886</v>
      </c>
      <c r="O31" s="265">
        <v>8873301.7553602122</v>
      </c>
      <c r="P31" s="265">
        <v>6862.1500700000006</v>
      </c>
      <c r="Q31" s="266">
        <f t="shared" si="0"/>
        <v>10601324.507073512</v>
      </c>
    </row>
    <row r="32" spans="2:17" ht="20.25" customHeight="1" x14ac:dyDescent="0.35">
      <c r="B32" s="29" t="s">
        <v>266</v>
      </c>
      <c r="C32" s="8" cm="1">
        <f t="array" ref="C32:P32">'[1]APPENDIX 41'!$C32:$P32</f>
        <v>0</v>
      </c>
      <c r="D32" s="8">
        <v>11563.08</v>
      </c>
      <c r="E32" s="8">
        <v>2390.3809999999999</v>
      </c>
      <c r="F32" s="8">
        <v>21165.675999999999</v>
      </c>
      <c r="G32" s="8">
        <v>7856.25</v>
      </c>
      <c r="H32" s="8">
        <v>369.46</v>
      </c>
      <c r="I32" s="8">
        <v>331274.13900000002</v>
      </c>
      <c r="J32" s="8">
        <v>242106.90599999999</v>
      </c>
      <c r="K32" s="265">
        <v>0</v>
      </c>
      <c r="L32" s="265">
        <v>5720.9409999999998</v>
      </c>
      <c r="M32" s="265">
        <v>7643.19</v>
      </c>
      <c r="N32" s="265">
        <v>37251.980000000003</v>
      </c>
      <c r="O32" s="265">
        <v>602643.91399999999</v>
      </c>
      <c r="P32" s="265">
        <v>2056.4690000000001</v>
      </c>
      <c r="Q32" s="266">
        <f t="shared" si="0"/>
        <v>1272042.3859999999</v>
      </c>
    </row>
    <row r="33" spans="2:17" ht="20.25" customHeight="1" x14ac:dyDescent="0.35">
      <c r="B33" s="29" t="s">
        <v>267</v>
      </c>
      <c r="C33" s="8" cm="1">
        <f t="array" ref="C33:P33">'[1]APPENDIX 41'!$C33:$P33</f>
        <v>0</v>
      </c>
      <c r="D33" s="8">
        <v>536.96799999999996</v>
      </c>
      <c r="E33" s="8">
        <v>2262.6950000000002</v>
      </c>
      <c r="F33" s="8">
        <v>47915.864999999998</v>
      </c>
      <c r="G33" s="8">
        <v>12902.003000000001</v>
      </c>
      <c r="H33" s="8">
        <v>4082.4780000000001</v>
      </c>
      <c r="I33" s="8">
        <v>612137.07799999998</v>
      </c>
      <c r="J33" s="8">
        <v>241387.22200000001</v>
      </c>
      <c r="K33" s="265">
        <v>0</v>
      </c>
      <c r="L33" s="265">
        <v>1155.7809999999999</v>
      </c>
      <c r="M33" s="265">
        <v>4519.2089999999998</v>
      </c>
      <c r="N33" s="265">
        <v>22890.952000000001</v>
      </c>
      <c r="O33" s="265">
        <v>0</v>
      </c>
      <c r="P33" s="265">
        <v>75.724999999999994</v>
      </c>
      <c r="Q33" s="266">
        <f t="shared" si="0"/>
        <v>949865.97599999991</v>
      </c>
    </row>
    <row r="34" spans="2:17" ht="20.25" customHeight="1" x14ac:dyDescent="0.35">
      <c r="B34" s="29" t="s">
        <v>268</v>
      </c>
      <c r="C34" s="8" cm="1">
        <f t="array" ref="C34:P34">'[1]APPENDIX 41'!$C34:$P34</f>
        <v>0</v>
      </c>
      <c r="D34" s="8">
        <v>4500.504640000001</v>
      </c>
      <c r="E34" s="8">
        <v>17815.53081</v>
      </c>
      <c r="F34" s="8">
        <v>66814.620699999999</v>
      </c>
      <c r="G34" s="8">
        <v>6663.6253199999983</v>
      </c>
      <c r="H34" s="8">
        <v>4417.1840000000002</v>
      </c>
      <c r="I34" s="8">
        <v>494668.82819303649</v>
      </c>
      <c r="J34" s="8">
        <v>538887.33260989387</v>
      </c>
      <c r="K34" s="265">
        <v>167265.35569799741</v>
      </c>
      <c r="L34" s="265">
        <v>21312.205139999998</v>
      </c>
      <c r="M34" s="265">
        <v>1905.722</v>
      </c>
      <c r="N34" s="265">
        <v>44201.316096056777</v>
      </c>
      <c r="O34" s="265">
        <v>2393.1447499999999</v>
      </c>
      <c r="P34" s="265">
        <v>124.5458</v>
      </c>
      <c r="Q34" s="266">
        <f t="shared" si="0"/>
        <v>1370969.9157569844</v>
      </c>
    </row>
    <row r="35" spans="2:17" ht="20.25" customHeight="1" x14ac:dyDescent="0.35">
      <c r="B35" s="29" t="s">
        <v>269</v>
      </c>
      <c r="C35" s="8" cm="1">
        <f t="array" ref="C35:P35">'[1]APPENDIX 41'!$C35:$P35</f>
        <v>200</v>
      </c>
      <c r="D35" s="8">
        <v>0</v>
      </c>
      <c r="E35" s="8">
        <v>0</v>
      </c>
      <c r="F35" s="8">
        <v>0</v>
      </c>
      <c r="G35" s="8">
        <v>0</v>
      </c>
      <c r="H35" s="8">
        <v>0</v>
      </c>
      <c r="I35" s="8">
        <v>42987.64097</v>
      </c>
      <c r="J35" s="8">
        <v>7184.5060000000003</v>
      </c>
      <c r="K35" s="265">
        <v>0</v>
      </c>
      <c r="L35" s="265">
        <v>825.53426000000002</v>
      </c>
      <c r="M35" s="265">
        <v>145600</v>
      </c>
      <c r="N35" s="265">
        <v>3255.4984899999999</v>
      </c>
      <c r="O35" s="265">
        <v>994170.22199999995</v>
      </c>
      <c r="P35" s="265">
        <v>0</v>
      </c>
      <c r="Q35" s="266">
        <f t="shared" si="0"/>
        <v>1194223.40172</v>
      </c>
    </row>
    <row r="36" spans="2:17" ht="20.25" customHeight="1" x14ac:dyDescent="0.35">
      <c r="B36" s="29" t="s">
        <v>21</v>
      </c>
      <c r="C36" s="8" cm="1">
        <f t="array" ref="C36:P36">'[1]APPENDIX 41'!$C36:$P36</f>
        <v>0</v>
      </c>
      <c r="D36" s="8">
        <v>196.298</v>
      </c>
      <c r="E36" s="8">
        <v>2513.7510000000002</v>
      </c>
      <c r="F36" s="8">
        <v>2540.596</v>
      </c>
      <c r="G36" s="8">
        <v>8925.3535238095246</v>
      </c>
      <c r="H36" s="8">
        <v>0</v>
      </c>
      <c r="I36" s="8">
        <v>168132.48300000001</v>
      </c>
      <c r="J36" s="8">
        <v>221574.56899999999</v>
      </c>
      <c r="K36" s="265">
        <v>-22200.609</v>
      </c>
      <c r="L36" s="265">
        <v>153.43299999999999</v>
      </c>
      <c r="M36" s="265">
        <v>9431.8700000000008</v>
      </c>
      <c r="N36" s="265">
        <v>8209.1319999999996</v>
      </c>
      <c r="O36" s="265">
        <v>7087.6777200000024</v>
      </c>
      <c r="P36" s="265">
        <v>1364.202450000003</v>
      </c>
      <c r="Q36" s="266">
        <f t="shared" si="0"/>
        <v>407928.75669380947</v>
      </c>
    </row>
    <row r="37" spans="2:17" ht="20.25" customHeight="1" x14ac:dyDescent="0.35">
      <c r="B37" s="29" t="s">
        <v>22</v>
      </c>
      <c r="C37" s="8" cm="1">
        <f t="array" ref="C37:P37">'[1]APPENDIX 41'!$C37:$P37</f>
        <v>0</v>
      </c>
      <c r="D37" s="8">
        <v>7883.6346892062274</v>
      </c>
      <c r="E37" s="8">
        <v>41186.860440699173</v>
      </c>
      <c r="F37" s="8">
        <v>32412.008071650449</v>
      </c>
      <c r="G37" s="8">
        <v>10548.504380782189</v>
      </c>
      <c r="H37" s="8">
        <v>57055.802205051703</v>
      </c>
      <c r="I37" s="8">
        <v>125810.3916459749</v>
      </c>
      <c r="J37" s="8">
        <v>86247.244536572151</v>
      </c>
      <c r="K37" s="265">
        <v>0</v>
      </c>
      <c r="L37" s="265">
        <v>82.294584533117472</v>
      </c>
      <c r="M37" s="265">
        <v>32154.740561646358</v>
      </c>
      <c r="N37" s="265">
        <v>70500.653271581381</v>
      </c>
      <c r="O37" s="265">
        <v>13804.221754386081</v>
      </c>
      <c r="P37" s="265">
        <v>349.83274791629412</v>
      </c>
      <c r="Q37" s="266">
        <f t="shared" si="0"/>
        <v>478036.18889000005</v>
      </c>
    </row>
    <row r="38" spans="2:17" ht="20.25" customHeight="1" x14ac:dyDescent="0.35">
      <c r="B38" s="29" t="s">
        <v>270</v>
      </c>
      <c r="C38" s="8" cm="1">
        <f t="array" ref="C38:P38">'[1]APPENDIX 41'!$C38:$P38</f>
        <v>363.69</v>
      </c>
      <c r="D38" s="8">
        <v>18354.557000000001</v>
      </c>
      <c r="E38" s="8">
        <v>30095.94</v>
      </c>
      <c r="F38" s="8">
        <v>48968.28</v>
      </c>
      <c r="G38" s="8">
        <v>10796.795</v>
      </c>
      <c r="H38" s="8">
        <v>2261.8470000000002</v>
      </c>
      <c r="I38" s="8">
        <v>768105.00100000005</v>
      </c>
      <c r="J38" s="8">
        <v>334683.62199999997</v>
      </c>
      <c r="K38" s="265">
        <v>14083.839</v>
      </c>
      <c r="L38" s="265">
        <v>83529.521999999997</v>
      </c>
      <c r="M38" s="265">
        <v>22315.842000000001</v>
      </c>
      <c r="N38" s="265">
        <v>66060.968999999997</v>
      </c>
      <c r="O38" s="265">
        <v>1085932.243</v>
      </c>
      <c r="P38" s="265">
        <v>29613.95</v>
      </c>
      <c r="Q38" s="266">
        <f t="shared" si="0"/>
        <v>2515166.0970000001</v>
      </c>
    </row>
    <row r="39" spans="2:17" ht="20.25" customHeight="1" x14ac:dyDescent="0.35">
      <c r="B39" s="29" t="s">
        <v>23</v>
      </c>
      <c r="C39" s="8" cm="1">
        <f t="array" ref="C39:P39">'[1]APPENDIX 41'!$C39:$P39</f>
        <v>0</v>
      </c>
      <c r="D39" s="8">
        <v>959.41700000000003</v>
      </c>
      <c r="E39" s="8">
        <v>2071.2669999999998</v>
      </c>
      <c r="F39" s="8">
        <v>547.31600000000003</v>
      </c>
      <c r="G39" s="8">
        <v>2347.8919999999998</v>
      </c>
      <c r="H39" s="8">
        <v>-75.599999999999994</v>
      </c>
      <c r="I39" s="8">
        <v>411479.26699999999</v>
      </c>
      <c r="J39" s="8">
        <v>161388.35200000001</v>
      </c>
      <c r="K39" s="265">
        <v>0</v>
      </c>
      <c r="L39" s="265">
        <v>1957.1590000000001</v>
      </c>
      <c r="M39" s="265">
        <v>2095.8829999999998</v>
      </c>
      <c r="N39" s="265">
        <v>6085.4589999999998</v>
      </c>
      <c r="O39" s="265">
        <v>444522.49099999998</v>
      </c>
      <c r="P39" s="265">
        <v>13.894</v>
      </c>
      <c r="Q39" s="266">
        <f t="shared" si="0"/>
        <v>1033392.7970000001</v>
      </c>
    </row>
    <row r="40" spans="2:17" ht="20.25" customHeight="1" x14ac:dyDescent="0.35">
      <c r="B40" s="29" t="s">
        <v>24</v>
      </c>
      <c r="C40" s="8" cm="1">
        <f t="array" ref="C40:P40">'[1]APPENDIX 41'!$C40:$P40</f>
        <v>0</v>
      </c>
      <c r="D40" s="8">
        <v>308.62</v>
      </c>
      <c r="E40" s="8">
        <v>0</v>
      </c>
      <c r="F40" s="8">
        <v>478.327</v>
      </c>
      <c r="G40" s="8">
        <v>1235.23</v>
      </c>
      <c r="H40" s="8">
        <v>20.920999999999999</v>
      </c>
      <c r="I40" s="8">
        <v>176987.565</v>
      </c>
      <c r="J40" s="8">
        <v>147122.04</v>
      </c>
      <c r="K40" s="265">
        <v>0</v>
      </c>
      <c r="L40" s="265">
        <v>903</v>
      </c>
      <c r="M40" s="265">
        <v>34.442</v>
      </c>
      <c r="N40" s="265">
        <v>4303.13</v>
      </c>
      <c r="O40" s="265">
        <v>0</v>
      </c>
      <c r="P40" s="265">
        <v>50</v>
      </c>
      <c r="Q40" s="266">
        <f t="shared" si="0"/>
        <v>331443.27499999997</v>
      </c>
    </row>
    <row r="41" spans="2:17" ht="20.25" customHeight="1" x14ac:dyDescent="0.35">
      <c r="B41" s="29" t="s">
        <v>25</v>
      </c>
      <c r="C41" s="8" cm="1">
        <f t="array" ref="C41:P41">'[1]APPENDIX 41'!$C41:$P41</f>
        <v>0</v>
      </c>
      <c r="D41" s="8">
        <v>0</v>
      </c>
      <c r="E41" s="8">
        <v>0</v>
      </c>
      <c r="F41" s="8">
        <v>0</v>
      </c>
      <c r="G41" s="8">
        <v>0</v>
      </c>
      <c r="H41" s="8">
        <v>0</v>
      </c>
      <c r="I41" s="8">
        <v>0</v>
      </c>
      <c r="J41" s="8">
        <v>0</v>
      </c>
      <c r="K41" s="265">
        <v>0</v>
      </c>
      <c r="L41" s="265">
        <v>0</v>
      </c>
      <c r="M41" s="265">
        <v>0</v>
      </c>
      <c r="N41" s="265">
        <v>0</v>
      </c>
      <c r="O41" s="265">
        <v>0</v>
      </c>
      <c r="P41" s="265">
        <v>0</v>
      </c>
      <c r="Q41" s="266">
        <f t="shared" si="0"/>
        <v>0</v>
      </c>
    </row>
    <row r="42" spans="2:17" ht="20.25" customHeight="1" x14ac:dyDescent="0.35">
      <c r="B42" s="260" t="s">
        <v>26</v>
      </c>
      <c r="C42" s="268">
        <f t="shared" ref="C42:Q42" si="1">SUM(C6:C41)</f>
        <v>23175.062095800018</v>
      </c>
      <c r="D42" s="268">
        <f t="shared" si="1"/>
        <v>619878.85403204593</v>
      </c>
      <c r="E42" s="268">
        <f t="shared" si="1"/>
        <v>810458.4089013288</v>
      </c>
      <c r="F42" s="268">
        <f t="shared" si="1"/>
        <v>2176010.1799457809</v>
      </c>
      <c r="G42" s="268">
        <f t="shared" si="1"/>
        <v>686395.78261369653</v>
      </c>
      <c r="H42" s="268">
        <f t="shared" si="1"/>
        <v>712798.85158901627</v>
      </c>
      <c r="I42" s="268">
        <f t="shared" si="1"/>
        <v>19319578.43182344</v>
      </c>
      <c r="J42" s="268">
        <f t="shared" si="1"/>
        <v>14577127.284923164</v>
      </c>
      <c r="K42" s="268">
        <f t="shared" si="1"/>
        <v>2031696.5073747195</v>
      </c>
      <c r="L42" s="268">
        <f t="shared" si="1"/>
        <v>428132.80392622907</v>
      </c>
      <c r="M42" s="268">
        <f t="shared" si="1"/>
        <v>1188188.9873863901</v>
      </c>
      <c r="N42" s="268">
        <f t="shared" si="1"/>
        <v>2803720.684172174</v>
      </c>
      <c r="O42" s="268">
        <f t="shared" si="1"/>
        <v>44812938.32740739</v>
      </c>
      <c r="P42" s="268">
        <f t="shared" si="1"/>
        <v>1168656.2034074282</v>
      </c>
      <c r="Q42" s="268">
        <f t="shared" si="1"/>
        <v>91358756.369598612</v>
      </c>
    </row>
    <row r="43" spans="2:17" ht="20.25" customHeight="1" x14ac:dyDescent="0.35">
      <c r="B43" s="534"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8" cm="1">
        <f t="array" ref="C44:P44">'[1]APPENDIX 41'!$C44:$P44</f>
        <v>8646.9930000000004</v>
      </c>
      <c r="D44" s="8">
        <v>169112.57500000001</v>
      </c>
      <c r="E44" s="8">
        <v>224026.34299999999</v>
      </c>
      <c r="F44" s="8">
        <v>637613.43799999997</v>
      </c>
      <c r="G44" s="8">
        <v>59461.659</v>
      </c>
      <c r="H44" s="8">
        <v>99440.42</v>
      </c>
      <c r="I44" s="8">
        <v>15573.291999999999</v>
      </c>
      <c r="J44" s="8">
        <v>66540.428</v>
      </c>
      <c r="K44" s="8">
        <v>0</v>
      </c>
      <c r="L44" s="8">
        <v>60032.283000000003</v>
      </c>
      <c r="M44" s="8">
        <v>3159.5940000000001</v>
      </c>
      <c r="N44" s="8">
        <v>6319.1880000000001</v>
      </c>
      <c r="O44" s="8">
        <v>1067151.0379999999</v>
      </c>
      <c r="P44" s="8">
        <v>246448.32199999999</v>
      </c>
      <c r="Q44" s="266">
        <f t="shared" ref="Q44" si="2">SUM(C44:P44)</f>
        <v>2663525.5730000003</v>
      </c>
    </row>
    <row r="45" spans="2:17" ht="20.25" customHeight="1" x14ac:dyDescent="0.35">
      <c r="B45" s="29" t="s">
        <v>29</v>
      </c>
      <c r="C45" s="8" cm="1">
        <f t="array" ref="C45:P45">'[1]APPENDIX 41'!$C45:$P45</f>
        <v>2007.97</v>
      </c>
      <c r="D45" s="8">
        <v>29433.701000000001</v>
      </c>
      <c r="E45" s="8">
        <v>0</v>
      </c>
      <c r="F45" s="8">
        <v>1067035.791</v>
      </c>
      <c r="G45" s="8">
        <v>8969.74</v>
      </c>
      <c r="H45" s="8">
        <v>91803.285000000003</v>
      </c>
      <c r="I45" s="8">
        <v>0</v>
      </c>
      <c r="J45" s="8">
        <v>141799.21900000001</v>
      </c>
      <c r="K45" s="8">
        <v>0</v>
      </c>
      <c r="L45" s="8">
        <v>23994.859</v>
      </c>
      <c r="M45" s="8">
        <v>0</v>
      </c>
      <c r="N45" s="8">
        <v>0</v>
      </c>
      <c r="O45" s="8">
        <v>617058.55700000003</v>
      </c>
      <c r="P45" s="8">
        <v>109647.44899999999</v>
      </c>
      <c r="Q45" s="266">
        <f t="shared" ref="Q45:Q48" si="3">SUM(C45:P45)</f>
        <v>2091750.571</v>
      </c>
    </row>
    <row r="46" spans="2:17" ht="20.25" customHeight="1" x14ac:dyDescent="0.35">
      <c r="B46" s="29" t="s">
        <v>271</v>
      </c>
      <c r="C46" s="8" cm="1">
        <f t="array" ref="C46:P46">'[1]APPENDIX 41'!$C46:$P46</f>
        <v>15866.802</v>
      </c>
      <c r="D46" s="8">
        <v>53307.959000000003</v>
      </c>
      <c r="E46" s="8">
        <v>68429.051999999996</v>
      </c>
      <c r="F46" s="8">
        <v>501813.04700000002</v>
      </c>
      <c r="G46" s="8">
        <v>404.19600000000003</v>
      </c>
      <c r="H46" s="8">
        <v>23695.485000000001</v>
      </c>
      <c r="I46" s="8">
        <v>22397.813999999998</v>
      </c>
      <c r="J46" s="8">
        <v>24264.297999999999</v>
      </c>
      <c r="K46" s="8">
        <v>0</v>
      </c>
      <c r="L46" s="8">
        <v>915.31799999999998</v>
      </c>
      <c r="M46" s="8">
        <v>22137.127</v>
      </c>
      <c r="N46" s="8">
        <v>1154.6769999999999</v>
      </c>
      <c r="O46" s="8">
        <v>491673.62599999999</v>
      </c>
      <c r="P46" s="8">
        <v>2776.9989999999998</v>
      </c>
      <c r="Q46" s="266">
        <f t="shared" si="3"/>
        <v>1228836.3999999999</v>
      </c>
    </row>
    <row r="47" spans="2:17" ht="20.25" customHeight="1" x14ac:dyDescent="0.35">
      <c r="B47" s="29" t="s">
        <v>30</v>
      </c>
      <c r="C47" s="8" cm="1">
        <f t="array" ref="C47:P47">'[1]APPENDIX 41'!$C47:$P47</f>
        <v>72849.125459999981</v>
      </c>
      <c r="D47" s="8">
        <v>386731.67646999931</v>
      </c>
      <c r="E47" s="8">
        <v>-223518.16406000001</v>
      </c>
      <c r="F47" s="8">
        <v>2526594.5470399992</v>
      </c>
      <c r="G47" s="8">
        <v>26871.34677</v>
      </c>
      <c r="H47" s="8">
        <v>368784.3306499999</v>
      </c>
      <c r="I47" s="8">
        <v>7410.0483200000008</v>
      </c>
      <c r="J47" s="8">
        <v>508625.70688999968</v>
      </c>
      <c r="K47" s="8">
        <v>0</v>
      </c>
      <c r="L47" s="8">
        <v>303763.36274000013</v>
      </c>
      <c r="M47" s="8">
        <v>53712.135909999997</v>
      </c>
      <c r="N47" s="8">
        <v>12667.785029999999</v>
      </c>
      <c r="O47" s="8">
        <v>2463007.5636199992</v>
      </c>
      <c r="P47" s="8">
        <v>687638.13858000282</v>
      </c>
      <c r="Q47" s="266">
        <f t="shared" si="3"/>
        <v>7195137.6034200005</v>
      </c>
    </row>
    <row r="48" spans="2:17" ht="20.25" customHeight="1" x14ac:dyDescent="0.35">
      <c r="B48" s="362" t="s">
        <v>272</v>
      </c>
      <c r="C48" s="8" cm="1">
        <f t="array" ref="C48:P48">'[1]APPENDIX 41'!$C48:$P48</f>
        <v>6858.6799039282178</v>
      </c>
      <c r="D48" s="8">
        <v>199251.95438270879</v>
      </c>
      <c r="E48" s="8">
        <v>0</v>
      </c>
      <c r="F48" s="8">
        <v>635710.72527079133</v>
      </c>
      <c r="G48" s="8">
        <v>422034.46410034993</v>
      </c>
      <c r="H48" s="8">
        <v>35938.356829650758</v>
      </c>
      <c r="I48" s="8">
        <v>0</v>
      </c>
      <c r="J48" s="8">
        <v>81482.060951038977</v>
      </c>
      <c r="K48" s="8">
        <v>0</v>
      </c>
      <c r="L48" s="8">
        <v>0</v>
      </c>
      <c r="M48" s="8">
        <v>7872.9354609347256</v>
      </c>
      <c r="N48" s="8">
        <v>0</v>
      </c>
      <c r="O48" s="8">
        <v>22896.2547664944</v>
      </c>
      <c r="P48" s="8">
        <v>61517.296612889491</v>
      </c>
      <c r="Q48" s="266">
        <f t="shared" si="3"/>
        <v>1473562.7282787866</v>
      </c>
    </row>
    <row r="49" spans="2:17" ht="20.25" customHeight="1" x14ac:dyDescent="0.35">
      <c r="B49" s="365" t="s">
        <v>26</v>
      </c>
      <c r="C49" s="366">
        <f t="shared" ref="C49:Q49" si="4">SUM(C44:C48)</f>
        <v>106229.5703639282</v>
      </c>
      <c r="D49" s="366">
        <f t="shared" si="4"/>
        <v>837837.86585270811</v>
      </c>
      <c r="E49" s="366">
        <f t="shared" si="4"/>
        <v>68937.230940000009</v>
      </c>
      <c r="F49" s="366">
        <f t="shared" si="4"/>
        <v>5368767.5483107902</v>
      </c>
      <c r="G49" s="366">
        <f t="shared" si="4"/>
        <v>517741.40587034996</v>
      </c>
      <c r="H49" s="366">
        <f t="shared" si="4"/>
        <v>619661.87747965055</v>
      </c>
      <c r="I49" s="366">
        <f t="shared" si="4"/>
        <v>45381.154320000001</v>
      </c>
      <c r="J49" s="366">
        <f t="shared" si="4"/>
        <v>822711.71284103859</v>
      </c>
      <c r="K49" s="366">
        <f t="shared" si="4"/>
        <v>0</v>
      </c>
      <c r="L49" s="366">
        <f t="shared" si="4"/>
        <v>388705.82274000015</v>
      </c>
      <c r="M49" s="366">
        <f t="shared" si="4"/>
        <v>86881.792370934723</v>
      </c>
      <c r="N49" s="366">
        <f t="shared" si="4"/>
        <v>20141.650029999997</v>
      </c>
      <c r="O49" s="366">
        <f t="shared" si="4"/>
        <v>4661787.0393864932</v>
      </c>
      <c r="P49" s="366">
        <f t="shared" si="4"/>
        <v>1108028.2051928923</v>
      </c>
      <c r="Q49" s="366">
        <f t="shared" si="4"/>
        <v>14652812.875698786</v>
      </c>
    </row>
    <row r="50" spans="2:17" ht="20.2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QbPyEmF8JjI9a9tuV/wEIPhyhuPZPWP0FOu5m+c/GbQJfZEpOgHq8TNH43F9IpkwgoLIa0ncwJU9ZdncuXqpag==" saltValue="pDKjmY8YN4ECCxVzLgtMEw=="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47">
    <tabColor rgb="FFCC9900"/>
    <pageSetUpPr fitToPage="1"/>
  </sheetPr>
  <dimension ref="B1:Q50"/>
  <sheetViews>
    <sheetView showGridLines="0" zoomScale="80" zoomScaleNormal="80" workbookViewId="0">
      <selection activeCell="B5" sqref="B5:Q5"/>
    </sheetView>
  </sheetViews>
  <sheetFormatPr defaultRowHeight="20.25" customHeight="1" x14ac:dyDescent="0.35"/>
  <cols>
    <col min="1" max="1" width="10.1796875" style="1" customWidth="1"/>
    <col min="2" max="2" width="50.6328125" style="1" bestFit="1" customWidth="1"/>
    <col min="3" max="7" width="15.453125" style="1" customWidth="1"/>
    <col min="8" max="8" width="12.1796875" style="1" bestFit="1" customWidth="1"/>
    <col min="9" max="9" width="15.90625" style="1" bestFit="1" customWidth="1"/>
    <col min="10" max="10" width="15.453125" style="1" customWidth="1"/>
    <col min="11" max="11" width="13.81640625" style="1" customWidth="1"/>
    <col min="12" max="13" width="15.453125" style="1" customWidth="1"/>
    <col min="14" max="14" width="16.81640625" style="1" customWidth="1"/>
    <col min="15" max="15" width="15.453125" style="1" customWidth="1"/>
    <col min="16" max="16" width="16.36328125" style="1" customWidth="1"/>
    <col min="17" max="17" width="15.90625" style="1" customWidth="1"/>
    <col min="18" max="18" width="8.7265625" style="1"/>
    <col min="19" max="19" width="11.1796875" style="1" bestFit="1" customWidth="1"/>
    <col min="20" max="16384" width="8.7265625" style="1"/>
  </cols>
  <sheetData>
    <row r="1" spans="2:17" ht="31.5" customHeight="1" x14ac:dyDescent="0.35">
      <c r="B1" s="449"/>
    </row>
    <row r="3" spans="2:17" ht="21.75" customHeight="1" x14ac:dyDescent="0.35">
      <c r="B3" s="538" t="str">
        <f>_xlfn.CONCAT(Contents!E59,": ",UPPER(Contents!F59))</f>
        <v>APPENDIX 42: SUMMARY OF NET INCURRED CLAIMS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20.25" customHeight="1" x14ac:dyDescent="0.35">
      <c r="B5" s="534" t="s">
        <v>4</v>
      </c>
      <c r="C5" s="535"/>
      <c r="D5" s="535"/>
      <c r="E5" s="535"/>
      <c r="F5" s="535"/>
      <c r="G5" s="535"/>
      <c r="H5" s="535"/>
      <c r="I5" s="535"/>
      <c r="J5" s="535"/>
      <c r="K5" s="535"/>
      <c r="L5" s="535"/>
      <c r="M5" s="535"/>
      <c r="N5" s="535"/>
      <c r="O5" s="535"/>
      <c r="P5" s="535"/>
      <c r="Q5" s="536"/>
    </row>
    <row r="6" spans="2:17" ht="20.25" customHeight="1" x14ac:dyDescent="0.35">
      <c r="B6" s="29" t="s">
        <v>5</v>
      </c>
      <c r="C6" s="8" cm="1">
        <f t="array" ref="C6:P6">'[1]APPENDIX 42'!$C6:$P6</f>
        <v>0</v>
      </c>
      <c r="D6" s="8">
        <v>576.71990548355166</v>
      </c>
      <c r="E6" s="8">
        <v>295.57982049324482</v>
      </c>
      <c r="F6" s="8">
        <v>4522.3644976632922</v>
      </c>
      <c r="G6" s="8">
        <v>546.35760297840091</v>
      </c>
      <c r="H6" s="8">
        <v>1399.12891614405</v>
      </c>
      <c r="I6" s="8">
        <v>0</v>
      </c>
      <c r="J6" s="8">
        <v>0</v>
      </c>
      <c r="K6" s="265">
        <v>0</v>
      </c>
      <c r="L6" s="265">
        <v>-3932.6313793274721</v>
      </c>
      <c r="M6" s="265">
        <v>-7427.0201609615497</v>
      </c>
      <c r="N6" s="265">
        <v>53691.998025744928</v>
      </c>
      <c r="O6" s="265">
        <v>5575708.6679338329</v>
      </c>
      <c r="P6" s="265">
        <v>14173.86597794909</v>
      </c>
      <c r="Q6" s="266">
        <f>SUM(C6:P6)</f>
        <v>5639555.0311400006</v>
      </c>
    </row>
    <row r="7" spans="2:17" ht="20.25" customHeight="1" x14ac:dyDescent="0.35">
      <c r="B7" s="29" t="s">
        <v>6</v>
      </c>
      <c r="C7" s="8" cm="1">
        <f t="array" ref="C7:P7">'[1]APPENDIX 42'!$C7:$P7</f>
        <v>0</v>
      </c>
      <c r="D7" s="8">
        <v>-437.83506847405812</v>
      </c>
      <c r="E7" s="8">
        <v>-4633.1188307801149</v>
      </c>
      <c r="F7" s="8">
        <v>-19933.230188891881</v>
      </c>
      <c r="G7" s="8">
        <v>337.87760450109278</v>
      </c>
      <c r="H7" s="8">
        <v>893.53706999998917</v>
      </c>
      <c r="I7" s="8">
        <v>323395.51973965461</v>
      </c>
      <c r="J7" s="8">
        <v>1243462.0957881969</v>
      </c>
      <c r="K7" s="265">
        <v>381476.98046900379</v>
      </c>
      <c r="L7" s="265">
        <v>-6899.1309594997774</v>
      </c>
      <c r="M7" s="265">
        <v>-632.12420424329025</v>
      </c>
      <c r="N7" s="265">
        <v>17590.859078962971</v>
      </c>
      <c r="O7" s="265">
        <v>0</v>
      </c>
      <c r="P7" s="265">
        <v>-91385.105213414936</v>
      </c>
      <c r="Q7" s="266">
        <f t="shared" ref="Q7:Q41" si="0">SUM(C7:P7)</f>
        <v>1843236.3252850154</v>
      </c>
    </row>
    <row r="8" spans="2:17" ht="20.25" customHeight="1" x14ac:dyDescent="0.35">
      <c r="B8" s="29" t="s">
        <v>256</v>
      </c>
      <c r="C8" s="8" cm="1">
        <f t="array" ref="C8:P8">'[1]APPENDIX 42'!$C8:$P8</f>
        <v>-489.93566496262241</v>
      </c>
      <c r="D8" s="8">
        <v>34171.253779947852</v>
      </c>
      <c r="E8" s="8">
        <v>100862.0631968614</v>
      </c>
      <c r="F8" s="8">
        <v>294949.20465026313</v>
      </c>
      <c r="G8" s="8">
        <v>127872.62727328519</v>
      </c>
      <c r="H8" s="8">
        <v>102361.19353114199</v>
      </c>
      <c r="I8" s="8">
        <v>2244575.8262809692</v>
      </c>
      <c r="J8" s="8">
        <v>1720555.247242627</v>
      </c>
      <c r="K8" s="265">
        <v>0</v>
      </c>
      <c r="L8" s="265">
        <v>20917.159095944789</v>
      </c>
      <c r="M8" s="265">
        <v>121712.6624741344</v>
      </c>
      <c r="N8" s="265">
        <v>277154.80627584859</v>
      </c>
      <c r="O8" s="265">
        <v>3012492.359702141</v>
      </c>
      <c r="P8" s="265">
        <v>70174.294129500064</v>
      </c>
      <c r="Q8" s="266">
        <f t="shared" si="0"/>
        <v>8127308.7619677009</v>
      </c>
    </row>
    <row r="9" spans="2:17" ht="20.25" customHeight="1" x14ac:dyDescent="0.35">
      <c r="B9" s="29" t="s">
        <v>257</v>
      </c>
      <c r="C9" s="8" cm="1">
        <f t="array" ref="C9:P9">'[1]APPENDIX 42'!$C9:$P9</f>
        <v>267.29199999999997</v>
      </c>
      <c r="D9" s="8">
        <v>14984.94308866328</v>
      </c>
      <c r="E9" s="8">
        <v>32455.201523794829</v>
      </c>
      <c r="F9" s="8">
        <v>135201.791065572</v>
      </c>
      <c r="G9" s="8">
        <v>41376.802320000003</v>
      </c>
      <c r="H9" s="8">
        <v>12585.636979562851</v>
      </c>
      <c r="I9" s="8">
        <v>880170.78516692738</v>
      </c>
      <c r="J9" s="8">
        <v>579694.62765000004</v>
      </c>
      <c r="K9" s="265">
        <v>0</v>
      </c>
      <c r="L9" s="265">
        <v>164687.6930489261</v>
      </c>
      <c r="M9" s="265">
        <v>15384.848435716931</v>
      </c>
      <c r="N9" s="265">
        <v>208582.413264009</v>
      </c>
      <c r="O9" s="265">
        <v>3795850.443500001</v>
      </c>
      <c r="P9" s="265">
        <v>851905.66782999993</v>
      </c>
      <c r="Q9" s="266">
        <f t="shared" si="0"/>
        <v>6733148.1458731731</v>
      </c>
    </row>
    <row r="10" spans="2:17" ht="20.25" customHeight="1" x14ac:dyDescent="0.35">
      <c r="B10" s="29" t="s">
        <v>258</v>
      </c>
      <c r="C10" s="8" cm="1">
        <f t="array" ref="C10:P10">'[1]APPENDIX 42'!$C10:$P10</f>
        <v>0</v>
      </c>
      <c r="D10" s="8">
        <v>9211.2226739393554</v>
      </c>
      <c r="E10" s="8">
        <v>22629.47356194691</v>
      </c>
      <c r="F10" s="8">
        <v>11106.583132006739</v>
      </c>
      <c r="G10" s="8">
        <v>3074.0005230065958</v>
      </c>
      <c r="H10" s="8">
        <v>5451.8613944011777</v>
      </c>
      <c r="I10" s="8">
        <v>1152414.5658403831</v>
      </c>
      <c r="J10" s="8">
        <v>266305.34222029301</v>
      </c>
      <c r="K10" s="265">
        <v>0</v>
      </c>
      <c r="L10" s="265">
        <v>-218.452875786975</v>
      </c>
      <c r="M10" s="265">
        <v>9716.3395415873656</v>
      </c>
      <c r="N10" s="265">
        <v>50167.08307817427</v>
      </c>
      <c r="O10" s="265">
        <v>0</v>
      </c>
      <c r="P10" s="265">
        <v>193.33940994426609</v>
      </c>
      <c r="Q10" s="266">
        <f t="shared" si="0"/>
        <v>1530051.3584998955</v>
      </c>
    </row>
    <row r="11" spans="2:17" ht="20.25" customHeight="1" x14ac:dyDescent="0.35">
      <c r="B11" s="29" t="s">
        <v>7</v>
      </c>
      <c r="C11" s="8" cm="1">
        <f t="array" ref="C11:P11">'[1]APPENDIX 42'!$C11:$P11</f>
        <v>0</v>
      </c>
      <c r="D11" s="8">
        <v>55476.746659999997</v>
      </c>
      <c r="E11" s="8">
        <v>10073.521669999989</v>
      </c>
      <c r="F11" s="8">
        <v>72284.038850000026</v>
      </c>
      <c r="G11" s="8">
        <v>36996.48109000003</v>
      </c>
      <c r="H11" s="8">
        <v>17055.17516000001</v>
      </c>
      <c r="I11" s="8">
        <v>2157866.7799499999</v>
      </c>
      <c r="J11" s="8">
        <v>1663327.8078899989</v>
      </c>
      <c r="K11" s="265">
        <v>0</v>
      </c>
      <c r="L11" s="265">
        <v>19797.86899000001</v>
      </c>
      <c r="M11" s="265">
        <v>51873.58159999999</v>
      </c>
      <c r="N11" s="265">
        <v>-40476.175490000067</v>
      </c>
      <c r="O11" s="265">
        <v>6149990.9173600003</v>
      </c>
      <c r="P11" s="265">
        <v>65060.09855000001</v>
      </c>
      <c r="Q11" s="266">
        <f t="shared" si="0"/>
        <v>10259326.842279999</v>
      </c>
    </row>
    <row r="12" spans="2:17" ht="20.25" customHeight="1" x14ac:dyDescent="0.35">
      <c r="B12" s="29" t="s">
        <v>8</v>
      </c>
      <c r="C12" s="8" cm="1">
        <f t="array" ref="C12:P12">'[1]APPENDIX 42'!$C12:$P12</f>
        <v>0</v>
      </c>
      <c r="D12" s="8">
        <v>-12450.31144707257</v>
      </c>
      <c r="E12" s="8">
        <v>4297.3381290877523</v>
      </c>
      <c r="F12" s="8">
        <v>-138.5649652311169</v>
      </c>
      <c r="G12" s="8">
        <v>387.87452636645361</v>
      </c>
      <c r="H12" s="8">
        <v>275.60519509069059</v>
      </c>
      <c r="I12" s="8">
        <v>60083.012283981203</v>
      </c>
      <c r="J12" s="8">
        <v>34579.185628200081</v>
      </c>
      <c r="K12" s="265">
        <v>0</v>
      </c>
      <c r="L12" s="265">
        <v>1036.2598809320771</v>
      </c>
      <c r="M12" s="265">
        <v>452.56519973254387</v>
      </c>
      <c r="N12" s="265">
        <v>13771.372504760729</v>
      </c>
      <c r="O12" s="265">
        <v>0</v>
      </c>
      <c r="P12" s="265">
        <v>23.93731502171967</v>
      </c>
      <c r="Q12" s="266">
        <f t="shared" si="0"/>
        <v>102318.27425086955</v>
      </c>
    </row>
    <row r="13" spans="2:17" ht="20.25" customHeight="1" x14ac:dyDescent="0.35">
      <c r="B13" s="29" t="s">
        <v>9</v>
      </c>
      <c r="C13" s="8" cm="1">
        <f t="array" ref="C13:P13">'[1]APPENDIX 42'!$C13:$P13</f>
        <v>0</v>
      </c>
      <c r="D13" s="8">
        <v>0</v>
      </c>
      <c r="E13" s="8">
        <v>297.98599999999999</v>
      </c>
      <c r="F13" s="8">
        <v>8340.94</v>
      </c>
      <c r="G13" s="8">
        <v>7662</v>
      </c>
      <c r="H13" s="8">
        <v>0</v>
      </c>
      <c r="I13" s="8">
        <v>600161.46354866296</v>
      </c>
      <c r="J13" s="8">
        <v>388996.31482625339</v>
      </c>
      <c r="K13" s="265">
        <v>3644389.4760750858</v>
      </c>
      <c r="L13" s="265">
        <v>0</v>
      </c>
      <c r="M13" s="265">
        <v>0</v>
      </c>
      <c r="N13" s="265">
        <v>447.43799999999999</v>
      </c>
      <c r="O13" s="265">
        <v>0</v>
      </c>
      <c r="P13" s="265">
        <v>13586.18</v>
      </c>
      <c r="Q13" s="266">
        <f t="shared" si="0"/>
        <v>4663881.7984500015</v>
      </c>
    </row>
    <row r="14" spans="2:17" ht="20.25" customHeight="1" x14ac:dyDescent="0.35">
      <c r="B14" s="29" t="s">
        <v>259</v>
      </c>
      <c r="C14" s="8" cm="1">
        <f t="array" ref="C14:P14">'[1]APPENDIX 42'!$C14:$P14</f>
        <v>0</v>
      </c>
      <c r="D14" s="8">
        <v>0</v>
      </c>
      <c r="E14" s="8">
        <v>0</v>
      </c>
      <c r="F14" s="8">
        <v>0</v>
      </c>
      <c r="G14" s="8">
        <v>0</v>
      </c>
      <c r="H14" s="8">
        <v>0</v>
      </c>
      <c r="I14" s="8">
        <v>0</v>
      </c>
      <c r="J14" s="8">
        <v>0</v>
      </c>
      <c r="K14" s="265">
        <v>0</v>
      </c>
      <c r="L14" s="265">
        <v>0</v>
      </c>
      <c r="M14" s="265">
        <v>0</v>
      </c>
      <c r="N14" s="265">
        <v>0</v>
      </c>
      <c r="O14" s="265">
        <v>0</v>
      </c>
      <c r="P14" s="265">
        <v>0</v>
      </c>
      <c r="Q14" s="266">
        <f t="shared" si="0"/>
        <v>0</v>
      </c>
    </row>
    <row r="15" spans="2:17" ht="20.25" customHeight="1" x14ac:dyDescent="0.35">
      <c r="B15" s="29" t="s">
        <v>10</v>
      </c>
      <c r="C15" s="8" cm="1">
        <f t="array" ref="C15:P15">'[1]APPENDIX 42'!$C15:$P15</f>
        <v>-24.998999999999999</v>
      </c>
      <c r="D15" s="8">
        <v>14686.317999999999</v>
      </c>
      <c r="E15" s="8">
        <v>9150.8870000000006</v>
      </c>
      <c r="F15" s="8">
        <v>23475.285</v>
      </c>
      <c r="G15" s="8">
        <v>-15492.445</v>
      </c>
      <c r="H15" s="8">
        <v>18659.217000000001</v>
      </c>
      <c r="I15" s="8">
        <v>972531.57303112489</v>
      </c>
      <c r="J15" s="8">
        <v>453712.77600000001</v>
      </c>
      <c r="K15" s="265">
        <v>18328.002</v>
      </c>
      <c r="L15" s="265">
        <v>7016.3040000000001</v>
      </c>
      <c r="M15" s="265">
        <v>19878.347000000002</v>
      </c>
      <c r="N15" s="265">
        <v>122751.853</v>
      </c>
      <c r="O15" s="265">
        <v>12417.70982</v>
      </c>
      <c r="P15" s="265">
        <v>47935.56353492527</v>
      </c>
      <c r="Q15" s="266">
        <f t="shared" si="0"/>
        <v>1705026.3913860503</v>
      </c>
    </row>
    <row r="16" spans="2:17" ht="20.25" customHeight="1" x14ac:dyDescent="0.35">
      <c r="B16" s="29" t="s">
        <v>11</v>
      </c>
      <c r="C16" s="8" cm="1">
        <f t="array" ref="C16:P16">'[1]APPENDIX 42'!$C16:$P16</f>
        <v>0</v>
      </c>
      <c r="D16" s="8">
        <v>12792.85664</v>
      </c>
      <c r="E16" s="8">
        <v>12816.4151</v>
      </c>
      <c r="F16" s="8">
        <v>143963.77669999999</v>
      </c>
      <c r="G16" s="8">
        <v>26362.825379999998</v>
      </c>
      <c r="H16" s="8">
        <v>20628.295529999999</v>
      </c>
      <c r="I16" s="8">
        <v>457955.54231999989</v>
      </c>
      <c r="J16" s="8">
        <v>435603.46925000002</v>
      </c>
      <c r="K16" s="265">
        <v>0</v>
      </c>
      <c r="L16" s="265">
        <v>27824.09038999999</v>
      </c>
      <c r="M16" s="265">
        <v>13304.121810000001</v>
      </c>
      <c r="N16" s="265">
        <v>6151.6251500000062</v>
      </c>
      <c r="O16" s="265">
        <v>1741254.3628400001</v>
      </c>
      <c r="P16" s="265">
        <v>-2166.01523</v>
      </c>
      <c r="Q16" s="266">
        <f t="shared" si="0"/>
        <v>2896491.3658799999</v>
      </c>
    </row>
    <row r="17" spans="2:17" ht="20.25" customHeight="1" x14ac:dyDescent="0.35">
      <c r="B17" s="29" t="s">
        <v>12</v>
      </c>
      <c r="C17" s="8" cm="1">
        <f t="array" ref="C17:P17">'[1]APPENDIX 42'!$C17:$P17</f>
        <v>-104.119</v>
      </c>
      <c r="D17" s="8">
        <v>51825.422500000001</v>
      </c>
      <c r="E17" s="8">
        <v>172058.44349999999</v>
      </c>
      <c r="F17" s="8">
        <v>220843.74040000001</v>
      </c>
      <c r="G17" s="8">
        <v>-24416.347949999999</v>
      </c>
      <c r="H17" s="8">
        <v>37434.226149999973</v>
      </c>
      <c r="I17" s="8">
        <v>1514998.3089999999</v>
      </c>
      <c r="J17" s="8">
        <v>1442232.165</v>
      </c>
      <c r="K17" s="265">
        <v>0</v>
      </c>
      <c r="L17" s="265">
        <v>8403.5329999999994</v>
      </c>
      <c r="M17" s="265">
        <v>289941.03200000001</v>
      </c>
      <c r="N17" s="265">
        <v>335758.07500000001</v>
      </c>
      <c r="O17" s="265">
        <v>1328729.3230999999</v>
      </c>
      <c r="P17" s="265">
        <v>2788.9490000000001</v>
      </c>
      <c r="Q17" s="266">
        <f t="shared" si="0"/>
        <v>5380492.7516999999</v>
      </c>
    </row>
    <row r="18" spans="2:17" ht="20.25" customHeight="1" x14ac:dyDescent="0.35">
      <c r="B18" s="29" t="s">
        <v>13</v>
      </c>
      <c r="C18" s="8" cm="1">
        <f t="array" ref="C18:P18">'[1]APPENDIX 42'!$C18:$P18</f>
        <v>1562.0640000000001</v>
      </c>
      <c r="D18" s="8">
        <v>9564.8410000000003</v>
      </c>
      <c r="E18" s="8">
        <v>34421.64</v>
      </c>
      <c r="F18" s="8">
        <v>103590.753</v>
      </c>
      <c r="G18" s="8">
        <v>71205.123000000007</v>
      </c>
      <c r="H18" s="8">
        <v>50646.784</v>
      </c>
      <c r="I18" s="8">
        <v>1461107.7860000001</v>
      </c>
      <c r="J18" s="8">
        <v>1306987.2320000001</v>
      </c>
      <c r="K18" s="265">
        <v>0</v>
      </c>
      <c r="L18" s="265">
        <v>6344.027</v>
      </c>
      <c r="M18" s="265">
        <v>28641.328000000001</v>
      </c>
      <c r="N18" s="265">
        <v>367162.97100000002</v>
      </c>
      <c r="O18" s="265">
        <v>0</v>
      </c>
      <c r="P18" s="265">
        <v>11101.797</v>
      </c>
      <c r="Q18" s="266">
        <f t="shared" si="0"/>
        <v>3452336.3459999999</v>
      </c>
    </row>
    <row r="19" spans="2:17" ht="20.25" customHeight="1" x14ac:dyDescent="0.35">
      <c r="B19" s="29" t="s">
        <v>14</v>
      </c>
      <c r="C19" s="8" cm="1">
        <f t="array" ref="C19:P19">'[1]APPENDIX 42'!$C19:$P19</f>
        <v>3179.2719999999999</v>
      </c>
      <c r="D19" s="8">
        <v>65513.122000000003</v>
      </c>
      <c r="E19" s="8">
        <v>76306.343999999997</v>
      </c>
      <c r="F19" s="8">
        <v>128553.876</v>
      </c>
      <c r="G19" s="8">
        <v>15113.02</v>
      </c>
      <c r="H19" s="8">
        <v>14086.438</v>
      </c>
      <c r="I19" s="8">
        <v>1221353.9469999999</v>
      </c>
      <c r="J19" s="8">
        <v>275669.08500000002</v>
      </c>
      <c r="K19" s="265">
        <v>0</v>
      </c>
      <c r="L19" s="265">
        <v>33990.264999999999</v>
      </c>
      <c r="M19" s="265">
        <v>132323.32800000001</v>
      </c>
      <c r="N19" s="265">
        <v>180139.742</v>
      </c>
      <c r="O19" s="265">
        <v>156403.07699999999</v>
      </c>
      <c r="P19" s="265">
        <v>5574.8720000000003</v>
      </c>
      <c r="Q19" s="266">
        <f t="shared" si="0"/>
        <v>2308206.3879999998</v>
      </c>
    </row>
    <row r="20" spans="2:17" ht="20.25" customHeight="1" x14ac:dyDescent="0.35">
      <c r="B20" s="29" t="s">
        <v>260</v>
      </c>
      <c r="C20" s="8" cm="1">
        <f t="array" ref="C20:P20">'[1]APPENDIX 42'!$C20:$P20</f>
        <v>0</v>
      </c>
      <c r="D20" s="8">
        <v>12822.855</v>
      </c>
      <c r="E20" s="8">
        <v>37116.381999999998</v>
      </c>
      <c r="F20" s="8">
        <v>40921.491000000002</v>
      </c>
      <c r="G20" s="8">
        <v>9750.7880000000005</v>
      </c>
      <c r="H20" s="8">
        <v>79075.706000000006</v>
      </c>
      <c r="I20" s="8">
        <v>803027.96400000004</v>
      </c>
      <c r="J20" s="8">
        <v>251515.834</v>
      </c>
      <c r="K20" s="265">
        <v>0</v>
      </c>
      <c r="L20" s="265">
        <v>1128.2190000000001</v>
      </c>
      <c r="M20" s="265">
        <v>25774.887999999999</v>
      </c>
      <c r="N20" s="265">
        <v>85334.152000000002</v>
      </c>
      <c r="O20" s="265">
        <v>0</v>
      </c>
      <c r="P20" s="265">
        <v>-302.03199999999998</v>
      </c>
      <c r="Q20" s="266">
        <f t="shared" si="0"/>
        <v>1346166.2470000002</v>
      </c>
    </row>
    <row r="21" spans="2:17" ht="20.25" customHeight="1" x14ac:dyDescent="0.35">
      <c r="B21" s="29" t="s">
        <v>15</v>
      </c>
      <c r="C21" s="8" cm="1">
        <f t="array" ref="C21:P21">'[1]APPENDIX 42'!$C21:$P21</f>
        <v>0</v>
      </c>
      <c r="D21" s="8">
        <v>0</v>
      </c>
      <c r="E21" s="8">
        <v>0</v>
      </c>
      <c r="F21" s="8">
        <v>0</v>
      </c>
      <c r="G21" s="8">
        <v>0</v>
      </c>
      <c r="H21" s="8">
        <v>0</v>
      </c>
      <c r="I21" s="8">
        <v>0</v>
      </c>
      <c r="J21" s="8">
        <v>0</v>
      </c>
      <c r="K21" s="265">
        <v>0</v>
      </c>
      <c r="L21" s="265">
        <v>0</v>
      </c>
      <c r="M21" s="265">
        <v>0</v>
      </c>
      <c r="N21" s="265">
        <v>0</v>
      </c>
      <c r="O21" s="265">
        <v>0</v>
      </c>
      <c r="P21" s="265">
        <v>0</v>
      </c>
      <c r="Q21" s="266">
        <f t="shared" si="0"/>
        <v>0</v>
      </c>
    </row>
    <row r="22" spans="2:17" ht="20.25" customHeight="1" x14ac:dyDescent="0.35">
      <c r="B22" s="29" t="s">
        <v>261</v>
      </c>
      <c r="C22" s="8" cm="1">
        <f t="array" ref="C22:P22">'[1]APPENDIX 42'!$C22:$P22</f>
        <v>0</v>
      </c>
      <c r="D22" s="8">
        <v>-3191.0243846439048</v>
      </c>
      <c r="E22" s="8">
        <v>70331.663083841326</v>
      </c>
      <c r="F22" s="8">
        <v>172114.39515487361</v>
      </c>
      <c r="G22" s="8">
        <v>38936.061446000997</v>
      </c>
      <c r="H22" s="8">
        <v>26100.009456809519</v>
      </c>
      <c r="I22" s="8">
        <v>710018.48729373573</v>
      </c>
      <c r="J22" s="8">
        <v>330909.11143156711</v>
      </c>
      <c r="K22" s="265">
        <v>0</v>
      </c>
      <c r="L22" s="265">
        <v>-98287.159403767044</v>
      </c>
      <c r="M22" s="265">
        <v>-3618.879777219609</v>
      </c>
      <c r="N22" s="265">
        <v>321203.03423300351</v>
      </c>
      <c r="O22" s="265">
        <v>0</v>
      </c>
      <c r="P22" s="265">
        <v>68154.736035278314</v>
      </c>
      <c r="Q22" s="266">
        <f t="shared" si="0"/>
        <v>1632670.4345694797</v>
      </c>
    </row>
    <row r="23" spans="2:17" ht="15.5" x14ac:dyDescent="0.35">
      <c r="B23" s="29" t="s">
        <v>262</v>
      </c>
      <c r="C23" s="8" cm="1">
        <f t="array" ref="C23:P23">'[1]APPENDIX 42'!$C23:$P23</f>
        <v>0</v>
      </c>
      <c r="D23" s="8">
        <v>0</v>
      </c>
      <c r="E23" s="8">
        <v>0</v>
      </c>
      <c r="F23" s="8">
        <v>0</v>
      </c>
      <c r="G23" s="8">
        <v>0</v>
      </c>
      <c r="H23" s="8">
        <v>0</v>
      </c>
      <c r="I23" s="8">
        <v>0</v>
      </c>
      <c r="J23" s="8">
        <v>0</v>
      </c>
      <c r="K23" s="265">
        <v>0</v>
      </c>
      <c r="L23" s="265">
        <v>0</v>
      </c>
      <c r="M23" s="265">
        <v>0</v>
      </c>
      <c r="N23" s="265">
        <v>0</v>
      </c>
      <c r="O23" s="265">
        <v>9968928.32914</v>
      </c>
      <c r="P23" s="265">
        <v>0</v>
      </c>
      <c r="Q23" s="266">
        <f t="shared" si="0"/>
        <v>9968928.32914</v>
      </c>
    </row>
    <row r="24" spans="2:17" ht="20.25" customHeight="1" x14ac:dyDescent="0.35">
      <c r="B24" s="29" t="s">
        <v>16</v>
      </c>
      <c r="C24" s="8" cm="1">
        <f t="array" ref="C24:P24">'[1]APPENDIX 42'!$C24:$P24</f>
        <v>0</v>
      </c>
      <c r="D24" s="8">
        <v>4482.924</v>
      </c>
      <c r="E24" s="8">
        <v>19956.02</v>
      </c>
      <c r="F24" s="8">
        <v>72153.353000000003</v>
      </c>
      <c r="G24" s="8">
        <v>4094.4769999999999</v>
      </c>
      <c r="H24" s="8">
        <v>44437.716999999997</v>
      </c>
      <c r="I24" s="8">
        <v>474673.467</v>
      </c>
      <c r="J24" s="8">
        <v>326367.04499999998</v>
      </c>
      <c r="K24" s="265">
        <v>0</v>
      </c>
      <c r="L24" s="265">
        <v>5577.0460000000003</v>
      </c>
      <c r="M24" s="265">
        <v>13455.145</v>
      </c>
      <c r="N24" s="265">
        <v>123440.068</v>
      </c>
      <c r="O24" s="265">
        <v>32766.847000000002</v>
      </c>
      <c r="P24" s="265">
        <v>1422.3910000000001</v>
      </c>
      <c r="Q24" s="266">
        <f t="shared" si="0"/>
        <v>1122826.5000000002</v>
      </c>
    </row>
    <row r="25" spans="2:17" ht="20.25" customHeight="1" x14ac:dyDescent="0.35">
      <c r="B25" s="29" t="s">
        <v>17</v>
      </c>
      <c r="C25" s="8" cm="1">
        <f t="array" ref="C25:P25">'[1]APPENDIX 42'!$C25:$P25</f>
        <v>0</v>
      </c>
      <c r="D25" s="8">
        <v>56298.654815542999</v>
      </c>
      <c r="E25" s="8">
        <v>3306.61</v>
      </c>
      <c r="F25" s="8">
        <v>15605.125539152999</v>
      </c>
      <c r="G25" s="8">
        <v>9549.0103500000023</v>
      </c>
      <c r="H25" s="8">
        <v>824.30857650000041</v>
      </c>
      <c r="I25" s="8">
        <v>663179.42324999999</v>
      </c>
      <c r="J25" s="8">
        <v>415531.48878261901</v>
      </c>
      <c r="K25" s="265">
        <v>76526.808000000005</v>
      </c>
      <c r="L25" s="265">
        <v>3718.186293758999</v>
      </c>
      <c r="M25" s="265">
        <v>39869.658324349999</v>
      </c>
      <c r="N25" s="265">
        <v>24645.570978349999</v>
      </c>
      <c r="O25" s="265">
        <v>0</v>
      </c>
      <c r="P25" s="265">
        <v>215029.63427468401</v>
      </c>
      <c r="Q25" s="266">
        <f t="shared" si="0"/>
        <v>1524084.4791849577</v>
      </c>
    </row>
    <row r="26" spans="2:17" ht="20.25" customHeight="1" x14ac:dyDescent="0.35">
      <c r="B26" s="29" t="s">
        <v>18</v>
      </c>
      <c r="C26" s="8" cm="1">
        <f t="array" ref="C26:P26">'[1]APPENDIX 42'!$C26:$P26</f>
        <v>0</v>
      </c>
      <c r="D26" s="8">
        <v>62510.922606662061</v>
      </c>
      <c r="E26" s="8">
        <v>9088.4411252487243</v>
      </c>
      <c r="F26" s="8">
        <v>72228.841868191928</v>
      </c>
      <c r="G26" s="8">
        <v>75440.285542878293</v>
      </c>
      <c r="H26" s="8">
        <v>6877.5999000635256</v>
      </c>
      <c r="I26" s="8">
        <v>327765.44634008617</v>
      </c>
      <c r="J26" s="8">
        <v>2241586.7390931901</v>
      </c>
      <c r="K26" s="265">
        <v>0</v>
      </c>
      <c r="L26" s="265">
        <v>9313.6840999524029</v>
      </c>
      <c r="M26" s="265">
        <v>23042.926181266459</v>
      </c>
      <c r="N26" s="265">
        <v>109044.01946970361</v>
      </c>
      <c r="O26" s="265">
        <v>1271343.4074674631</v>
      </c>
      <c r="P26" s="265">
        <v>5754.1300898969921</v>
      </c>
      <c r="Q26" s="266">
        <f t="shared" si="0"/>
        <v>4213996.4437846029</v>
      </c>
    </row>
    <row r="27" spans="2:17" ht="20.25" customHeight="1" x14ac:dyDescent="0.35">
      <c r="B27" s="29" t="s">
        <v>19</v>
      </c>
      <c r="C27" s="8" cm="1">
        <f t="array" ref="C27:P27">'[1]APPENDIX 42'!$C27:$P27</f>
        <v>556.25569934059865</v>
      </c>
      <c r="D27" s="8">
        <v>331353.06043749867</v>
      </c>
      <c r="E27" s="8">
        <v>67930.205626154217</v>
      </c>
      <c r="F27" s="8">
        <v>493780.97465972923</v>
      </c>
      <c r="G27" s="8">
        <v>-6165.912378961958</v>
      </c>
      <c r="H27" s="8">
        <v>79735.909267450697</v>
      </c>
      <c r="I27" s="8">
        <v>408250.57958406862</v>
      </c>
      <c r="J27" s="8">
        <v>330396.3078550513</v>
      </c>
      <c r="K27" s="265">
        <v>0</v>
      </c>
      <c r="L27" s="265">
        <v>2979.5878813290069</v>
      </c>
      <c r="M27" s="265">
        <v>31227.149095767531</v>
      </c>
      <c r="N27" s="265">
        <v>361398.94180086523</v>
      </c>
      <c r="O27" s="265">
        <v>0</v>
      </c>
      <c r="P27" s="265">
        <v>1016.4779253165721</v>
      </c>
      <c r="Q27" s="266">
        <f t="shared" si="0"/>
        <v>2102459.5374536095</v>
      </c>
    </row>
    <row r="28" spans="2:17" ht="20.25" customHeight="1" x14ac:dyDescent="0.35">
      <c r="B28" s="29" t="s">
        <v>263</v>
      </c>
      <c r="C28" s="8" cm="1">
        <f t="array" ref="C28:P28">'[1]APPENDIX 42'!$C28:$P28</f>
        <v>28205.386950000018</v>
      </c>
      <c r="D28" s="8">
        <v>2967.0637719039992</v>
      </c>
      <c r="E28" s="8">
        <v>801.98413412800062</v>
      </c>
      <c r="F28" s="8">
        <v>1119.972490134001</v>
      </c>
      <c r="G28" s="8">
        <v>4354.0829999999996</v>
      </c>
      <c r="H28" s="8">
        <v>-1868.6993407130001</v>
      </c>
      <c r="I28" s="8">
        <v>231283.39369000011</v>
      </c>
      <c r="J28" s="8">
        <v>172558.05300000001</v>
      </c>
      <c r="K28" s="265">
        <v>0</v>
      </c>
      <c r="L28" s="265">
        <v>825.85299999999995</v>
      </c>
      <c r="M28" s="265">
        <v>9914.9060000000009</v>
      </c>
      <c r="N28" s="265">
        <v>-8340.5660000000007</v>
      </c>
      <c r="O28" s="265">
        <v>533912.46499999997</v>
      </c>
      <c r="P28" s="265">
        <v>-18051.879599999989</v>
      </c>
      <c r="Q28" s="266">
        <f t="shared" si="0"/>
        <v>957682.01609545317</v>
      </c>
    </row>
    <row r="29" spans="2:17" ht="20.25" customHeight="1" x14ac:dyDescent="0.35">
      <c r="B29" s="29" t="s">
        <v>264</v>
      </c>
      <c r="C29" s="8" cm="1">
        <f t="array" ref="C29:P29">'[1]APPENDIX 42'!$C29:$P29</f>
        <v>0</v>
      </c>
      <c r="D29" s="8">
        <v>6000.681866148163</v>
      </c>
      <c r="E29" s="8">
        <v>38262.472074970683</v>
      </c>
      <c r="F29" s="8">
        <v>57296.66853623763</v>
      </c>
      <c r="G29" s="8">
        <v>-5236.429916723996</v>
      </c>
      <c r="H29" s="8">
        <v>1669.7553579174159</v>
      </c>
      <c r="I29" s="8">
        <v>344513.7259558771</v>
      </c>
      <c r="J29" s="8">
        <v>-8462.4159472336323</v>
      </c>
      <c r="K29" s="265">
        <v>0</v>
      </c>
      <c r="L29" s="265">
        <v>-18229.88449550953</v>
      </c>
      <c r="M29" s="265">
        <v>7522.1327203874107</v>
      </c>
      <c r="N29" s="265">
        <v>106443.41501519379</v>
      </c>
      <c r="O29" s="265">
        <v>0</v>
      </c>
      <c r="P29" s="265">
        <v>0</v>
      </c>
      <c r="Q29" s="266">
        <f t="shared" si="0"/>
        <v>529780.121167265</v>
      </c>
    </row>
    <row r="30" spans="2:17" ht="20.25" customHeight="1" x14ac:dyDescent="0.35">
      <c r="B30" s="29" t="s">
        <v>20</v>
      </c>
      <c r="C30" s="8" cm="1">
        <f t="array" ref="C30:P30">'[1]APPENDIX 42'!$C30:$P30</f>
        <v>0</v>
      </c>
      <c r="D30" s="8">
        <v>22737.759275167609</v>
      </c>
      <c r="E30" s="8">
        <v>16974.418973316129</v>
      </c>
      <c r="F30" s="8">
        <v>209945.73032733041</v>
      </c>
      <c r="G30" s="8">
        <v>-3501.296121584744</v>
      </c>
      <c r="H30" s="8">
        <v>45634.421875306747</v>
      </c>
      <c r="I30" s="8">
        <v>153650.1575416211</v>
      </c>
      <c r="J30" s="8">
        <v>123438.4541468548</v>
      </c>
      <c r="K30" s="265">
        <v>0</v>
      </c>
      <c r="L30" s="265">
        <v>-6873.6973568800186</v>
      </c>
      <c r="M30" s="265">
        <v>24448.240677427639</v>
      </c>
      <c r="N30" s="265">
        <v>58863.936653586119</v>
      </c>
      <c r="O30" s="265">
        <v>0</v>
      </c>
      <c r="P30" s="265">
        <v>37216.919038106891</v>
      </c>
      <c r="Q30" s="266">
        <f t="shared" si="0"/>
        <v>682535.04503025266</v>
      </c>
    </row>
    <row r="31" spans="2:17" ht="20.25" customHeight="1" x14ac:dyDescent="0.35">
      <c r="B31" s="29" t="s">
        <v>265</v>
      </c>
      <c r="C31" s="8" cm="1">
        <f t="array" ref="C31:P31">'[1]APPENDIX 42'!$C31:$P31</f>
        <v>107.3560865999679</v>
      </c>
      <c r="D31" s="8">
        <v>49199.852019380909</v>
      </c>
      <c r="E31" s="8">
        <v>65959.881185016755</v>
      </c>
      <c r="F31" s="8">
        <v>39827.425852328</v>
      </c>
      <c r="G31" s="8">
        <v>3651.3994270318599</v>
      </c>
      <c r="H31" s="8">
        <v>9605.3288916690944</v>
      </c>
      <c r="I31" s="8">
        <v>834486.70229900407</v>
      </c>
      <c r="J31" s="8">
        <v>887332.11263408756</v>
      </c>
      <c r="K31" s="265">
        <v>0</v>
      </c>
      <c r="L31" s="265">
        <v>4203.1983832120522</v>
      </c>
      <c r="M31" s="265">
        <v>102187.5299405019</v>
      </c>
      <c r="N31" s="265">
        <v>74331.515347892288</v>
      </c>
      <c r="O31" s="265">
        <v>9161490.0793574955</v>
      </c>
      <c r="P31" s="265">
        <v>-11064.347197422379</v>
      </c>
      <c r="Q31" s="266">
        <f t="shared" si="0"/>
        <v>11221318.034226798</v>
      </c>
    </row>
    <row r="32" spans="2:17" ht="20.25" customHeight="1" x14ac:dyDescent="0.35">
      <c r="B32" s="29" t="s">
        <v>266</v>
      </c>
      <c r="C32" s="8" cm="1">
        <f t="array" ref="C32:P32">'[1]APPENDIX 42'!$C32:$P32</f>
        <v>0</v>
      </c>
      <c r="D32" s="8">
        <v>19362.07</v>
      </c>
      <c r="E32" s="8">
        <v>3118.84</v>
      </c>
      <c r="F32" s="8">
        <v>30245.415000000001</v>
      </c>
      <c r="G32" s="8">
        <v>17669.537</v>
      </c>
      <c r="H32" s="8">
        <v>264.57400000000001</v>
      </c>
      <c r="I32" s="8">
        <v>379735.68</v>
      </c>
      <c r="J32" s="8">
        <v>300949.07699999999</v>
      </c>
      <c r="K32" s="265">
        <v>0</v>
      </c>
      <c r="L32" s="265">
        <v>2725.2849999999999</v>
      </c>
      <c r="M32" s="265">
        <v>13277.698</v>
      </c>
      <c r="N32" s="265">
        <v>51596.659</v>
      </c>
      <c r="O32" s="265">
        <v>609742.01199999999</v>
      </c>
      <c r="P32" s="265">
        <v>983.423</v>
      </c>
      <c r="Q32" s="266">
        <f t="shared" si="0"/>
        <v>1429670.27</v>
      </c>
    </row>
    <row r="33" spans="2:17" ht="20.25" customHeight="1" x14ac:dyDescent="0.35">
      <c r="B33" s="29" t="s">
        <v>267</v>
      </c>
      <c r="C33" s="8" cm="1">
        <f t="array" ref="C33:P33">'[1]APPENDIX 42'!$C33:$P33</f>
        <v>0</v>
      </c>
      <c r="D33" s="8">
        <v>1499.7</v>
      </c>
      <c r="E33" s="8">
        <v>1519.5029999999999</v>
      </c>
      <c r="F33" s="8">
        <v>134389.323</v>
      </c>
      <c r="G33" s="8">
        <v>10574.699000000001</v>
      </c>
      <c r="H33" s="8">
        <v>1896.6679999999999</v>
      </c>
      <c r="I33" s="8">
        <v>647949.28700000001</v>
      </c>
      <c r="J33" s="8">
        <v>161689.22399999999</v>
      </c>
      <c r="K33" s="265">
        <v>0</v>
      </c>
      <c r="L33" s="265">
        <v>1643.548</v>
      </c>
      <c r="M33" s="265">
        <v>5356.415</v>
      </c>
      <c r="N33" s="265">
        <v>5059.5839999999998</v>
      </c>
      <c r="O33" s="265">
        <v>0</v>
      </c>
      <c r="P33" s="265">
        <v>80.724999999999994</v>
      </c>
      <c r="Q33" s="266">
        <f t="shared" si="0"/>
        <v>971658.67600000009</v>
      </c>
    </row>
    <row r="34" spans="2:17" ht="20.25" customHeight="1" x14ac:dyDescent="0.35">
      <c r="B34" s="29" t="s">
        <v>268</v>
      </c>
      <c r="C34" s="8" cm="1">
        <f t="array" ref="C34:P34">'[1]APPENDIX 42'!$C34:$P34</f>
        <v>0</v>
      </c>
      <c r="D34" s="8">
        <v>1976.1148154111049</v>
      </c>
      <c r="E34" s="8">
        <v>15259.252044699109</v>
      </c>
      <c r="F34" s="8">
        <v>63220.509592092203</v>
      </c>
      <c r="G34" s="8">
        <v>-2120.7521249410729</v>
      </c>
      <c r="H34" s="8">
        <v>7010.4677676755919</v>
      </c>
      <c r="I34" s="8">
        <v>408135.76253464149</v>
      </c>
      <c r="J34" s="8">
        <v>407791.31195737427</v>
      </c>
      <c r="K34" s="265">
        <v>31075.779362791</v>
      </c>
      <c r="L34" s="265">
        <v>12238.636113613151</v>
      </c>
      <c r="M34" s="265">
        <v>1505.9543463879249</v>
      </c>
      <c r="N34" s="265">
        <v>11442.826416337541</v>
      </c>
      <c r="O34" s="265">
        <v>1716.4698969999999</v>
      </c>
      <c r="P34" s="265">
        <v>101.72517438133239</v>
      </c>
      <c r="Q34" s="266">
        <f t="shared" si="0"/>
        <v>959354.05789746356</v>
      </c>
    </row>
    <row r="35" spans="2:17" ht="20.25" customHeight="1" x14ac:dyDescent="0.35">
      <c r="B35" s="29" t="s">
        <v>269</v>
      </c>
      <c r="C35" s="8" cm="1">
        <f t="array" ref="C35:P35">'[1]APPENDIX 42'!$C35:$P35</f>
        <v>200</v>
      </c>
      <c r="D35" s="8">
        <v>199.9973315006917</v>
      </c>
      <c r="E35" s="8">
        <v>0</v>
      </c>
      <c r="F35" s="8">
        <v>0</v>
      </c>
      <c r="G35" s="8">
        <v>0</v>
      </c>
      <c r="H35" s="8">
        <v>0</v>
      </c>
      <c r="I35" s="8">
        <v>61957.512940000001</v>
      </c>
      <c r="J35" s="8">
        <v>11528.388999999999</v>
      </c>
      <c r="K35" s="265">
        <v>0</v>
      </c>
      <c r="L35" s="265">
        <v>1136.0105799999999</v>
      </c>
      <c r="M35" s="265">
        <v>291199.99979999999</v>
      </c>
      <c r="N35" s="265">
        <v>4139.3966400000008</v>
      </c>
      <c r="O35" s="265">
        <v>954915.90308924718</v>
      </c>
      <c r="P35" s="265">
        <v>0</v>
      </c>
      <c r="Q35" s="266">
        <f t="shared" si="0"/>
        <v>1325277.2093807478</v>
      </c>
    </row>
    <row r="36" spans="2:17" ht="20.25" customHeight="1" x14ac:dyDescent="0.35">
      <c r="B36" s="29" t="s">
        <v>21</v>
      </c>
      <c r="C36" s="8" cm="1">
        <f t="array" ref="C36:P36">'[1]APPENDIX 42'!$C36:$P36</f>
        <v>0</v>
      </c>
      <c r="D36" s="8">
        <v>2558.1747488848732</v>
      </c>
      <c r="E36" s="8">
        <v>2038.6024200815</v>
      </c>
      <c r="F36" s="8">
        <v>24576.530111241551</v>
      </c>
      <c r="G36" s="8">
        <v>6594.2468179227844</v>
      </c>
      <c r="H36" s="8">
        <v>-369.98636917730897</v>
      </c>
      <c r="I36" s="8">
        <v>160076.92045262811</v>
      </c>
      <c r="J36" s="8">
        <v>274252.34298487712</v>
      </c>
      <c r="K36" s="265">
        <v>-22200.609</v>
      </c>
      <c r="L36" s="265">
        <v>19.853284302251701</v>
      </c>
      <c r="M36" s="265">
        <v>12994.502715410739</v>
      </c>
      <c r="N36" s="265">
        <v>11790.863747986459</v>
      </c>
      <c r="O36" s="265">
        <v>-8082.4331118951113</v>
      </c>
      <c r="P36" s="265">
        <v>-1107.2488528050289</v>
      </c>
      <c r="Q36" s="266">
        <f t="shared" si="0"/>
        <v>463141.75994945795</v>
      </c>
    </row>
    <row r="37" spans="2:17" ht="20.25" customHeight="1" x14ac:dyDescent="0.35">
      <c r="B37" s="29" t="s">
        <v>22</v>
      </c>
      <c r="C37" s="8" cm="1">
        <f t="array" ref="C37:P37">'[1]APPENDIX 42'!$C37:$P37</f>
        <v>0</v>
      </c>
      <c r="D37" s="8">
        <v>14543.16593065415</v>
      </c>
      <c r="E37" s="8">
        <v>61774.648468647472</v>
      </c>
      <c r="F37" s="8">
        <v>70847.565346646908</v>
      </c>
      <c r="G37" s="8">
        <v>5335.7223146019614</v>
      </c>
      <c r="H37" s="8">
        <v>43332.732610832842</v>
      </c>
      <c r="I37" s="8">
        <v>143666.2151837307</v>
      </c>
      <c r="J37" s="8">
        <v>115156.83835010169</v>
      </c>
      <c r="K37" s="265">
        <v>0</v>
      </c>
      <c r="L37" s="265">
        <v>-739.32988585369128</v>
      </c>
      <c r="M37" s="265">
        <v>45600.71068039431</v>
      </c>
      <c r="N37" s="265">
        <v>62792.862435412877</v>
      </c>
      <c r="O37" s="265">
        <v>11087.738676947851</v>
      </c>
      <c r="P37" s="265">
        <v>-243.21217555496159</v>
      </c>
      <c r="Q37" s="266">
        <f t="shared" si="0"/>
        <v>573155.6579365622</v>
      </c>
    </row>
    <row r="38" spans="2:17" ht="20.25" customHeight="1" x14ac:dyDescent="0.35">
      <c r="B38" s="29" t="s">
        <v>270</v>
      </c>
      <c r="C38" s="8" cm="1">
        <f t="array" ref="C38:P38">'[1]APPENDIX 42'!$C38:$P38</f>
        <v>-557.42399999999998</v>
      </c>
      <c r="D38" s="8">
        <v>18813.476999999999</v>
      </c>
      <c r="E38" s="8">
        <v>20804.875</v>
      </c>
      <c r="F38" s="8">
        <v>104088.41099999999</v>
      </c>
      <c r="G38" s="8">
        <v>30238.255000000001</v>
      </c>
      <c r="H38" s="8">
        <v>2239.9920000000002</v>
      </c>
      <c r="I38" s="8">
        <v>781901.25899999996</v>
      </c>
      <c r="J38" s="8">
        <v>344481.114</v>
      </c>
      <c r="K38" s="265">
        <v>-10940.593999999999</v>
      </c>
      <c r="L38" s="265">
        <v>51735.73</v>
      </c>
      <c r="M38" s="265">
        <v>20948.821</v>
      </c>
      <c r="N38" s="265">
        <v>48498.46</v>
      </c>
      <c r="O38" s="265">
        <v>1123653.129</v>
      </c>
      <c r="P38" s="265">
        <v>22901.210999999999</v>
      </c>
      <c r="Q38" s="266">
        <f t="shared" si="0"/>
        <v>2558806.716</v>
      </c>
    </row>
    <row r="39" spans="2:17" ht="20.25" customHeight="1" x14ac:dyDescent="0.35">
      <c r="B39" s="29" t="s">
        <v>23</v>
      </c>
      <c r="C39" s="8" cm="1">
        <f t="array" ref="C39:P39">'[1]APPENDIX 42'!$C39:$P39</f>
        <v>0</v>
      </c>
      <c r="D39" s="8">
        <v>-2620.017331975524</v>
      </c>
      <c r="E39" s="8">
        <v>3471.0375811192962</v>
      </c>
      <c r="F39" s="8">
        <v>25568.39748783924</v>
      </c>
      <c r="G39" s="8">
        <v>500.79129423924161</v>
      </c>
      <c r="H39" s="8">
        <v>772.47804827298319</v>
      </c>
      <c r="I39" s="8">
        <v>266051.52899999998</v>
      </c>
      <c r="J39" s="8">
        <v>105837.4496813134</v>
      </c>
      <c r="K39" s="265">
        <v>0</v>
      </c>
      <c r="L39" s="265">
        <v>3037.7192611156329</v>
      </c>
      <c r="M39" s="265">
        <v>13176.113429243849</v>
      </c>
      <c r="N39" s="265">
        <v>18821.980817805161</v>
      </c>
      <c r="O39" s="265">
        <v>679044.69960000005</v>
      </c>
      <c r="P39" s="265">
        <v>8928.2510385835758</v>
      </c>
      <c r="Q39" s="266">
        <f t="shared" si="0"/>
        <v>1122590.4299075569</v>
      </c>
    </row>
    <row r="40" spans="2:17" ht="20.25" customHeight="1" x14ac:dyDescent="0.35">
      <c r="B40" s="29" t="s">
        <v>24</v>
      </c>
      <c r="C40" s="8" cm="1">
        <f t="array" ref="C40:P40">'[1]APPENDIX 42'!$C40:$P40</f>
        <v>0</v>
      </c>
      <c r="D40" s="8">
        <v>-338.07600000000002</v>
      </c>
      <c r="E40" s="8">
        <v>-152</v>
      </c>
      <c r="F40" s="8">
        <v>49.543999999999997</v>
      </c>
      <c r="G40" s="8">
        <v>-1372.2909999999999</v>
      </c>
      <c r="H40" s="8">
        <v>-1.56</v>
      </c>
      <c r="I40" s="8">
        <v>-292505.4425</v>
      </c>
      <c r="J40" s="8">
        <v>-282116.69166000001</v>
      </c>
      <c r="K40" s="265">
        <v>0</v>
      </c>
      <c r="L40" s="265">
        <v>131.09399999999999</v>
      </c>
      <c r="M40" s="265">
        <v>-232.453</v>
      </c>
      <c r="N40" s="265">
        <v>-6887.549</v>
      </c>
      <c r="O40" s="265">
        <v>0</v>
      </c>
      <c r="P40" s="265">
        <v>-1488.6420000000001</v>
      </c>
      <c r="Q40" s="266">
        <f t="shared" si="0"/>
        <v>-584914.06715999998</v>
      </c>
    </row>
    <row r="41" spans="2:17" ht="20.25" customHeight="1" x14ac:dyDescent="0.35">
      <c r="B41" s="29" t="s">
        <v>25</v>
      </c>
      <c r="C41" s="8" cm="1">
        <f t="array" ref="C41:P41">'[1]APPENDIX 42'!$C41:$P41</f>
        <v>0</v>
      </c>
      <c r="D41" s="8">
        <v>0</v>
      </c>
      <c r="E41" s="8">
        <v>0</v>
      </c>
      <c r="F41" s="8">
        <v>0</v>
      </c>
      <c r="G41" s="8">
        <v>0</v>
      </c>
      <c r="H41" s="8">
        <v>0</v>
      </c>
      <c r="I41" s="8">
        <v>0</v>
      </c>
      <c r="J41" s="8">
        <v>0</v>
      </c>
      <c r="K41" s="265">
        <v>0</v>
      </c>
      <c r="L41" s="265">
        <v>0</v>
      </c>
      <c r="M41" s="265">
        <v>0</v>
      </c>
      <c r="N41" s="265">
        <v>0</v>
      </c>
      <c r="O41" s="265">
        <v>0</v>
      </c>
      <c r="P41" s="265">
        <v>0</v>
      </c>
      <c r="Q41" s="266">
        <f t="shared" si="0"/>
        <v>0</v>
      </c>
    </row>
    <row r="42" spans="2:17" ht="20.25" customHeight="1" x14ac:dyDescent="0.35">
      <c r="B42" s="260" t="s">
        <v>26</v>
      </c>
      <c r="C42" s="268">
        <f t="shared" ref="C42:Q42" si="1">SUM(C6:C41)</f>
        <v>32901.149070977961</v>
      </c>
      <c r="D42" s="268">
        <f t="shared" si="1"/>
        <v>857092.6556346229</v>
      </c>
      <c r="E42" s="268">
        <f t="shared" si="1"/>
        <v>908594.61138862709</v>
      </c>
      <c r="F42" s="268">
        <f t="shared" si="1"/>
        <v>2754740.2321071802</v>
      </c>
      <c r="G42" s="268">
        <f t="shared" si="1"/>
        <v>489318.87102060119</v>
      </c>
      <c r="H42" s="268">
        <f t="shared" si="1"/>
        <v>628714.52196894865</v>
      </c>
      <c r="I42" s="268">
        <f t="shared" si="1"/>
        <v>20554433.180727094</v>
      </c>
      <c r="J42" s="268">
        <f t="shared" si="1"/>
        <v>16321867.133805372</v>
      </c>
      <c r="K42" s="268">
        <f t="shared" si="1"/>
        <v>4118655.8429068807</v>
      </c>
      <c r="L42" s="268">
        <f t="shared" si="1"/>
        <v>255250.56494646199</v>
      </c>
      <c r="M42" s="268">
        <f t="shared" si="1"/>
        <v>1352820.4678298843</v>
      </c>
      <c r="N42" s="268">
        <f t="shared" si="1"/>
        <v>3056513.2324436367</v>
      </c>
      <c r="O42" s="268">
        <f t="shared" si="1"/>
        <v>46113365.50837224</v>
      </c>
      <c r="P42" s="268">
        <f t="shared" si="1"/>
        <v>1318299.7060543906</v>
      </c>
      <c r="Q42" s="268">
        <f t="shared" si="1"/>
        <v>98762567.678276926</v>
      </c>
    </row>
    <row r="43" spans="2:17" ht="20.25" customHeight="1" x14ac:dyDescent="0.35">
      <c r="B43" s="534" t="s">
        <v>27</v>
      </c>
      <c r="C43" s="535"/>
      <c r="D43" s="535"/>
      <c r="E43" s="535"/>
      <c r="F43" s="535"/>
      <c r="G43" s="535"/>
      <c r="H43" s="535"/>
      <c r="I43" s="535"/>
      <c r="J43" s="535"/>
      <c r="K43" s="535"/>
      <c r="L43" s="535"/>
      <c r="M43" s="535"/>
      <c r="N43" s="535"/>
      <c r="O43" s="535"/>
      <c r="P43" s="535"/>
      <c r="Q43" s="536"/>
    </row>
    <row r="44" spans="2:17" ht="20.25" customHeight="1" x14ac:dyDescent="0.35">
      <c r="B44" s="29" t="s">
        <v>28</v>
      </c>
      <c r="C44" s="8" cm="1">
        <f t="array" ref="C44:P44">'[1]APPENDIX 42'!$C44:$P44</f>
        <v>-15908.579</v>
      </c>
      <c r="D44" s="8">
        <v>234920.86300000001</v>
      </c>
      <c r="E44" s="8">
        <v>469679.58500000002</v>
      </c>
      <c r="F44" s="8">
        <v>876709.97900000005</v>
      </c>
      <c r="G44" s="8">
        <v>41317.864999999998</v>
      </c>
      <c r="H44" s="8">
        <v>139227.04300000001</v>
      </c>
      <c r="I44" s="8">
        <v>13068.531000000001</v>
      </c>
      <c r="J44" s="8">
        <v>48490.720999999998</v>
      </c>
      <c r="K44" s="8">
        <v>0</v>
      </c>
      <c r="L44" s="8">
        <v>105601.791</v>
      </c>
      <c r="M44" s="8">
        <v>-30113.565999999999</v>
      </c>
      <c r="N44" s="8">
        <v>-10475.751</v>
      </c>
      <c r="O44" s="8">
        <v>764535.58200000005</v>
      </c>
      <c r="P44" s="8">
        <v>-82643.111999999994</v>
      </c>
      <c r="Q44" s="266">
        <f t="shared" ref="Q44" si="2">SUM(C44:P44)</f>
        <v>2554410.952</v>
      </c>
    </row>
    <row r="45" spans="2:17" ht="20.25" customHeight="1" x14ac:dyDescent="0.35">
      <c r="B45" s="29" t="s">
        <v>29</v>
      </c>
      <c r="C45" s="8" cm="1">
        <f t="array" ref="C45:P45">'[1]APPENDIX 42'!$C45:$P45</f>
        <v>1362.307</v>
      </c>
      <c r="D45" s="8">
        <v>19168.848999999998</v>
      </c>
      <c r="E45" s="8">
        <v>0</v>
      </c>
      <c r="F45" s="8">
        <v>1066423.0649999999</v>
      </c>
      <c r="G45" s="8">
        <v>10843.28</v>
      </c>
      <c r="H45" s="8">
        <v>78034.485000000001</v>
      </c>
      <c r="I45" s="8">
        <v>0</v>
      </c>
      <c r="J45" s="8">
        <v>89138.627999999997</v>
      </c>
      <c r="K45" s="8">
        <v>0</v>
      </c>
      <c r="L45" s="8">
        <v>27238.44</v>
      </c>
      <c r="M45" s="8">
        <v>0</v>
      </c>
      <c r="N45" s="8">
        <v>0</v>
      </c>
      <c r="O45" s="8">
        <v>650655.23600000003</v>
      </c>
      <c r="P45" s="8">
        <v>110703.23299999999</v>
      </c>
      <c r="Q45" s="266">
        <f t="shared" ref="Q45:Q48" si="3">SUM(C45:P45)</f>
        <v>2053567.523</v>
      </c>
    </row>
    <row r="46" spans="2:17" ht="20.25" customHeight="1" x14ac:dyDescent="0.35">
      <c r="B46" s="29" t="s">
        <v>271</v>
      </c>
      <c r="C46" s="8" cm="1">
        <f t="array" ref="C46:P46">'[1]APPENDIX 42'!$C46:$P46</f>
        <v>39883.548588807636</v>
      </c>
      <c r="D46" s="8">
        <v>15621.71648675755</v>
      </c>
      <c r="E46" s="8">
        <v>158160.8517544975</v>
      </c>
      <c r="F46" s="8">
        <v>591544.8467544975</v>
      </c>
      <c r="G46" s="8">
        <v>-17217.099918555541</v>
      </c>
      <c r="H46" s="8">
        <v>50550.035462753927</v>
      </c>
      <c r="I46" s="8">
        <v>34484.889444645421</v>
      </c>
      <c r="J46" s="8">
        <v>36351.373444645418</v>
      </c>
      <c r="K46" s="8">
        <v>0</v>
      </c>
      <c r="L46" s="8">
        <v>3539.4300384203621</v>
      </c>
      <c r="M46" s="8">
        <v>37324.486381803057</v>
      </c>
      <c r="N46" s="8">
        <v>3778.789038420362</v>
      </c>
      <c r="O46" s="8">
        <v>503839.99726897501</v>
      </c>
      <c r="P46" s="8">
        <v>-1419.4709327067781</v>
      </c>
      <c r="Q46" s="266">
        <f t="shared" si="3"/>
        <v>1456443.3938129614</v>
      </c>
    </row>
    <row r="47" spans="2:17" ht="20.25" customHeight="1" x14ac:dyDescent="0.35">
      <c r="B47" s="29" t="s">
        <v>30</v>
      </c>
      <c r="C47" s="8" cm="1">
        <f t="array" ref="C47:P47">'[1]APPENDIX 42'!$C47:$P47</f>
        <v>72849.125459999981</v>
      </c>
      <c r="D47" s="8">
        <v>386731.67646999931</v>
      </c>
      <c r="E47" s="8">
        <v>-223518.16406000001</v>
      </c>
      <c r="F47" s="8">
        <v>2526594.5470399992</v>
      </c>
      <c r="G47" s="8">
        <v>26871.34677</v>
      </c>
      <c r="H47" s="8">
        <v>368784.3306499999</v>
      </c>
      <c r="I47" s="8">
        <v>7410.0483200000008</v>
      </c>
      <c r="J47" s="8">
        <v>508625.70688999968</v>
      </c>
      <c r="K47" s="8">
        <v>0</v>
      </c>
      <c r="L47" s="8">
        <v>303763.36274000013</v>
      </c>
      <c r="M47" s="8">
        <v>53712.135909999997</v>
      </c>
      <c r="N47" s="8">
        <v>12667.785029999999</v>
      </c>
      <c r="O47" s="8">
        <v>2463007.5636199992</v>
      </c>
      <c r="P47" s="8">
        <v>687638.13858000282</v>
      </c>
      <c r="Q47" s="266">
        <f t="shared" si="3"/>
        <v>7195137.6034200005</v>
      </c>
    </row>
    <row r="48" spans="2:17" ht="20.25" customHeight="1" x14ac:dyDescent="0.35">
      <c r="B48" s="29" t="s">
        <v>272</v>
      </c>
      <c r="C48" s="8" cm="1">
        <f t="array" ref="C48:P48">'[1]APPENDIX 42'!$C48:$P48</f>
        <v>6725.0495294482316</v>
      </c>
      <c r="D48" s="8">
        <v>-365801.837001557</v>
      </c>
      <c r="E48" s="8">
        <v>52.822935617225269</v>
      </c>
      <c r="F48" s="8">
        <v>1389621.611262098</v>
      </c>
      <c r="G48" s="8">
        <v>1178273.5642849971</v>
      </c>
      <c r="H48" s="8">
        <v>-103529.5815813669</v>
      </c>
      <c r="I48" s="8">
        <v>26898.31888414358</v>
      </c>
      <c r="J48" s="8">
        <v>17108.15076691228</v>
      </c>
      <c r="K48" s="8">
        <v>0</v>
      </c>
      <c r="L48" s="8">
        <v>56557.077649483843</v>
      </c>
      <c r="M48" s="8">
        <v>8811.2389186862638</v>
      </c>
      <c r="N48" s="8">
        <v>-37955.043797760067</v>
      </c>
      <c r="O48" s="8">
        <v>17842.98684927875</v>
      </c>
      <c r="P48" s="8">
        <v>187361.14555941551</v>
      </c>
      <c r="Q48" s="266">
        <f t="shared" si="3"/>
        <v>2381965.5042593968</v>
      </c>
    </row>
    <row r="49" spans="2:17" ht="20.25" customHeight="1" x14ac:dyDescent="0.35">
      <c r="B49" s="260" t="s">
        <v>26</v>
      </c>
      <c r="C49" s="268">
        <f t="shared" ref="C49:Q49" si="4">SUM(C44:C48)</f>
        <v>104911.45157825586</v>
      </c>
      <c r="D49" s="268">
        <f t="shared" si="4"/>
        <v>290641.26795519982</v>
      </c>
      <c r="E49" s="268">
        <f t="shared" si="4"/>
        <v>404375.09563011472</v>
      </c>
      <c r="F49" s="268">
        <f t="shared" si="4"/>
        <v>6450894.0490565952</v>
      </c>
      <c r="G49" s="268">
        <f t="shared" si="4"/>
        <v>1240088.9561364416</v>
      </c>
      <c r="H49" s="268">
        <f t="shared" si="4"/>
        <v>533066.31253138685</v>
      </c>
      <c r="I49" s="268">
        <f t="shared" si="4"/>
        <v>81861.787648789003</v>
      </c>
      <c r="J49" s="268">
        <f t="shared" si="4"/>
        <v>699714.58010155743</v>
      </c>
      <c r="K49" s="268">
        <f t="shared" si="4"/>
        <v>0</v>
      </c>
      <c r="L49" s="268">
        <f t="shared" si="4"/>
        <v>496700.10142790439</v>
      </c>
      <c r="M49" s="268">
        <f t="shared" si="4"/>
        <v>69734.295210489319</v>
      </c>
      <c r="N49" s="268">
        <f t="shared" si="4"/>
        <v>-31984.220729339708</v>
      </c>
      <c r="O49" s="268">
        <f t="shared" si="4"/>
        <v>4399881.3657382531</v>
      </c>
      <c r="P49" s="268">
        <f t="shared" si="4"/>
        <v>901639.93420671159</v>
      </c>
      <c r="Q49" s="268">
        <f t="shared" si="4"/>
        <v>15641524.976492358</v>
      </c>
    </row>
    <row r="50" spans="2:17" ht="20.25" customHeight="1" x14ac:dyDescent="0.35">
      <c r="B50" s="537" t="s">
        <v>32</v>
      </c>
      <c r="C50" s="514"/>
      <c r="D50" s="514"/>
      <c r="E50" s="514"/>
      <c r="F50" s="514"/>
      <c r="G50" s="514"/>
      <c r="H50" s="514"/>
      <c r="I50" s="514"/>
      <c r="J50" s="514"/>
      <c r="K50" s="514"/>
      <c r="L50" s="514"/>
      <c r="M50" s="514"/>
      <c r="N50" s="514"/>
      <c r="O50" s="514"/>
      <c r="P50" s="514"/>
      <c r="Q50" s="514"/>
    </row>
  </sheetData>
  <sheetProtection algorithmName="SHA-512" hashValue="TWuWRM/l1mSYx7VQg65GkTK1FASm3/i1wY3eLXofXNpW+N12Ks+jnB9DAxDucN6v0HEr69p+LF1YPAnADcjBJg==" saltValue="5xeS3H2lhkHstZrmxltRCw==" spinCount="100000" sheet="1" objects="1" scenarios="1"/>
  <mergeCells count="4">
    <mergeCell ref="B50:Q50"/>
    <mergeCell ref="B43:Q43"/>
    <mergeCell ref="B3:Q3"/>
    <mergeCell ref="B5:Q5"/>
  </mergeCells>
  <pageMargins left="0.7" right="0.7" top="0.75" bottom="0.75" header="0.3" footer="0.3"/>
  <pageSetup scale="42" orientation="landscape" r:id="rId1"/>
  <headerFooter>
    <oddFooter>Page &amp;P</oddFooter>
  </headerFooter>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48">
    <tabColor rgb="FFCC9900"/>
    <pageSetUpPr fitToPage="1"/>
  </sheetPr>
  <dimension ref="B1:Q50"/>
  <sheetViews>
    <sheetView showGridLines="0" topLeftCell="A43" zoomScale="80" zoomScaleNormal="80" workbookViewId="0">
      <selection activeCell="J53" sqref="J53"/>
    </sheetView>
  </sheetViews>
  <sheetFormatPr defaultRowHeight="21.75" customHeight="1" x14ac:dyDescent="0.35"/>
  <cols>
    <col min="1" max="1" width="8.7265625" style="1"/>
    <col min="2" max="2" width="46.81640625" style="1" bestFit="1" customWidth="1"/>
    <col min="3" max="4" width="15.453125" style="1" customWidth="1"/>
    <col min="5" max="5" width="11.81640625" style="1" bestFit="1" customWidth="1"/>
    <col min="6" max="13" width="15.453125" style="1" customWidth="1"/>
    <col min="14" max="14" width="17.90625" style="1" customWidth="1"/>
    <col min="15" max="15" width="15.453125" style="1" customWidth="1"/>
    <col min="16" max="16" width="19.453125" style="1" customWidth="1"/>
    <col min="17" max="17" width="15.453125" style="1" customWidth="1"/>
    <col min="18" max="16384" width="8.7265625" style="1"/>
  </cols>
  <sheetData>
    <row r="1" spans="2:17" ht="30.5" customHeight="1" x14ac:dyDescent="0.35">
      <c r="B1" s="449"/>
    </row>
    <row r="2" spans="2:17" ht="21.75" customHeight="1" x14ac:dyDescent="0.35">
      <c r="B2" s="9"/>
    </row>
    <row r="3" spans="2:17" ht="14.5" customHeight="1" x14ac:dyDescent="0.35">
      <c r="B3" s="538" t="str">
        <f>_xlfn.CONCAT(Contents!E60,": ",UPPER(Contents!F60))</f>
        <v>APPENDIX 43: SUMMARY OF INCURRED CLAIMS RATIOS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21.75" customHeight="1" x14ac:dyDescent="0.35">
      <c r="B5" s="534" t="s">
        <v>4</v>
      </c>
      <c r="C5" s="535"/>
      <c r="D5" s="535"/>
      <c r="E5" s="535"/>
      <c r="F5" s="535"/>
      <c r="G5" s="535"/>
      <c r="H5" s="535"/>
      <c r="I5" s="535"/>
      <c r="J5" s="535"/>
      <c r="K5" s="535"/>
      <c r="L5" s="535"/>
      <c r="M5" s="535"/>
      <c r="N5" s="535"/>
      <c r="O5" s="535"/>
      <c r="P5" s="535"/>
      <c r="Q5" s="536"/>
    </row>
    <row r="6" spans="2:17" ht="21.75" customHeight="1" x14ac:dyDescent="0.35">
      <c r="B6" s="29" t="s">
        <v>5</v>
      </c>
      <c r="C6" s="374" t="str">
        <f>IFERROR(('APPENDIX 42'!C6/'APPENDIX 40'!C6)*100,"0.0")</f>
        <v>0.0</v>
      </c>
      <c r="D6" s="374">
        <f>IFERROR(('APPENDIX 42'!D6/'APPENDIX 40'!D6)*100,"0.0")</f>
        <v>59.124891537234284</v>
      </c>
      <c r="E6" s="374">
        <f>IFERROR(('APPENDIX 42'!E6/'APPENDIX 40'!E6)*100,"0.0")</f>
        <v>61.071940024622251</v>
      </c>
      <c r="F6" s="374">
        <f>IFERROR(('APPENDIX 42'!F6/'APPENDIX 40'!F6)*100,"0.0")</f>
        <v>253.37889871992286</v>
      </c>
      <c r="G6" s="374">
        <f>IFERROR(('APPENDIX 42'!G6/'APPENDIX 40'!G6)*100,"0.0")</f>
        <v>2.2831315102066254</v>
      </c>
      <c r="H6" s="374">
        <f>IFERROR(('APPENDIX 42'!H6/'APPENDIX 40'!H6)*100,"0.0")</f>
        <v>176.79170509904657</v>
      </c>
      <c r="I6" s="374" t="str">
        <f>IFERROR(('APPENDIX 42'!I6/'APPENDIX 40'!I6)*100,"0.0")</f>
        <v>0.0</v>
      </c>
      <c r="J6" s="374" t="str">
        <f>IFERROR(('APPENDIX 42'!J6/'APPENDIX 40'!J6)*100,"0.0")</f>
        <v>0.0</v>
      </c>
      <c r="K6" s="374" t="str">
        <f>IFERROR(('APPENDIX 42'!K6/'APPENDIX 40'!K6)*100,"0.0")</f>
        <v>0.0</v>
      </c>
      <c r="L6" s="374">
        <f>IFERROR(('APPENDIX 42'!L6/'APPENDIX 40'!L6)*100,"0.0")</f>
        <v>-26.70966471983683</v>
      </c>
      <c r="M6" s="374">
        <f>IFERROR(('APPENDIX 42'!M6/'APPENDIX 40'!M6)*100,"0.0")</f>
        <v>-60.467516966236104</v>
      </c>
      <c r="N6" s="374">
        <f>IFERROR(('APPENDIX 42'!N6/'APPENDIX 40'!N6)*100,"0.0")</f>
        <v>63.296857543299353</v>
      </c>
      <c r="O6" s="374">
        <f>IFERROR(('APPENDIX 42'!O6/'APPENDIX 40'!O6)*100,"0.0")</f>
        <v>74.369459981664505</v>
      </c>
      <c r="P6" s="374">
        <f>IFERROR(('APPENDIX 42'!P6/'APPENDIX 40'!P6)*100,"0.0")</f>
        <v>69.357181411443619</v>
      </c>
      <c r="Q6" s="375">
        <f>IFERROR(('APPENDIX 42'!Q6/'APPENDIX 40'!Q6)*100,"0.0")</f>
        <v>73.647052268995367</v>
      </c>
    </row>
    <row r="7" spans="2:17" ht="21.75" customHeight="1" x14ac:dyDescent="0.35">
      <c r="B7" s="29" t="s">
        <v>6</v>
      </c>
      <c r="C7" s="374" t="str">
        <f>IFERROR(('APPENDIX 42'!C7/'APPENDIX 40'!C7)*100,"0.0")</f>
        <v>0.0</v>
      </c>
      <c r="D7" s="374">
        <f>IFERROR(('APPENDIX 42'!D7/'APPENDIX 40'!D7)*100,"0.0")</f>
        <v>-1.4503861073141162</v>
      </c>
      <c r="E7" s="374">
        <f>IFERROR(('APPENDIX 42'!E7/'APPENDIX 40'!E7)*100,"0.0")</f>
        <v>-958.31280519338145</v>
      </c>
      <c r="F7" s="374">
        <f>IFERROR(('APPENDIX 42'!F7/'APPENDIX 40'!F7)*100,"0.0")</f>
        <v>-111.6428969328675</v>
      </c>
      <c r="G7" s="374">
        <f>IFERROR(('APPENDIX 42'!G7/'APPENDIX 40'!G7)*100,"0.0")</f>
        <v>1.7192917007586022</v>
      </c>
      <c r="H7" s="374">
        <f>IFERROR(('APPENDIX 42'!H7/'APPENDIX 40'!H7)*100,"0.0")</f>
        <v>77.775405013777174</v>
      </c>
      <c r="I7" s="374">
        <f>IFERROR(('APPENDIX 42'!I7/'APPENDIX 40'!I7)*100,"0.0")</f>
        <v>64.004298791370189</v>
      </c>
      <c r="J7" s="374">
        <f>IFERROR(('APPENDIX 42'!J7/'APPENDIX 40'!J7)*100,"0.0")</f>
        <v>238.63276150992095</v>
      </c>
      <c r="K7" s="374">
        <f>IFERROR(('APPENDIX 42'!K7/'APPENDIX 40'!K7)*100,"0.0")</f>
        <v>21.077043796781737</v>
      </c>
      <c r="L7" s="374">
        <f>IFERROR(('APPENDIX 42'!L7/'APPENDIX 40'!L7)*100,"0.0")</f>
        <v>-52.350056567313452</v>
      </c>
      <c r="M7" s="374">
        <f>IFERROR(('APPENDIX 42'!M7/'APPENDIX 40'!M7)*100,"0.0")</f>
        <v>-9.436605043883862</v>
      </c>
      <c r="N7" s="374">
        <f>IFERROR(('APPENDIX 42'!N7/'APPENDIX 40'!N7)*100,"0.0")</f>
        <v>26.382484701418285</v>
      </c>
      <c r="O7" s="374" t="str">
        <f>IFERROR(('APPENDIX 42'!O7/'APPENDIX 40'!O7)*100,"0.0")</f>
        <v>0.0</v>
      </c>
      <c r="P7" s="374">
        <f>IFERROR(('APPENDIX 42'!P7/'APPENDIX 40'!P7)*100,"0.0")</f>
        <v>-312.70203172724564</v>
      </c>
      <c r="Q7" s="375">
        <f>IFERROR(('APPENDIX 42'!Q7/'APPENDIX 40'!Q7)*100,"0.0")</f>
        <v>61.006626413808085</v>
      </c>
    </row>
    <row r="8" spans="2:17" ht="21.75" customHeight="1" x14ac:dyDescent="0.35">
      <c r="B8" s="29" t="s">
        <v>256</v>
      </c>
      <c r="C8" s="374">
        <f>IFERROR(('APPENDIX 42'!C8/'APPENDIX 40'!C8)*100,"0.0")</f>
        <v>-174.21059640303824</v>
      </c>
      <c r="D8" s="374">
        <f>IFERROR(('APPENDIX 42'!D8/'APPENDIX 40'!D8)*100,"0.0")</f>
        <v>39.214424881929524</v>
      </c>
      <c r="E8" s="374">
        <f>IFERROR(('APPENDIX 42'!E8/'APPENDIX 40'!E8)*100,"0.0")</f>
        <v>107.01357487971865</v>
      </c>
      <c r="F8" s="374">
        <f>IFERROR(('APPENDIX 42'!F8/'APPENDIX 40'!F8)*100,"0.0")</f>
        <v>49.82591817279603</v>
      </c>
      <c r="G8" s="374">
        <f>IFERROR(('APPENDIX 42'!G8/'APPENDIX 40'!G8)*100,"0.0")</f>
        <v>135.87741315345042</v>
      </c>
      <c r="H8" s="374">
        <f>IFERROR(('APPENDIX 42'!H8/'APPENDIX 40'!H8)*100,"0.0")</f>
        <v>59.618963351450674</v>
      </c>
      <c r="I8" s="374">
        <f>IFERROR(('APPENDIX 42'!I8/'APPENDIX 40'!I8)*100,"0.0")</f>
        <v>82.381768109746105</v>
      </c>
      <c r="J8" s="374">
        <f>IFERROR(('APPENDIX 42'!J8/'APPENDIX 40'!J8)*100,"0.0")</f>
        <v>91.569773028942848</v>
      </c>
      <c r="K8" s="374" t="str">
        <f>IFERROR(('APPENDIX 42'!K8/'APPENDIX 40'!K8)*100,"0.0")</f>
        <v>0.0</v>
      </c>
      <c r="L8" s="374">
        <f>IFERROR(('APPENDIX 42'!L8/'APPENDIX 40'!L8)*100,"0.0")</f>
        <v>10.093328743093947</v>
      </c>
      <c r="M8" s="374">
        <f>IFERROR(('APPENDIX 42'!M8/'APPENDIX 40'!M8)*100,"0.0")</f>
        <v>52.325735330535174</v>
      </c>
      <c r="N8" s="374">
        <f>IFERROR(('APPENDIX 42'!N8/'APPENDIX 40'!N8)*100,"0.0")</f>
        <v>48.639405741075223</v>
      </c>
      <c r="O8" s="374">
        <f>IFERROR(('APPENDIX 42'!O8/'APPENDIX 40'!O8)*100,"0.0")</f>
        <v>73.927542340902363</v>
      </c>
      <c r="P8" s="374">
        <f>IFERROR(('APPENDIX 42'!P8/'APPENDIX 40'!P8)*100,"0.0")</f>
        <v>25.121346746605933</v>
      </c>
      <c r="Q8" s="375">
        <f>IFERROR(('APPENDIX 42'!Q8/'APPENDIX 40'!Q8)*100,"0.0")</f>
        <v>73.838197601726023</v>
      </c>
    </row>
    <row r="9" spans="2:17" ht="21.75" customHeight="1" x14ac:dyDescent="0.35">
      <c r="B9" s="29" t="s">
        <v>257</v>
      </c>
      <c r="C9" s="374">
        <f>IFERROR(('APPENDIX 42'!C9/'APPENDIX 40'!C9)*100,"0.0")</f>
        <v>-6.2087119332431957</v>
      </c>
      <c r="D9" s="374">
        <f>IFERROR(('APPENDIX 42'!D9/'APPENDIX 40'!D9)*100,"0.0")</f>
        <v>26.61542805783353</v>
      </c>
      <c r="E9" s="374">
        <f>IFERROR(('APPENDIX 42'!E9/'APPENDIX 40'!E9)*100,"0.0")</f>
        <v>34.751100347136905</v>
      </c>
      <c r="F9" s="374">
        <f>IFERROR(('APPENDIX 42'!F9/'APPENDIX 40'!F9)*100,"0.0")</f>
        <v>48.694079317146418</v>
      </c>
      <c r="G9" s="374">
        <f>IFERROR(('APPENDIX 42'!G9/'APPENDIX 40'!G9)*100,"0.0")</f>
        <v>29.4478316469243</v>
      </c>
      <c r="H9" s="374">
        <f>IFERROR(('APPENDIX 42'!H9/'APPENDIX 40'!H9)*100,"0.0")</f>
        <v>12.514210074483703</v>
      </c>
      <c r="I9" s="374">
        <f>IFERROR(('APPENDIX 42'!I9/'APPENDIX 40'!I9)*100,"0.0")</f>
        <v>69.296016270484103</v>
      </c>
      <c r="J9" s="374">
        <f>IFERROR(('APPENDIX 42'!J9/'APPENDIX 40'!J9)*100,"0.0")</f>
        <v>82.213715255732851</v>
      </c>
      <c r="K9" s="374" t="str">
        <f>IFERROR(('APPENDIX 42'!K9/'APPENDIX 40'!K9)*100,"0.0")</f>
        <v>0.0</v>
      </c>
      <c r="L9" s="374">
        <f>IFERROR(('APPENDIX 42'!L9/'APPENDIX 40'!L9)*100,"0.0")</f>
        <v>72.246636440401275</v>
      </c>
      <c r="M9" s="374">
        <f>IFERROR(('APPENDIX 42'!M9/'APPENDIX 40'!M9)*100,"0.0")</f>
        <v>15.249103451794541</v>
      </c>
      <c r="N9" s="374">
        <f>IFERROR(('APPENDIX 42'!N9/'APPENDIX 40'!N9)*100,"0.0")</f>
        <v>40.36766251988125</v>
      </c>
      <c r="O9" s="374">
        <f>IFERROR(('APPENDIX 42'!O9/'APPENDIX 40'!O9)*100,"0.0")</f>
        <v>76.071140195258863</v>
      </c>
      <c r="P9" s="374">
        <f>IFERROR(('APPENDIX 42'!P9/'APPENDIX 40'!P9)*100,"0.0")</f>
        <v>61.366132947312899</v>
      </c>
      <c r="Q9" s="375">
        <f>IFERROR(('APPENDIX 42'!Q9/'APPENDIX 40'!Q9)*100,"0.0")</f>
        <v>68.266423397386973</v>
      </c>
    </row>
    <row r="10" spans="2:17" ht="14.5" customHeight="1" x14ac:dyDescent="0.35">
      <c r="B10" s="29" t="s">
        <v>258</v>
      </c>
      <c r="C10" s="374" t="str">
        <f>IFERROR(('APPENDIX 42'!C10/'APPENDIX 40'!C10)*100,"0.0")</f>
        <v>0.0</v>
      </c>
      <c r="D10" s="374">
        <f>IFERROR(('APPENDIX 42'!D10/'APPENDIX 40'!D10)*100,"0.0")</f>
        <v>71.474462455709073</v>
      </c>
      <c r="E10" s="374">
        <f>IFERROR(('APPENDIX 42'!E10/'APPENDIX 40'!E10)*100,"0.0")</f>
        <v>205.69653021419504</v>
      </c>
      <c r="F10" s="374">
        <f>IFERROR(('APPENDIX 42'!F10/'APPENDIX 40'!F10)*100,"0.0")</f>
        <v>39.466932553877804</v>
      </c>
      <c r="G10" s="374">
        <f>IFERROR(('APPENDIX 42'!G10/'APPENDIX 40'!G10)*100,"0.0")</f>
        <v>13.915963612422996</v>
      </c>
      <c r="H10" s="374">
        <f>IFERROR(('APPENDIX 42'!H10/'APPENDIX 40'!H10)*100,"0.0")</f>
        <v>50.60492914112357</v>
      </c>
      <c r="I10" s="374">
        <f>IFERROR(('APPENDIX 42'!I10/'APPENDIX 40'!I10)*100,"0.0")</f>
        <v>112.55599228740391</v>
      </c>
      <c r="J10" s="374">
        <f>IFERROR(('APPENDIX 42'!J10/'APPENDIX 40'!J10)*100,"0.0")</f>
        <v>90.559038720560494</v>
      </c>
      <c r="K10" s="374">
        <f>IFERROR(('APPENDIX 42'!K10/'APPENDIX 40'!K10)*100,"0.0")</f>
        <v>0</v>
      </c>
      <c r="L10" s="374">
        <f>IFERROR(('APPENDIX 42'!L10/'APPENDIX 40'!L10)*100,"0.0")</f>
        <v>1.98909949469584</v>
      </c>
      <c r="M10" s="374">
        <f>IFERROR(('APPENDIX 42'!M10/'APPENDIX 40'!M10)*100,"0.0")</f>
        <v>42.079170662366366</v>
      </c>
      <c r="N10" s="374">
        <f>IFERROR(('APPENDIX 42'!N10/'APPENDIX 40'!N10)*100,"0.0")</f>
        <v>60.043952767640953</v>
      </c>
      <c r="O10" s="374" t="str">
        <f>IFERROR(('APPENDIX 42'!O10/'APPENDIX 40'!O10)*100,"0.0")</f>
        <v>0.0</v>
      </c>
      <c r="P10" s="374">
        <f>IFERROR(('APPENDIX 42'!P10/'APPENDIX 40'!P10)*100,"0.0")</f>
        <v>-0.55491768554509602</v>
      </c>
      <c r="Q10" s="375">
        <f>IFERROR(('APPENDIX 42'!Q10/'APPENDIX 40'!Q10)*100,"0.0")</f>
        <v>103.77020005460975</v>
      </c>
    </row>
    <row r="11" spans="2:17" ht="21.75" customHeight="1" x14ac:dyDescent="0.35">
      <c r="B11" s="29" t="s">
        <v>7</v>
      </c>
      <c r="C11" s="374" t="str">
        <f>IFERROR(('APPENDIX 42'!C11/'APPENDIX 40'!C11)*100,"0.0")</f>
        <v>0.0</v>
      </c>
      <c r="D11" s="374">
        <f>IFERROR(('APPENDIX 42'!D11/'APPENDIX 40'!D11)*100,"0.0")</f>
        <v>72.515980157127373</v>
      </c>
      <c r="E11" s="374">
        <f>IFERROR(('APPENDIX 42'!E11/'APPENDIX 40'!E11)*100,"0.0")</f>
        <v>9.6152461878343249</v>
      </c>
      <c r="F11" s="374">
        <f>IFERROR(('APPENDIX 42'!F11/'APPENDIX 40'!F11)*100,"0.0")</f>
        <v>29.395347093716051</v>
      </c>
      <c r="G11" s="374">
        <f>IFERROR(('APPENDIX 42'!G11/'APPENDIX 40'!G11)*100,"0.0")</f>
        <v>48.839945436309598</v>
      </c>
      <c r="H11" s="374">
        <f>IFERROR(('APPENDIX 42'!H11/'APPENDIX 40'!H11)*100,"0.0")</f>
        <v>25.669571381600758</v>
      </c>
      <c r="I11" s="374">
        <f>IFERROR(('APPENDIX 42'!I11/'APPENDIX 40'!I11)*100,"0.0")</f>
        <v>74.066798658598728</v>
      </c>
      <c r="J11" s="374">
        <f>IFERROR(('APPENDIX 42'!J11/'APPENDIX 40'!J11)*100,"0.0")</f>
        <v>77.40740029413827</v>
      </c>
      <c r="K11" s="374" t="str">
        <f>IFERROR(('APPENDIX 42'!K11/'APPENDIX 40'!K11)*100,"0.0")</f>
        <v>0.0</v>
      </c>
      <c r="L11" s="374">
        <f>IFERROR(('APPENDIX 42'!L11/'APPENDIX 40'!L11)*100,"0.0")</f>
        <v>15.712983204394837</v>
      </c>
      <c r="M11" s="374">
        <f>IFERROR(('APPENDIX 42'!M11/'APPENDIX 40'!M11)*100,"0.0")</f>
        <v>11.507361333348584</v>
      </c>
      <c r="N11" s="374">
        <f>IFERROR(('APPENDIX 42'!N11/'APPENDIX 40'!N11)*100,"0.0")</f>
        <v>-8.7908946144554339</v>
      </c>
      <c r="O11" s="374">
        <f>IFERROR(('APPENDIX 42'!O11/'APPENDIX 40'!O11)*100,"0.0")</f>
        <v>79.738789805104432</v>
      </c>
      <c r="P11" s="374">
        <f>IFERROR(('APPENDIX 42'!P11/'APPENDIX 40'!P11)*100,"0.0")</f>
        <v>148.3851496809614</v>
      </c>
      <c r="Q11" s="375">
        <f>IFERROR(('APPENDIX 42'!Q11/'APPENDIX 40'!Q11)*100,"0.0")</f>
        <v>71.120372707594399</v>
      </c>
    </row>
    <row r="12" spans="2:17" ht="21.75" customHeight="1" x14ac:dyDescent="0.35">
      <c r="B12" s="29" t="s">
        <v>8</v>
      </c>
      <c r="C12" s="374" t="str">
        <f>IFERROR(('APPENDIX 42'!C12/'APPENDIX 40'!C12)*100,"0.0")</f>
        <v>0.0</v>
      </c>
      <c r="D12" s="374">
        <f>IFERROR(('APPENDIX 42'!D12/'APPENDIX 40'!D12)*100,"0.0")</f>
        <v>210.42037927151921</v>
      </c>
      <c r="E12" s="374">
        <f>IFERROR(('APPENDIX 42'!E12/'APPENDIX 40'!E12)*100,"0.0")</f>
        <v>110.52175472994359</v>
      </c>
      <c r="F12" s="374">
        <f>IFERROR(('APPENDIX 42'!F12/'APPENDIX 40'!F12)*100,"0.0")</f>
        <v>2.2548161037724457</v>
      </c>
      <c r="G12" s="374">
        <f>IFERROR(('APPENDIX 42'!G12/'APPENDIX 40'!G12)*100,"0.0")</f>
        <v>4.3968701679304854</v>
      </c>
      <c r="H12" s="374">
        <f>IFERROR(('APPENDIX 42'!H12/'APPENDIX 40'!H12)*100,"0.0")</f>
        <v>106.80776305300361</v>
      </c>
      <c r="I12" s="374">
        <f>IFERROR(('APPENDIX 42'!I12/'APPENDIX 40'!I12)*100,"0.0")</f>
        <v>81.785933291986964</v>
      </c>
      <c r="J12" s="374">
        <f>IFERROR(('APPENDIX 42'!J12/'APPENDIX 40'!J12)*100,"0.0")</f>
        <v>119.59721899053932</v>
      </c>
      <c r="K12" s="374" t="str">
        <f>IFERROR(('APPENDIX 42'!K12/'APPENDIX 40'!K12)*100,"0.0")</f>
        <v>0.0</v>
      </c>
      <c r="L12" s="374">
        <f>IFERROR(('APPENDIX 42'!L12/'APPENDIX 40'!L12)*100,"0.0")</f>
        <v>13.180630020127234</v>
      </c>
      <c r="M12" s="374">
        <f>IFERROR(('APPENDIX 42'!M12/'APPENDIX 40'!M12)*100,"0.0")</f>
        <v>4.6462978195677014</v>
      </c>
      <c r="N12" s="374">
        <f>IFERROR(('APPENDIX 42'!N12/'APPENDIX 40'!N12)*100,"0.0")</f>
        <v>103.02068385305525</v>
      </c>
      <c r="O12" s="374" t="str">
        <f>IFERROR(('APPENDIX 42'!O12/'APPENDIX 40'!O12)*100,"0.0")</f>
        <v>0.0</v>
      </c>
      <c r="P12" s="374">
        <f>IFERROR(('APPENDIX 42'!P12/'APPENDIX 40'!P12)*100,"0.0")</f>
        <v>0.20027507804077646</v>
      </c>
      <c r="Q12" s="375">
        <f>IFERROR(('APPENDIX 42'!Q12/'APPENDIX 40'!Q12)*100,"0.0")</f>
        <v>69.982928138325079</v>
      </c>
    </row>
    <row r="13" spans="2:17" ht="21.75" customHeight="1" x14ac:dyDescent="0.35">
      <c r="B13" s="29" t="s">
        <v>9</v>
      </c>
      <c r="C13" s="374" t="str">
        <f>IFERROR(('APPENDIX 42'!C13/'APPENDIX 40'!C13)*100,"0.0")</f>
        <v>0.0</v>
      </c>
      <c r="D13" s="374" t="str">
        <f>IFERROR(('APPENDIX 42'!D13/'APPENDIX 40'!D13)*100,"0.0")</f>
        <v>0.0</v>
      </c>
      <c r="E13" s="374">
        <f>IFERROR(('APPENDIX 42'!E13/'APPENDIX 40'!E13)*100,"0.0")</f>
        <v>244.51044166076014</v>
      </c>
      <c r="F13" s="374">
        <f>IFERROR(('APPENDIX 42'!F13/'APPENDIX 40'!F13)*100,"0.0")</f>
        <v>210.01210623633361</v>
      </c>
      <c r="G13" s="374">
        <f>IFERROR(('APPENDIX 42'!G13/'APPENDIX 40'!G13)*100,"0.0")</f>
        <v>318.50837183583531</v>
      </c>
      <c r="H13" s="374">
        <f>IFERROR(('APPENDIX 42'!H13/'APPENDIX 40'!H13)*100,"0.0")</f>
        <v>0</v>
      </c>
      <c r="I13" s="374">
        <f>IFERROR(('APPENDIX 42'!I13/'APPENDIX 40'!I13)*100,"0.0")</f>
        <v>62.113743724390588</v>
      </c>
      <c r="J13" s="374">
        <f>IFERROR(('APPENDIX 42'!J13/'APPENDIX 40'!J13)*100,"0.0")</f>
        <v>132.47189446948894</v>
      </c>
      <c r="K13" s="374">
        <f>IFERROR(('APPENDIX 42'!K13/'APPENDIX 40'!K13)*100,"0.0")</f>
        <v>126.29995566351404</v>
      </c>
      <c r="L13" s="374">
        <f>IFERROR(('APPENDIX 42'!L13/'APPENDIX 40'!L13)*100,"0.0")</f>
        <v>0</v>
      </c>
      <c r="M13" s="374">
        <f>IFERROR(('APPENDIX 42'!M13/'APPENDIX 40'!M13)*100,"0.0")</f>
        <v>0</v>
      </c>
      <c r="N13" s="374">
        <f>IFERROR(('APPENDIX 42'!N13/'APPENDIX 40'!N13)*100,"0.0")</f>
        <v>7.8887171094528075</v>
      </c>
      <c r="O13" s="374" t="str">
        <f>IFERROR(('APPENDIX 42'!O13/'APPENDIX 40'!O13)*100,"0.0")</f>
        <v>0.0</v>
      </c>
      <c r="P13" s="374">
        <f>IFERROR(('APPENDIX 42'!P13/'APPENDIX 40'!P13)*100,"0.0")</f>
        <v>63.558499266913373</v>
      </c>
      <c r="Q13" s="375">
        <f>IFERROR(('APPENDIX 42'!Q13/'APPENDIX 40'!Q13)*100,"0.0")</f>
        <v>111.4129285307111</v>
      </c>
    </row>
    <row r="14" spans="2:17" ht="21.75" customHeight="1" x14ac:dyDescent="0.35">
      <c r="B14" s="29" t="s">
        <v>259</v>
      </c>
      <c r="C14" s="374" t="str">
        <f>IFERROR(('APPENDIX 42'!C14/'APPENDIX 40'!C14)*100,"0.0")</f>
        <v>0.0</v>
      </c>
      <c r="D14" s="374" t="str">
        <f>IFERROR(('APPENDIX 42'!D14/'APPENDIX 40'!D14)*100,"0.0")</f>
        <v>0.0</v>
      </c>
      <c r="E14" s="374" t="str">
        <f>IFERROR(('APPENDIX 42'!E14/'APPENDIX 40'!E14)*100,"0.0")</f>
        <v>0.0</v>
      </c>
      <c r="F14" s="374" t="str">
        <f>IFERROR(('APPENDIX 42'!F14/'APPENDIX 40'!F14)*100,"0.0")</f>
        <v>0.0</v>
      </c>
      <c r="G14" s="374" t="str">
        <f>IFERROR(('APPENDIX 42'!G14/'APPENDIX 40'!G14)*100,"0.0")</f>
        <v>0.0</v>
      </c>
      <c r="H14" s="374" t="str">
        <f>IFERROR(('APPENDIX 42'!H14/'APPENDIX 40'!H14)*100,"0.0")</f>
        <v>0.0</v>
      </c>
      <c r="I14" s="374" t="str">
        <f>IFERROR(('APPENDIX 42'!I14/'APPENDIX 40'!I14)*100,"0.0")</f>
        <v>0.0</v>
      </c>
      <c r="J14" s="374" t="str">
        <f>IFERROR(('APPENDIX 42'!J14/'APPENDIX 40'!J14)*100,"0.0")</f>
        <v>0.0</v>
      </c>
      <c r="K14" s="374" t="str">
        <f>IFERROR(('APPENDIX 42'!K14/'APPENDIX 40'!K14)*100,"0.0")</f>
        <v>0.0</v>
      </c>
      <c r="L14" s="374" t="str">
        <f>IFERROR(('APPENDIX 42'!L14/'APPENDIX 40'!L14)*100,"0.0")</f>
        <v>0.0</v>
      </c>
      <c r="M14" s="374" t="str">
        <f>IFERROR(('APPENDIX 42'!M14/'APPENDIX 40'!M14)*100,"0.0")</f>
        <v>0.0</v>
      </c>
      <c r="N14" s="374" t="str">
        <f>IFERROR(('APPENDIX 42'!N14/'APPENDIX 40'!N14)*100,"0.0")</f>
        <v>0.0</v>
      </c>
      <c r="O14" s="374" t="str">
        <f>IFERROR(('APPENDIX 42'!O14/'APPENDIX 40'!O14)*100,"0.0")</f>
        <v>0.0</v>
      </c>
      <c r="P14" s="374" t="str">
        <f>IFERROR(('APPENDIX 42'!P14/'APPENDIX 40'!P14)*100,"0.0")</f>
        <v>0.0</v>
      </c>
      <c r="Q14" s="375" t="str">
        <f>IFERROR(('APPENDIX 42'!Q14/'APPENDIX 40'!Q14)*100,"0.0")</f>
        <v>0.0</v>
      </c>
    </row>
    <row r="15" spans="2:17" ht="21.75" customHeight="1" x14ac:dyDescent="0.35">
      <c r="B15" s="29" t="s">
        <v>10</v>
      </c>
      <c r="C15" s="374">
        <f>IFERROR(('APPENDIX 42'!C15/'APPENDIX 40'!C15)*100,"0.0")</f>
        <v>6.4719649153692007</v>
      </c>
      <c r="D15" s="374">
        <f>IFERROR(('APPENDIX 42'!D15/'APPENDIX 40'!D15)*100,"0.0")</f>
        <v>94.605350723094276</v>
      </c>
      <c r="E15" s="374">
        <f>IFERROR(('APPENDIX 42'!E15/'APPENDIX 40'!E15)*100,"0.0")</f>
        <v>67.243313429282324</v>
      </c>
      <c r="F15" s="374">
        <f>IFERROR(('APPENDIX 42'!F15/'APPENDIX 40'!F15)*100,"0.0")</f>
        <v>83.401516279778335</v>
      </c>
      <c r="G15" s="374">
        <f>IFERROR(('APPENDIX 42'!G15/'APPENDIX 40'!G15)*100,"0.0")</f>
        <v>-37.710449028679562</v>
      </c>
      <c r="H15" s="374">
        <f>IFERROR(('APPENDIX 42'!H15/'APPENDIX 40'!H15)*100,"0.0")</f>
        <v>59.077619091040347</v>
      </c>
      <c r="I15" s="374">
        <f>IFERROR(('APPENDIX 42'!I15/'APPENDIX 40'!I15)*100,"0.0")</f>
        <v>81.361027690484889</v>
      </c>
      <c r="J15" s="374">
        <f>IFERROR(('APPENDIX 42'!J15/'APPENDIX 40'!J15)*100,"0.0")</f>
        <v>76.868353477252981</v>
      </c>
      <c r="K15" s="374">
        <f>IFERROR(('APPENDIX 42'!K15/'APPENDIX 40'!K15)*100,"0.0")</f>
        <v>40.933749466273369</v>
      </c>
      <c r="L15" s="374">
        <f>IFERROR(('APPENDIX 42'!L15/'APPENDIX 40'!L15)*100,"0.0")</f>
        <v>74.235181168950305</v>
      </c>
      <c r="M15" s="374">
        <f>IFERROR(('APPENDIX 42'!M15/'APPENDIX 40'!M15)*100,"0.0")</f>
        <v>101.77644879404848</v>
      </c>
      <c r="N15" s="374">
        <f>IFERROR(('APPENDIX 42'!N15/'APPENDIX 40'!N15)*100,"0.0")</f>
        <v>47.332260461822706</v>
      </c>
      <c r="O15" s="374">
        <f>IFERROR(('APPENDIX 42'!O15/'APPENDIX 40'!O15)*100,"0.0")</f>
        <v>65.198610855953646</v>
      </c>
      <c r="P15" s="374">
        <f>IFERROR(('APPENDIX 42'!P15/'APPENDIX 40'!P15)*100,"0.0")</f>
        <v>316.14668146457967</v>
      </c>
      <c r="Q15" s="375">
        <f>IFERROR(('APPENDIX 42'!Q15/'APPENDIX 40'!Q15)*100,"0.0")</f>
        <v>74.701843963826548</v>
      </c>
    </row>
    <row r="16" spans="2:17" ht="21.75" customHeight="1" x14ac:dyDescent="0.35">
      <c r="B16" s="29" t="s">
        <v>11</v>
      </c>
      <c r="C16" s="374" t="str">
        <f>IFERROR(('APPENDIX 42'!C16/'APPENDIX 40'!C16)*100,"0.0")</f>
        <v>0.0</v>
      </c>
      <c r="D16" s="374">
        <f>IFERROR(('APPENDIX 42'!D16/'APPENDIX 40'!D16)*100,"0.0")</f>
        <v>47.526935790329603</v>
      </c>
      <c r="E16" s="374">
        <f>IFERROR(('APPENDIX 42'!E16/'APPENDIX 40'!E16)*100,"0.0")</f>
        <v>33.16307102704608</v>
      </c>
      <c r="F16" s="374">
        <f>IFERROR(('APPENDIX 42'!F16/'APPENDIX 40'!F16)*100,"0.0")</f>
        <v>127.24579495937806</v>
      </c>
      <c r="G16" s="374">
        <f>IFERROR(('APPENDIX 42'!G16/'APPENDIX 40'!G16)*100,"0.0")</f>
        <v>83.900648066662896</v>
      </c>
      <c r="H16" s="374">
        <f>IFERROR(('APPENDIX 42'!H16/'APPENDIX 40'!H16)*100,"0.0")</f>
        <v>36.16840715926746</v>
      </c>
      <c r="I16" s="374">
        <f>IFERROR(('APPENDIX 42'!I16/'APPENDIX 40'!I16)*100,"0.0")</f>
        <v>62.398878154076741</v>
      </c>
      <c r="J16" s="374">
        <f>IFERROR(('APPENDIX 42'!J16/'APPENDIX 40'!J16)*100,"0.0")</f>
        <v>67.59145806569606</v>
      </c>
      <c r="K16" s="374" t="str">
        <f>IFERROR(('APPENDIX 42'!K16/'APPENDIX 40'!K16)*100,"0.0")</f>
        <v>0.0</v>
      </c>
      <c r="L16" s="374">
        <f>IFERROR(('APPENDIX 42'!L16/'APPENDIX 40'!L16)*100,"0.0")</f>
        <v>19.182231023247105</v>
      </c>
      <c r="M16" s="374">
        <f>IFERROR(('APPENDIX 42'!M16/'APPENDIX 40'!M16)*100,"0.0")</f>
        <v>17.736287974684359</v>
      </c>
      <c r="N16" s="374">
        <f>IFERROR(('APPENDIX 42'!N16/'APPENDIX 40'!N16)*100,"0.0")</f>
        <v>5.9098892943170238</v>
      </c>
      <c r="O16" s="374">
        <f>IFERROR(('APPENDIX 42'!O16/'APPENDIX 40'!O16)*100,"0.0")</f>
        <v>148.18397240642514</v>
      </c>
      <c r="P16" s="374">
        <f>IFERROR(('APPENDIX 42'!P16/'APPENDIX 40'!P16)*100,"0.0")</f>
        <v>-24.205413487337928</v>
      </c>
      <c r="Q16" s="375">
        <f>IFERROR(('APPENDIX 42'!Q16/'APPENDIX 40'!Q16)*100,"0.0")</f>
        <v>91.844149803536396</v>
      </c>
    </row>
    <row r="17" spans="2:17" ht="21.75" customHeight="1" x14ac:dyDescent="0.35">
      <c r="B17" s="29" t="s">
        <v>12</v>
      </c>
      <c r="C17" s="374">
        <f>IFERROR(('APPENDIX 42'!C17/'APPENDIX 40'!C17)*100,"0.0")</f>
        <v>-0.93185073490901038</v>
      </c>
      <c r="D17" s="374">
        <f>IFERROR(('APPENDIX 42'!D17/'APPENDIX 40'!D17)*100,"0.0")</f>
        <v>39.661353575823185</v>
      </c>
      <c r="E17" s="374">
        <f>IFERROR(('APPENDIX 42'!E17/'APPENDIX 40'!E17)*100,"0.0")</f>
        <v>140.08749587859282</v>
      </c>
      <c r="F17" s="374">
        <f>IFERROR(('APPENDIX 42'!F17/'APPENDIX 40'!F17)*100,"0.0")</f>
        <v>47.764253875902767</v>
      </c>
      <c r="G17" s="374">
        <f>IFERROR(('APPENDIX 42'!G17/'APPENDIX 40'!G17)*100,"0.0")</f>
        <v>-22.843042105350015</v>
      </c>
      <c r="H17" s="374">
        <f>IFERROR(('APPENDIX 42'!H17/'APPENDIX 40'!H17)*100,"0.0")</f>
        <v>16.867015059395008</v>
      </c>
      <c r="I17" s="374">
        <f>IFERROR(('APPENDIX 42'!I17/'APPENDIX 40'!I17)*100,"0.0")</f>
        <v>82.828676859292898</v>
      </c>
      <c r="J17" s="374">
        <f>IFERROR(('APPENDIX 42'!J17/'APPENDIX 40'!J17)*100,"0.0")</f>
        <v>100.28056718536351</v>
      </c>
      <c r="K17" s="374">
        <f>IFERROR(('APPENDIX 42'!K17/'APPENDIX 40'!K17)*100,"0.0")</f>
        <v>0</v>
      </c>
      <c r="L17" s="374">
        <f>IFERROR(('APPENDIX 42'!L17/'APPENDIX 40'!L17)*100,"0.0")</f>
        <v>10.486940288356466</v>
      </c>
      <c r="M17" s="374">
        <f>IFERROR(('APPENDIX 42'!M17/'APPENDIX 40'!M17)*100,"0.0")</f>
        <v>67.805106311557424</v>
      </c>
      <c r="N17" s="374">
        <f>IFERROR(('APPENDIX 42'!N17/'APPENDIX 40'!N17)*100,"0.0")</f>
        <v>50.97657766474012</v>
      </c>
      <c r="O17" s="374">
        <f>IFERROR(('APPENDIX 42'!O17/'APPENDIX 40'!O17)*100,"0.0")</f>
        <v>84.591159452256065</v>
      </c>
      <c r="P17" s="374">
        <f>IFERROR(('APPENDIX 42'!P17/'APPENDIX 40'!P17)*100,"0.0")</f>
        <v>3.0760386731197822</v>
      </c>
      <c r="Q17" s="375">
        <f>IFERROR(('APPENDIX 42'!Q17/'APPENDIX 40'!Q17)*100,"0.0")</f>
        <v>73.808828096144737</v>
      </c>
    </row>
    <row r="18" spans="2:17" ht="21.75" customHeight="1" x14ac:dyDescent="0.35">
      <c r="B18" s="29" t="s">
        <v>13</v>
      </c>
      <c r="C18" s="374">
        <f>IFERROR(('APPENDIX 42'!C18/'APPENDIX 40'!C18)*100,"0.0")</f>
        <v>22.947454831945429</v>
      </c>
      <c r="D18" s="374">
        <f>IFERROR(('APPENDIX 42'!D18/'APPENDIX 40'!D18)*100,"0.0")</f>
        <v>16.755542296491665</v>
      </c>
      <c r="E18" s="374">
        <f>IFERROR(('APPENDIX 42'!E18/'APPENDIX 40'!E18)*100,"0.0")</f>
        <v>54.655790989445606</v>
      </c>
      <c r="F18" s="374">
        <f>IFERROR(('APPENDIX 42'!F18/'APPENDIX 40'!F18)*100,"0.0")</f>
        <v>47.48099869758903</v>
      </c>
      <c r="G18" s="374">
        <f>IFERROR(('APPENDIX 42'!G18/'APPENDIX 40'!G18)*100,"0.0")</f>
        <v>64.517698395951712</v>
      </c>
      <c r="H18" s="374">
        <f>IFERROR(('APPENDIX 42'!H18/'APPENDIX 40'!H18)*100,"0.0")</f>
        <v>26.169772018806164</v>
      </c>
      <c r="I18" s="374">
        <f>IFERROR(('APPENDIX 42'!I18/'APPENDIX 40'!I18)*100,"0.0")</f>
        <v>93.045450541020756</v>
      </c>
      <c r="J18" s="374">
        <f>IFERROR(('APPENDIX 42'!J18/'APPENDIX 40'!J18)*100,"0.0")</f>
        <v>90.660352919049743</v>
      </c>
      <c r="K18" s="374" t="str">
        <f>IFERROR(('APPENDIX 42'!K18/'APPENDIX 40'!K18)*100,"0.0")</f>
        <v>0.0</v>
      </c>
      <c r="L18" s="374">
        <f>IFERROR(('APPENDIX 42'!L18/'APPENDIX 40'!L18)*100,"0.0")</f>
        <v>15.392565650505277</v>
      </c>
      <c r="M18" s="374">
        <f>IFERROR(('APPENDIX 42'!M18/'APPENDIX 40'!M18)*100,"0.0")</f>
        <v>24.296339502866843</v>
      </c>
      <c r="N18" s="374">
        <f>IFERROR(('APPENDIX 42'!N18/'APPENDIX 40'!N18)*100,"0.0")</f>
        <v>60.812555668478687</v>
      </c>
      <c r="O18" s="374" t="str">
        <f>IFERROR(('APPENDIX 42'!O18/'APPENDIX 40'!O18)*100,"0.0")</f>
        <v>0.0</v>
      </c>
      <c r="P18" s="374">
        <f>IFERROR(('APPENDIX 42'!P18/'APPENDIX 40'!P18)*100,"0.0")</f>
        <v>31.151656145424724</v>
      </c>
      <c r="Q18" s="375">
        <f>IFERROR(('APPENDIX 42'!Q18/'APPENDIX 40'!Q18)*100,"0.0")</f>
        <v>77.417316940241761</v>
      </c>
    </row>
    <row r="19" spans="2:17" ht="21.75" customHeight="1" x14ac:dyDescent="0.35">
      <c r="B19" s="29" t="s">
        <v>14</v>
      </c>
      <c r="C19" s="374">
        <f>IFERROR(('APPENDIX 42'!C19/'APPENDIX 40'!C19)*100,"0.0")</f>
        <v>60.253950854115288</v>
      </c>
      <c r="D19" s="374">
        <f>IFERROR(('APPENDIX 42'!D19/'APPENDIX 40'!D19)*100,"0.0")</f>
        <v>103.02432352681609</v>
      </c>
      <c r="E19" s="374">
        <f>IFERROR(('APPENDIX 42'!E19/'APPENDIX 40'!E19)*100,"0.0")</f>
        <v>70.799224220065483</v>
      </c>
      <c r="F19" s="374">
        <f>IFERROR(('APPENDIX 42'!F19/'APPENDIX 40'!F19)*100,"0.0")</f>
        <v>60.228003556226369</v>
      </c>
      <c r="G19" s="374">
        <f>IFERROR(('APPENDIX 42'!G19/'APPENDIX 40'!G19)*100,"0.0")</f>
        <v>30.596538378673483</v>
      </c>
      <c r="H19" s="374">
        <f>IFERROR(('APPENDIX 42'!H19/'APPENDIX 40'!H19)*100,"0.0")</f>
        <v>9.4899986332697992</v>
      </c>
      <c r="I19" s="374">
        <f>IFERROR(('APPENDIX 42'!I19/'APPENDIX 40'!I19)*100,"0.0")</f>
        <v>60.353613492905232</v>
      </c>
      <c r="J19" s="374">
        <f>IFERROR(('APPENDIX 42'!J19/'APPENDIX 40'!J19)*100,"0.0")</f>
        <v>46.950152938753135</v>
      </c>
      <c r="K19" s="374" t="str">
        <f>IFERROR(('APPENDIX 42'!K19/'APPENDIX 40'!K19)*100,"0.0")</f>
        <v>0.0</v>
      </c>
      <c r="L19" s="374">
        <f>IFERROR(('APPENDIX 42'!L19/'APPENDIX 40'!L19)*100,"0.0")</f>
        <v>23.524108164514796</v>
      </c>
      <c r="M19" s="374">
        <f>IFERROR(('APPENDIX 42'!M19/'APPENDIX 40'!M19)*100,"0.0")</f>
        <v>87.629516174060171</v>
      </c>
      <c r="N19" s="374">
        <f>IFERROR(('APPENDIX 42'!N19/'APPENDIX 40'!N19)*100,"0.0")</f>
        <v>22.968096403942699</v>
      </c>
      <c r="O19" s="374">
        <f>IFERROR(('APPENDIX 42'!O19/'APPENDIX 40'!O19)*100,"0.0")</f>
        <v>85.977323795044228</v>
      </c>
      <c r="P19" s="374">
        <f>IFERROR(('APPENDIX 42'!P19/'APPENDIX 40'!P19)*100,"0.0")</f>
        <v>28.921221452931771</v>
      </c>
      <c r="Q19" s="375">
        <f>IFERROR(('APPENDIX 42'!Q19/'APPENDIX 40'!Q19)*100,"0.0")</f>
        <v>51.525661426675207</v>
      </c>
    </row>
    <row r="20" spans="2:17" ht="21.75" customHeight="1" x14ac:dyDescent="0.35">
      <c r="B20" s="29" t="s">
        <v>260</v>
      </c>
      <c r="C20" s="374" t="str">
        <f>IFERROR(('APPENDIX 42'!C20/'APPENDIX 40'!C20)*100,"0.0")</f>
        <v>0.0</v>
      </c>
      <c r="D20" s="374">
        <f>IFERROR(('APPENDIX 42'!D20/'APPENDIX 40'!D20)*100,"0.0")</f>
        <v>14.226367216168118</v>
      </c>
      <c r="E20" s="374">
        <f>IFERROR(('APPENDIX 42'!E20/'APPENDIX 40'!E20)*100,"0.0")</f>
        <v>92.979387025746377</v>
      </c>
      <c r="F20" s="374">
        <f>IFERROR(('APPENDIX 42'!F20/'APPENDIX 40'!F20)*100,"0.0")</f>
        <v>38.094263165521838</v>
      </c>
      <c r="G20" s="374">
        <f>IFERROR(('APPENDIX 42'!G20/'APPENDIX 40'!G20)*100,"0.0")</f>
        <v>30.067259804133339</v>
      </c>
      <c r="H20" s="374">
        <f>IFERROR(('APPENDIX 42'!H20/'APPENDIX 40'!H20)*100,"0.0")</f>
        <v>63.991841034210928</v>
      </c>
      <c r="I20" s="374">
        <f>IFERROR(('APPENDIX 42'!I20/'APPENDIX 40'!I20)*100,"0.0")</f>
        <v>96.927451152393161</v>
      </c>
      <c r="J20" s="374">
        <f>IFERROR(('APPENDIX 42'!J20/'APPENDIX 40'!J20)*100,"0.0")</f>
        <v>79.192495333887791</v>
      </c>
      <c r="K20" s="374">
        <f>IFERROR(('APPENDIX 42'!K20/'APPENDIX 40'!K20)*100,"0.0")</f>
        <v>0</v>
      </c>
      <c r="L20" s="374">
        <f>IFERROR(('APPENDIX 42'!L20/'APPENDIX 40'!L20)*100,"0.0")</f>
        <v>8.4446853606786227</v>
      </c>
      <c r="M20" s="374">
        <f>IFERROR(('APPENDIX 42'!M20/'APPENDIX 40'!M20)*100,"0.0")</f>
        <v>38.178332112287947</v>
      </c>
      <c r="N20" s="374">
        <f>IFERROR(('APPENDIX 42'!N20/'APPENDIX 40'!N20)*100,"0.0")</f>
        <v>30.016767486862278</v>
      </c>
      <c r="O20" s="374" t="str">
        <f>IFERROR(('APPENDIX 42'!O20/'APPENDIX 40'!O20)*100,"0.0")</f>
        <v>0.0</v>
      </c>
      <c r="P20" s="374">
        <f>IFERROR(('APPENDIX 42'!P20/'APPENDIX 40'!P20)*100,"0.0")</f>
        <v>-0.31766027231349858</v>
      </c>
      <c r="Q20" s="375">
        <f>IFERROR(('APPENDIX 42'!Q20/'APPENDIX 40'!Q20)*100,"0.0")</f>
        <v>65.867602531208945</v>
      </c>
    </row>
    <row r="21" spans="2:17" ht="21.75" customHeight="1" x14ac:dyDescent="0.35">
      <c r="B21" s="29" t="s">
        <v>15</v>
      </c>
      <c r="C21" s="374" t="str">
        <f>IFERROR(('APPENDIX 42'!C21/'APPENDIX 40'!C21)*100,"0.0")</f>
        <v>0.0</v>
      </c>
      <c r="D21" s="374" t="str">
        <f>IFERROR(('APPENDIX 42'!D21/'APPENDIX 40'!D21)*100,"0.0")</f>
        <v>0.0</v>
      </c>
      <c r="E21" s="374" t="str">
        <f>IFERROR(('APPENDIX 42'!E21/'APPENDIX 40'!E21)*100,"0.0")</f>
        <v>0.0</v>
      </c>
      <c r="F21" s="374" t="str">
        <f>IFERROR(('APPENDIX 42'!F21/'APPENDIX 40'!F21)*100,"0.0")</f>
        <v>0.0</v>
      </c>
      <c r="G21" s="374" t="str">
        <f>IFERROR(('APPENDIX 42'!G21/'APPENDIX 40'!G21)*100,"0.0")</f>
        <v>0.0</v>
      </c>
      <c r="H21" s="374" t="str">
        <f>IFERROR(('APPENDIX 42'!H21/'APPENDIX 40'!H21)*100,"0.0")</f>
        <v>0.0</v>
      </c>
      <c r="I21" s="374" t="str">
        <f>IFERROR(('APPENDIX 42'!I21/'APPENDIX 40'!I21)*100,"0.0")</f>
        <v>0.0</v>
      </c>
      <c r="J21" s="374" t="str">
        <f>IFERROR(('APPENDIX 42'!J21/'APPENDIX 40'!J21)*100,"0.0")</f>
        <v>0.0</v>
      </c>
      <c r="K21" s="374" t="str">
        <f>IFERROR(('APPENDIX 42'!K21/'APPENDIX 40'!K21)*100,"0.0")</f>
        <v>0.0</v>
      </c>
      <c r="L21" s="374" t="str">
        <f>IFERROR(('APPENDIX 42'!L21/'APPENDIX 40'!L21)*100,"0.0")</f>
        <v>0.0</v>
      </c>
      <c r="M21" s="374" t="str">
        <f>IFERROR(('APPENDIX 42'!M21/'APPENDIX 40'!M21)*100,"0.0")</f>
        <v>0.0</v>
      </c>
      <c r="N21" s="374" t="str">
        <f>IFERROR(('APPENDIX 42'!N21/'APPENDIX 40'!N21)*100,"0.0")</f>
        <v>0.0</v>
      </c>
      <c r="O21" s="374" t="str">
        <f>IFERROR(('APPENDIX 42'!O21/'APPENDIX 40'!O21)*100,"0.0")</f>
        <v>0.0</v>
      </c>
      <c r="P21" s="374" t="str">
        <f>IFERROR(('APPENDIX 42'!P21/'APPENDIX 40'!P21)*100,"0.0")</f>
        <v>0.0</v>
      </c>
      <c r="Q21" s="375" t="str">
        <f>IFERROR(('APPENDIX 42'!Q21/'APPENDIX 40'!Q21)*100,"0.0")</f>
        <v>0.0</v>
      </c>
    </row>
    <row r="22" spans="2:17" ht="21.75" customHeight="1" x14ac:dyDescent="0.35">
      <c r="B22" s="29" t="s">
        <v>261</v>
      </c>
      <c r="C22" s="374">
        <f>IFERROR(('APPENDIX 42'!C22/'APPENDIX 40'!C22)*100,"0.0")</f>
        <v>0</v>
      </c>
      <c r="D22" s="374">
        <f>IFERROR(('APPENDIX 42'!D22/'APPENDIX 40'!D22)*100,"0.0")</f>
        <v>-8.6421545277567304</v>
      </c>
      <c r="E22" s="374">
        <f>IFERROR(('APPENDIX 42'!E22/'APPENDIX 40'!E22)*100,"0.0")</f>
        <v>66.461380934143818</v>
      </c>
      <c r="F22" s="374">
        <f>IFERROR(('APPENDIX 42'!F22/'APPENDIX 40'!F22)*100,"0.0")</f>
        <v>28.007194932316352</v>
      </c>
      <c r="G22" s="374">
        <f>IFERROR(('APPENDIX 42'!G22/'APPENDIX 40'!G22)*100,"0.0")</f>
        <v>15.952581414167804</v>
      </c>
      <c r="H22" s="374">
        <f>IFERROR(('APPENDIX 42'!H22/'APPENDIX 40'!H22)*100,"0.0")</f>
        <v>17.876189009665119</v>
      </c>
      <c r="I22" s="374">
        <f>IFERROR(('APPENDIX 42'!I22/'APPENDIX 40'!I22)*100,"0.0")</f>
        <v>30.256745274820407</v>
      </c>
      <c r="J22" s="374">
        <f>IFERROR(('APPENDIX 42'!J22/'APPENDIX 40'!J22)*100,"0.0")</f>
        <v>31.442057244494411</v>
      </c>
      <c r="K22" s="374" t="str">
        <f>IFERROR(('APPENDIX 42'!K22/'APPENDIX 40'!K22)*100,"0.0")</f>
        <v>0.0</v>
      </c>
      <c r="L22" s="374">
        <f>IFERROR(('APPENDIX 42'!L22/'APPENDIX 40'!L22)*100,"0.0")</f>
        <v>-733.18937722506575</v>
      </c>
      <c r="M22" s="374">
        <f>IFERROR(('APPENDIX 42'!M22/'APPENDIX 40'!M22)*100,"0.0")</f>
        <v>-7.6274729271455799</v>
      </c>
      <c r="N22" s="374">
        <f>IFERROR(('APPENDIX 42'!N22/'APPENDIX 40'!N22)*100,"0.0")</f>
        <v>61.206477507409097</v>
      </c>
      <c r="O22" s="374" t="str">
        <f>IFERROR(('APPENDIX 42'!O22/'APPENDIX 40'!O22)*100,"0.0")</f>
        <v>0.0</v>
      </c>
      <c r="P22" s="374">
        <f>IFERROR(('APPENDIX 42'!P22/'APPENDIX 40'!P22)*100,"0.0")</f>
        <v>86.522348153742428</v>
      </c>
      <c r="Q22" s="375">
        <f>IFERROR(('APPENDIX 42'!Q22/'APPENDIX 40'!Q22)*100,"0.0")</f>
        <v>31.32963660957039</v>
      </c>
    </row>
    <row r="23" spans="2:17" ht="21.75" customHeight="1" x14ac:dyDescent="0.35">
      <c r="B23" s="29" t="s">
        <v>262</v>
      </c>
      <c r="C23" s="374" t="str">
        <f>IFERROR(('APPENDIX 42'!C23/'APPENDIX 40'!C23)*100,"0.0")</f>
        <v>0.0</v>
      </c>
      <c r="D23" s="374" t="str">
        <f>IFERROR(('APPENDIX 42'!D23/'APPENDIX 40'!D23)*100,"0.0")</f>
        <v>0.0</v>
      </c>
      <c r="E23" s="374" t="str">
        <f>IFERROR(('APPENDIX 42'!E23/'APPENDIX 40'!E23)*100,"0.0")</f>
        <v>0.0</v>
      </c>
      <c r="F23" s="374" t="str">
        <f>IFERROR(('APPENDIX 42'!F23/'APPENDIX 40'!F23)*100,"0.0")</f>
        <v>0.0</v>
      </c>
      <c r="G23" s="374" t="str">
        <f>IFERROR(('APPENDIX 42'!G23/'APPENDIX 40'!G23)*100,"0.0")</f>
        <v>0.0</v>
      </c>
      <c r="H23" s="374" t="str">
        <f>IFERROR(('APPENDIX 42'!H23/'APPENDIX 40'!H23)*100,"0.0")</f>
        <v>0.0</v>
      </c>
      <c r="I23" s="374" t="str">
        <f>IFERROR(('APPENDIX 42'!I23/'APPENDIX 40'!I23)*100,"0.0")</f>
        <v>0.0</v>
      </c>
      <c r="J23" s="374" t="str">
        <f>IFERROR(('APPENDIX 42'!J23/'APPENDIX 40'!J23)*100,"0.0")</f>
        <v>0.0</v>
      </c>
      <c r="K23" s="374" t="str">
        <f>IFERROR(('APPENDIX 42'!K23/'APPENDIX 40'!K23)*100,"0.0")</f>
        <v>0.0</v>
      </c>
      <c r="L23" s="374" t="str">
        <f>IFERROR(('APPENDIX 42'!L23/'APPENDIX 40'!L23)*100,"0.0")</f>
        <v>0.0</v>
      </c>
      <c r="M23" s="374" t="str">
        <f>IFERROR(('APPENDIX 42'!M23/'APPENDIX 40'!M23)*100,"0.0")</f>
        <v>0.0</v>
      </c>
      <c r="N23" s="374" t="str">
        <f>IFERROR(('APPENDIX 42'!N23/'APPENDIX 40'!N23)*100,"0.0")</f>
        <v>0.0</v>
      </c>
      <c r="O23" s="374">
        <f>IFERROR(('APPENDIX 42'!O23/'APPENDIX 40'!O23)*100,"0.0")</f>
        <v>75.065761667258613</v>
      </c>
      <c r="P23" s="374" t="str">
        <f>IFERROR(('APPENDIX 42'!P23/'APPENDIX 40'!P23)*100,"0.0")</f>
        <v>0.0</v>
      </c>
      <c r="Q23" s="375">
        <f>IFERROR(('APPENDIX 42'!Q23/'APPENDIX 40'!Q23)*100,"0.0")</f>
        <v>75.065761667258613</v>
      </c>
    </row>
    <row r="24" spans="2:17" ht="21.75" customHeight="1" x14ac:dyDescent="0.35">
      <c r="B24" s="29" t="s">
        <v>16</v>
      </c>
      <c r="C24" s="374" t="str">
        <f>IFERROR(('APPENDIX 42'!C24/'APPENDIX 40'!C24)*100,"0.0")</f>
        <v>0.0</v>
      </c>
      <c r="D24" s="374">
        <f>IFERROR(('APPENDIX 42'!D24/'APPENDIX 40'!D24)*100,"0.0")</f>
        <v>20.21572458442774</v>
      </c>
      <c r="E24" s="374">
        <f>IFERROR(('APPENDIX 42'!E24/'APPENDIX 40'!E24)*100,"0.0")</f>
        <v>123.80664150113803</v>
      </c>
      <c r="F24" s="374">
        <f>IFERROR(('APPENDIX 42'!F24/'APPENDIX 40'!F24)*100,"0.0")</f>
        <v>83.357777037882229</v>
      </c>
      <c r="G24" s="374">
        <f>IFERROR(('APPENDIX 42'!G24/'APPENDIX 40'!G24)*100,"0.0")</f>
        <v>12.499249634172859</v>
      </c>
      <c r="H24" s="374">
        <f>IFERROR(('APPENDIX 42'!H24/'APPENDIX 40'!H24)*100,"0.0")</f>
        <v>44.953828297622458</v>
      </c>
      <c r="I24" s="374">
        <f>IFERROR(('APPENDIX 42'!I24/'APPENDIX 40'!I24)*100,"0.0")</f>
        <v>93.138846473638154</v>
      </c>
      <c r="J24" s="374">
        <f>IFERROR(('APPENDIX 42'!J24/'APPENDIX 40'!J24)*100,"0.0")</f>
        <v>86.201929425747679</v>
      </c>
      <c r="K24" s="374" t="str">
        <f>IFERROR(('APPENDIX 42'!K24/'APPENDIX 40'!K24)*100,"0.0")</f>
        <v>0.0</v>
      </c>
      <c r="L24" s="374">
        <f>IFERROR(('APPENDIX 42'!L24/'APPENDIX 40'!L24)*100,"0.0")</f>
        <v>139.97220639242579</v>
      </c>
      <c r="M24" s="374">
        <f>IFERROR(('APPENDIX 42'!M24/'APPENDIX 40'!M24)*100,"0.0")</f>
        <v>33.300571492706005</v>
      </c>
      <c r="N24" s="374">
        <f>IFERROR(('APPENDIX 42'!N24/'APPENDIX 40'!N24)*100,"0.0")</f>
        <v>65.333864569614732</v>
      </c>
      <c r="O24" s="374">
        <f>IFERROR(('APPENDIX 42'!O24/'APPENDIX 40'!O24)*100,"0.0")</f>
        <v>90.609365033469686</v>
      </c>
      <c r="P24" s="374">
        <f>IFERROR(('APPENDIX 42'!P24/'APPENDIX 40'!P24)*100,"0.0")</f>
        <v>26.456529032227134</v>
      </c>
      <c r="Q24" s="375">
        <f>IFERROR(('APPENDIX 42'!Q24/'APPENDIX 40'!Q24)*100,"0.0")</f>
        <v>79.095866137728365</v>
      </c>
    </row>
    <row r="25" spans="2:17" ht="21.75" customHeight="1" x14ac:dyDescent="0.35">
      <c r="B25" s="29" t="s">
        <v>17</v>
      </c>
      <c r="C25" s="374" t="str">
        <f>IFERROR(('APPENDIX 42'!C25/'APPENDIX 40'!C25)*100,"0.0")</f>
        <v>0.0</v>
      </c>
      <c r="D25" s="374">
        <f>IFERROR(('APPENDIX 42'!D25/'APPENDIX 40'!D25)*100,"0.0")</f>
        <v>-317.9951781543312</v>
      </c>
      <c r="E25" s="374">
        <f>IFERROR(('APPENDIX 42'!E25/'APPENDIX 40'!E25)*100,"0.0")</f>
        <v>13.951681303695143</v>
      </c>
      <c r="F25" s="374">
        <f>IFERROR(('APPENDIX 42'!F25/'APPENDIX 40'!F25)*100,"0.0")</f>
        <v>24.59968982655883</v>
      </c>
      <c r="G25" s="374">
        <f>IFERROR(('APPENDIX 42'!G25/'APPENDIX 40'!G25)*100,"0.0")</f>
        <v>35.165912434019411</v>
      </c>
      <c r="H25" s="374">
        <f>IFERROR(('APPENDIX 42'!H25/'APPENDIX 40'!H25)*100,"0.0")</f>
        <v>15.524426861778645</v>
      </c>
      <c r="I25" s="374">
        <f>IFERROR(('APPENDIX 42'!I25/'APPENDIX 40'!I25)*100,"0.0")</f>
        <v>109.32614313338667</v>
      </c>
      <c r="J25" s="374">
        <f>IFERROR(('APPENDIX 42'!J25/'APPENDIX 40'!J25)*100,"0.0")</f>
        <v>134.02613126705413</v>
      </c>
      <c r="K25" s="374">
        <f>IFERROR(('APPENDIX 42'!K25/'APPENDIX 40'!K25)*100,"0.0")</f>
        <v>212.69609929433813</v>
      </c>
      <c r="L25" s="374">
        <f>IFERROR(('APPENDIX 42'!L25/'APPENDIX 40'!L25)*100,"0.0")</f>
        <v>29.350379512764484</v>
      </c>
      <c r="M25" s="374">
        <f>IFERROR(('APPENDIX 42'!M25/'APPENDIX 40'!M25)*100,"0.0")</f>
        <v>110.60697343879404</v>
      </c>
      <c r="N25" s="374">
        <f>IFERROR(('APPENDIX 42'!N25/'APPENDIX 40'!N25)*100,"0.0")</f>
        <v>36.840284075489372</v>
      </c>
      <c r="O25" s="374" t="str">
        <f>IFERROR(('APPENDIX 42'!O25/'APPENDIX 40'!O25)*100,"0.0")</f>
        <v>0.0</v>
      </c>
      <c r="P25" s="374">
        <f>IFERROR(('APPENDIX 42'!P25/'APPENDIX 40'!P25)*100,"0.0")</f>
        <v>1873.3360150725482</v>
      </c>
      <c r="Q25" s="375">
        <f>IFERROR(('APPENDIX 42'!Q25/'APPENDIX 40'!Q25)*100,"0.0")</f>
        <v>128.98357604100735</v>
      </c>
    </row>
    <row r="26" spans="2:17" ht="21.75" customHeight="1" x14ac:dyDescent="0.35">
      <c r="B26" s="29" t="s">
        <v>18</v>
      </c>
      <c r="C26" s="374" t="str">
        <f>IFERROR(('APPENDIX 42'!C26/'APPENDIX 40'!C26)*100,"0.0")</f>
        <v>0.0</v>
      </c>
      <c r="D26" s="374">
        <f>IFERROR(('APPENDIX 42'!D26/'APPENDIX 40'!D26)*100,"0.0")</f>
        <v>100.88755085768149</v>
      </c>
      <c r="E26" s="374">
        <f>IFERROR(('APPENDIX 42'!E26/'APPENDIX 40'!E26)*100,"0.0")</f>
        <v>36.421800465100027</v>
      </c>
      <c r="F26" s="374">
        <f>IFERROR(('APPENDIX 42'!F26/'APPENDIX 40'!F26)*100,"0.0")</f>
        <v>41.835545094249611</v>
      </c>
      <c r="G26" s="374">
        <f>IFERROR(('APPENDIX 42'!G26/'APPENDIX 40'!G26)*100,"0.0")</f>
        <v>31.753007180713372</v>
      </c>
      <c r="H26" s="374">
        <f>IFERROR(('APPENDIX 42'!H26/'APPENDIX 40'!H26)*100,"0.0")</f>
        <v>36.992029863873732</v>
      </c>
      <c r="I26" s="374">
        <f>IFERROR(('APPENDIX 42'!I26/'APPENDIX 40'!I26)*100,"0.0")</f>
        <v>57.454236607151479</v>
      </c>
      <c r="J26" s="374">
        <f>IFERROR(('APPENDIX 42'!J26/'APPENDIX 40'!J26)*100,"0.0")</f>
        <v>68.469364413849647</v>
      </c>
      <c r="K26" s="374" t="str">
        <f>IFERROR(('APPENDIX 42'!K26/'APPENDIX 40'!K26)*100,"0.0")</f>
        <v>0.0</v>
      </c>
      <c r="L26" s="374">
        <f>IFERROR(('APPENDIX 42'!L26/'APPENDIX 40'!L26)*100,"0.0")</f>
        <v>31.581925938725426</v>
      </c>
      <c r="M26" s="374">
        <f>IFERROR(('APPENDIX 42'!M26/'APPENDIX 40'!M26)*100,"0.0")</f>
        <v>81.663185950670396</v>
      </c>
      <c r="N26" s="374">
        <f>IFERROR(('APPENDIX 42'!N26/'APPENDIX 40'!N26)*100,"0.0")</f>
        <v>67.757134747162198</v>
      </c>
      <c r="O26" s="374">
        <f>IFERROR(('APPENDIX 42'!O26/'APPENDIX 40'!O26)*100,"0.0")</f>
        <v>88.00283396645402</v>
      </c>
      <c r="P26" s="374">
        <f>IFERROR(('APPENDIX 42'!P26/'APPENDIX 40'!P26)*100,"0.0")</f>
        <v>3.1807215996891078</v>
      </c>
      <c r="Q26" s="375">
        <f>IFERROR(('APPENDIX 42'!Q26/'APPENDIX 40'!Q26)*100,"0.0")</f>
        <v>67.92074715776792</v>
      </c>
    </row>
    <row r="27" spans="2:17" ht="21.75" customHeight="1" x14ac:dyDescent="0.35">
      <c r="B27" s="29" t="s">
        <v>19</v>
      </c>
      <c r="C27" s="374">
        <f>IFERROR(('APPENDIX 42'!C27/'APPENDIX 40'!C27)*100,"0.0")</f>
        <v>-11.211511776556675</v>
      </c>
      <c r="D27" s="374">
        <f>IFERROR(('APPENDIX 42'!D27/'APPENDIX 40'!D27)*100,"0.0")</f>
        <v>132.11569876272804</v>
      </c>
      <c r="E27" s="374">
        <f>IFERROR(('APPENDIX 42'!E27/'APPENDIX 40'!E27)*100,"0.0")</f>
        <v>78.558302635734648</v>
      </c>
      <c r="F27" s="374">
        <f>IFERROR(('APPENDIX 42'!F27/'APPENDIX 40'!F27)*100,"0.0")</f>
        <v>206.11176212887648</v>
      </c>
      <c r="G27" s="374">
        <f>IFERROR(('APPENDIX 42'!G27/'APPENDIX 40'!G27)*100,"0.0")</f>
        <v>-5.0093280539032934</v>
      </c>
      <c r="H27" s="374">
        <f>IFERROR(('APPENDIX 42'!H27/'APPENDIX 40'!H27)*100,"0.0")</f>
        <v>23.26698543349973</v>
      </c>
      <c r="I27" s="374">
        <f>IFERROR(('APPENDIX 42'!I27/'APPENDIX 40'!I27)*100,"0.0")</f>
        <v>56.704094187199097</v>
      </c>
      <c r="J27" s="374">
        <f>IFERROR(('APPENDIX 42'!J27/'APPENDIX 40'!J27)*100,"0.0")</f>
        <v>47.572931792181251</v>
      </c>
      <c r="K27" s="374" t="str">
        <f>IFERROR(('APPENDIX 42'!K27/'APPENDIX 40'!K27)*100,"0.0")</f>
        <v>0.0</v>
      </c>
      <c r="L27" s="374">
        <f>IFERROR(('APPENDIX 42'!L27/'APPENDIX 40'!L27)*100,"0.0")</f>
        <v>8.4912403902165305</v>
      </c>
      <c r="M27" s="374">
        <f>IFERROR(('APPENDIX 42'!M27/'APPENDIX 40'!M27)*100,"0.0")</f>
        <v>68.392396929523542</v>
      </c>
      <c r="N27" s="374">
        <f>IFERROR(('APPENDIX 42'!N27/'APPENDIX 40'!N27)*100,"0.0")</f>
        <v>48.368728667980065</v>
      </c>
      <c r="O27" s="374" t="str">
        <f>IFERROR(('APPENDIX 42'!O27/'APPENDIX 40'!O27)*100,"0.0")</f>
        <v>0.0</v>
      </c>
      <c r="P27" s="374">
        <f>IFERROR(('APPENDIX 42'!P27/'APPENDIX 40'!P27)*100,"0.0")</f>
        <v>0.53350209050156105</v>
      </c>
      <c r="Q27" s="375">
        <f>IFERROR(('APPENDIX 42'!Q27/'APPENDIX 40'!Q27)*100,"0.0")</f>
        <v>60.579184689835444</v>
      </c>
    </row>
    <row r="28" spans="2:17" ht="21.75" customHeight="1" x14ac:dyDescent="0.35">
      <c r="B28" s="29" t="s">
        <v>263</v>
      </c>
      <c r="C28" s="374">
        <f>IFERROR(('APPENDIX 42'!C28/'APPENDIX 40'!C28)*100,"0.0")</f>
        <v>337.52940102247749</v>
      </c>
      <c r="D28" s="374">
        <f>IFERROR(('APPENDIX 42'!D28/'APPENDIX 40'!D28)*100,"0.0")</f>
        <v>29.920993260660332</v>
      </c>
      <c r="E28" s="374">
        <f>IFERROR(('APPENDIX 42'!E28/'APPENDIX 40'!E28)*100,"0.0")</f>
        <v>8.0320276761296707</v>
      </c>
      <c r="F28" s="374">
        <f>IFERROR(('APPENDIX 42'!F28/'APPENDIX 40'!F28)*100,"0.0")</f>
        <v>3.2916606252635088</v>
      </c>
      <c r="G28" s="374">
        <f>IFERROR(('APPENDIX 42'!G28/'APPENDIX 40'!G28)*100,"0.0")</f>
        <v>37.898119803324896</v>
      </c>
      <c r="H28" s="374">
        <f>IFERROR(('APPENDIX 42'!H28/'APPENDIX 40'!H28)*100,"0.0")</f>
        <v>-16.613759388376685</v>
      </c>
      <c r="I28" s="374">
        <f>IFERROR(('APPENDIX 42'!I28/'APPENDIX 40'!I28)*100,"0.0")</f>
        <v>79.756953902903533</v>
      </c>
      <c r="J28" s="374">
        <f>IFERROR(('APPENDIX 42'!J28/'APPENDIX 40'!J28)*100,"0.0")</f>
        <v>141.02061748113354</v>
      </c>
      <c r="K28" s="374" t="str">
        <f>IFERROR(('APPENDIX 42'!K28/'APPENDIX 40'!K28)*100,"0.0")</f>
        <v>0.0</v>
      </c>
      <c r="L28" s="374">
        <f>IFERROR(('APPENDIX 42'!L28/'APPENDIX 40'!L28)*100,"0.0")</f>
        <v>7.0676206976710727</v>
      </c>
      <c r="M28" s="374">
        <f>IFERROR(('APPENDIX 42'!M28/'APPENDIX 40'!M28)*100,"0.0")</f>
        <v>30.821635072139919</v>
      </c>
      <c r="N28" s="374">
        <f>IFERROR(('APPENDIX 42'!N28/'APPENDIX 40'!N28)*100,"0.0")</f>
        <v>-8.0797596736232649</v>
      </c>
      <c r="O28" s="374">
        <f>IFERROR(('APPENDIX 42'!O28/'APPENDIX 40'!O28)*100,"0.0")</f>
        <v>77.799778022618341</v>
      </c>
      <c r="P28" s="374">
        <f>IFERROR(('APPENDIX 42'!P28/'APPENDIX 40'!P28)*100,"0.0")</f>
        <v>-176.16535870048239</v>
      </c>
      <c r="Q28" s="375">
        <f>IFERROR(('APPENDIX 42'!Q28/'APPENDIX 40'!Q28)*100,"0.0")</f>
        <v>71.41757045575396</v>
      </c>
    </row>
    <row r="29" spans="2:17" ht="21.75" customHeight="1" x14ac:dyDescent="0.35">
      <c r="B29" s="29" t="s">
        <v>264</v>
      </c>
      <c r="C29" s="374" t="str">
        <f>IFERROR(('APPENDIX 42'!C29/'APPENDIX 40'!C29)*100,"0.0")</f>
        <v>0.0</v>
      </c>
      <c r="D29" s="374">
        <f>IFERROR(('APPENDIX 42'!D29/'APPENDIX 40'!D29)*100,"0.0")</f>
        <v>25.789410488744529</v>
      </c>
      <c r="E29" s="374">
        <f>IFERROR(('APPENDIX 42'!E29/'APPENDIX 40'!E29)*100,"0.0")</f>
        <v>58.557711580834649</v>
      </c>
      <c r="F29" s="374">
        <f>IFERROR(('APPENDIX 42'!F29/'APPENDIX 40'!F29)*100,"0.0")</f>
        <v>41.875492050420831</v>
      </c>
      <c r="G29" s="374">
        <f>IFERROR(('APPENDIX 42'!G29/'APPENDIX 40'!G29)*100,"0.0")</f>
        <v>-5.1343902318565089</v>
      </c>
      <c r="H29" s="374">
        <f>IFERROR(('APPENDIX 42'!H29/'APPENDIX 40'!H29)*100,"0.0")</f>
        <v>32.475825551827292</v>
      </c>
      <c r="I29" s="374">
        <f>IFERROR(('APPENDIX 42'!I29/'APPENDIX 40'!I29)*100,"0.0")</f>
        <v>133.32533901788668</v>
      </c>
      <c r="J29" s="374">
        <f>IFERROR(('APPENDIX 42'!J29/'APPENDIX 40'!J29)*100,"0.0")</f>
        <v>-14.713516523503475</v>
      </c>
      <c r="K29" s="374" t="str">
        <f>IFERROR(('APPENDIX 42'!K29/'APPENDIX 40'!K29)*100,"0.0")</f>
        <v>0.0</v>
      </c>
      <c r="L29" s="374">
        <f>IFERROR(('APPENDIX 42'!L29/'APPENDIX 40'!L29)*100,"0.0")</f>
        <v>-24.53080122455362</v>
      </c>
      <c r="M29" s="374">
        <f>IFERROR(('APPENDIX 42'!M29/'APPENDIX 40'!M29)*100,"0.0")</f>
        <v>128.01478163065542</v>
      </c>
      <c r="N29" s="374">
        <f>IFERROR(('APPENDIX 42'!N29/'APPENDIX 40'!N29)*100,"0.0")</f>
        <v>68.751593218656581</v>
      </c>
      <c r="O29" s="374" t="str">
        <f>IFERROR(('APPENDIX 42'!O29/'APPENDIX 40'!O29)*100,"0.0")</f>
        <v>0.0</v>
      </c>
      <c r="P29" s="374">
        <f>IFERROR(('APPENDIX 42'!P29/'APPENDIX 40'!P29)*100,"0.0")</f>
        <v>0</v>
      </c>
      <c r="Q29" s="375">
        <f>IFERROR(('APPENDIX 42'!Q29/'APPENDIX 40'!Q29)*100,"0.0")</f>
        <v>59.964151318019766</v>
      </c>
    </row>
    <row r="30" spans="2:17" ht="21.75" customHeight="1" x14ac:dyDescent="0.35">
      <c r="B30" s="29" t="s">
        <v>20</v>
      </c>
      <c r="C30" s="374">
        <f>IFERROR(('APPENDIX 42'!C30/'APPENDIX 40'!C30)*100,"0.0")</f>
        <v>0</v>
      </c>
      <c r="D30" s="374">
        <f>IFERROR(('APPENDIX 42'!D30/'APPENDIX 40'!D30)*100,"0.0")</f>
        <v>153.65489461177708</v>
      </c>
      <c r="E30" s="374">
        <f>IFERROR(('APPENDIX 42'!E30/'APPENDIX 40'!E30)*100,"0.0")</f>
        <v>-15.033797922160275</v>
      </c>
      <c r="F30" s="374">
        <f>IFERROR(('APPENDIX 42'!F30/'APPENDIX 40'!F30)*100,"0.0")</f>
        <v>97.795785596482077</v>
      </c>
      <c r="G30" s="374">
        <f>IFERROR(('APPENDIX 42'!G30/'APPENDIX 40'!G30)*100,"0.0")</f>
        <v>-25.696672893190829</v>
      </c>
      <c r="H30" s="374">
        <f>IFERROR(('APPENDIX 42'!H30/'APPENDIX 40'!H30)*100,"0.0")</f>
        <v>53.15920660771112</v>
      </c>
      <c r="I30" s="374">
        <f>IFERROR(('APPENDIX 42'!I30/'APPENDIX 40'!I30)*100,"0.0")</f>
        <v>38.990711194999371</v>
      </c>
      <c r="J30" s="374">
        <f>IFERROR(('APPENDIX 42'!J30/'APPENDIX 40'!J30)*100,"0.0")</f>
        <v>52.090990944114921</v>
      </c>
      <c r="K30" s="374">
        <f>IFERROR(('APPENDIX 42'!K30/'APPENDIX 40'!K30)*100,"0.0")</f>
        <v>0</v>
      </c>
      <c r="L30" s="374">
        <f>IFERROR(('APPENDIX 42'!L30/'APPENDIX 40'!L30)*100,"0.0")</f>
        <v>-62.969798999264412</v>
      </c>
      <c r="M30" s="374">
        <f>IFERROR(('APPENDIX 42'!M30/'APPENDIX 40'!M30)*100,"0.0")</f>
        <v>222.93289643768932</v>
      </c>
      <c r="N30" s="374">
        <f>IFERROR(('APPENDIX 42'!N30/'APPENDIX 40'!N30)*100,"0.0")</f>
        <v>58.677030949987831</v>
      </c>
      <c r="O30" s="374" t="str">
        <f>IFERROR(('APPENDIX 42'!O30/'APPENDIX 40'!O30)*100,"0.0")</f>
        <v>0.0</v>
      </c>
      <c r="P30" s="374">
        <f>IFERROR(('APPENDIX 42'!P30/'APPENDIX 40'!P30)*100,"0.0")</f>
        <v>110.20108650549088</v>
      </c>
      <c r="Q30" s="375">
        <f>IFERROR(('APPENDIX 42'!Q30/'APPENDIX 40'!Q30)*100,"0.0")</f>
        <v>61.896246716071282</v>
      </c>
    </row>
    <row r="31" spans="2:17" ht="21.75" customHeight="1" x14ac:dyDescent="0.35">
      <c r="B31" s="29" t="s">
        <v>265</v>
      </c>
      <c r="C31" s="374">
        <f>IFERROR(('APPENDIX 42'!C31/'APPENDIX 40'!C31)*100,"0.0")</f>
        <v>44.586259660539383</v>
      </c>
      <c r="D31" s="374">
        <f>IFERROR(('APPENDIX 42'!D31/'APPENDIX 40'!D31)*100,"0.0")</f>
        <v>70.04794128793354</v>
      </c>
      <c r="E31" s="374">
        <f>IFERROR(('APPENDIX 42'!E31/'APPENDIX 40'!E31)*100,"0.0")</f>
        <v>38.172338986372964</v>
      </c>
      <c r="F31" s="374">
        <f>IFERROR(('APPENDIX 42'!F31/'APPENDIX 40'!F31)*100,"0.0")</f>
        <v>11.025657865878562</v>
      </c>
      <c r="G31" s="374">
        <f>IFERROR(('APPENDIX 42'!G31/'APPENDIX 40'!G31)*100,"0.0")</f>
        <v>4.2076071245643929</v>
      </c>
      <c r="H31" s="374">
        <f>IFERROR(('APPENDIX 42'!H31/'APPENDIX 40'!H31)*100,"0.0")</f>
        <v>12.447780913418246</v>
      </c>
      <c r="I31" s="374">
        <f>IFERROR(('APPENDIX 42'!I31/'APPENDIX 40'!I31)*100,"0.0")</f>
        <v>60.667480947612248</v>
      </c>
      <c r="J31" s="374">
        <f>IFERROR(('APPENDIX 42'!J31/'APPENDIX 40'!J31)*100,"0.0")</f>
        <v>68.989930617036123</v>
      </c>
      <c r="K31" s="374" t="str">
        <f>IFERROR(('APPENDIX 42'!K31/'APPENDIX 40'!K31)*100,"0.0")</f>
        <v>0.0</v>
      </c>
      <c r="L31" s="374">
        <f>IFERROR(('APPENDIX 42'!L31/'APPENDIX 40'!L31)*100,"0.0")</f>
        <v>6.2916479893292507</v>
      </c>
      <c r="M31" s="374">
        <f>IFERROR(('APPENDIX 42'!M31/'APPENDIX 40'!M31)*100,"0.0")</f>
        <v>69.756682164089227</v>
      </c>
      <c r="N31" s="374">
        <f>IFERROR(('APPENDIX 42'!N31/'APPENDIX 40'!N31)*100,"0.0")</f>
        <v>17.843896950983687</v>
      </c>
      <c r="O31" s="374">
        <f>IFERROR(('APPENDIX 42'!O31/'APPENDIX 40'!O31)*100,"0.0")</f>
        <v>79.696380799537906</v>
      </c>
      <c r="P31" s="374">
        <f>IFERROR(('APPENDIX 42'!P31/'APPENDIX 40'!P31)*100,"0.0")</f>
        <v>-130.14832159650715</v>
      </c>
      <c r="Q31" s="375">
        <f>IFERROR(('APPENDIX 42'!Q31/'APPENDIX 40'!Q31)*100,"0.0")</f>
        <v>72.097978532955992</v>
      </c>
    </row>
    <row r="32" spans="2:17" ht="21.75" customHeight="1" x14ac:dyDescent="0.35">
      <c r="B32" s="29" t="s">
        <v>266</v>
      </c>
      <c r="C32" s="374" t="str">
        <f>IFERROR(('APPENDIX 42'!C32/'APPENDIX 40'!C32)*100,"0.0")</f>
        <v>0.0</v>
      </c>
      <c r="D32" s="374">
        <f>IFERROR(('APPENDIX 42'!D32/'APPENDIX 40'!D32)*100,"0.0")</f>
        <v>99.154734803268028</v>
      </c>
      <c r="E32" s="374">
        <f>IFERROR(('APPENDIX 42'!E32/'APPENDIX 40'!E32)*100,"0.0")</f>
        <v>22.633073369825322</v>
      </c>
      <c r="F32" s="374">
        <f>IFERROR(('APPENDIX 42'!F32/'APPENDIX 40'!F32)*100,"0.0")</f>
        <v>39.844728494868612</v>
      </c>
      <c r="G32" s="374">
        <f>IFERROR(('APPENDIX 42'!G32/'APPENDIX 40'!G32)*100,"0.0")</f>
        <v>14.595977747018676</v>
      </c>
      <c r="H32" s="374">
        <f>IFERROR(('APPENDIX 42'!H32/'APPENDIX 40'!H32)*100,"0.0")</f>
        <v>7.7641736505121157</v>
      </c>
      <c r="I32" s="374">
        <f>IFERROR(('APPENDIX 42'!I32/'APPENDIX 40'!I32)*100,"0.0")</f>
        <v>71.801702067989694</v>
      </c>
      <c r="J32" s="374">
        <f>IFERROR(('APPENDIX 42'!J32/'APPENDIX 40'!J32)*100,"0.0")</f>
        <v>55.357788948067331</v>
      </c>
      <c r="K32" s="374" t="str">
        <f>IFERROR(('APPENDIX 42'!K32/'APPENDIX 40'!K32)*100,"0.0")</f>
        <v>0.0</v>
      </c>
      <c r="L32" s="374">
        <f>IFERROR(('APPENDIX 42'!L32/'APPENDIX 40'!L32)*100,"0.0")</f>
        <v>9.1832130188718573</v>
      </c>
      <c r="M32" s="374">
        <f>IFERROR(('APPENDIX 42'!M32/'APPENDIX 40'!M32)*100,"0.0")</f>
        <v>37.945904165465052</v>
      </c>
      <c r="N32" s="374">
        <f>IFERROR(('APPENDIX 42'!N32/'APPENDIX 40'!N32)*100,"0.0")</f>
        <v>43.238985177654683</v>
      </c>
      <c r="O32" s="374">
        <f>IFERROR(('APPENDIX 42'!O32/'APPENDIX 40'!O32)*100,"0.0")</f>
        <v>68.112370017344645</v>
      </c>
      <c r="P32" s="374">
        <f>IFERROR(('APPENDIX 42'!P32/'APPENDIX 40'!P32)*100,"0.0")</f>
        <v>17.702106472602068</v>
      </c>
      <c r="Q32" s="375">
        <f>IFERROR(('APPENDIX 42'!Q32/'APPENDIX 40'!Q32)*100,"0.0")</f>
        <v>59.795225638611292</v>
      </c>
    </row>
    <row r="33" spans="2:17" ht="21.75" customHeight="1" x14ac:dyDescent="0.35">
      <c r="B33" s="29" t="s">
        <v>267</v>
      </c>
      <c r="C33" s="374" t="str">
        <f>IFERROR(('APPENDIX 42'!C33/'APPENDIX 40'!C33)*100,"0.0")</f>
        <v>0.0</v>
      </c>
      <c r="D33" s="374">
        <f>IFERROR(('APPENDIX 42'!D33/'APPENDIX 40'!D33)*100,"0.0")</f>
        <v>7.2675570235726763</v>
      </c>
      <c r="E33" s="374">
        <f>IFERROR(('APPENDIX 42'!E33/'APPENDIX 40'!E33)*100,"0.0")</f>
        <v>16.509462201120382</v>
      </c>
      <c r="F33" s="374">
        <f>IFERROR(('APPENDIX 42'!F33/'APPENDIX 40'!F33)*100,"0.0")</f>
        <v>460.90995724171762</v>
      </c>
      <c r="G33" s="374">
        <f>IFERROR(('APPENDIX 42'!G33/'APPENDIX 40'!G33)*100,"0.0")</f>
        <v>37.230129766978528</v>
      </c>
      <c r="H33" s="374">
        <f>IFERROR(('APPENDIX 42'!H33/'APPENDIX 40'!H33)*100,"0.0")</f>
        <v>27.139195500372242</v>
      </c>
      <c r="I33" s="374">
        <f>IFERROR(('APPENDIX 42'!I33/'APPENDIX 40'!I33)*100,"0.0")</f>
        <v>69.20869960645291</v>
      </c>
      <c r="J33" s="374">
        <f>IFERROR(('APPENDIX 42'!J33/'APPENDIX 40'!J33)*100,"0.0")</f>
        <v>36.205867357241502</v>
      </c>
      <c r="K33" s="374" t="str">
        <f>IFERROR(('APPENDIX 42'!K33/'APPENDIX 40'!K33)*100,"0.0")</f>
        <v>0.0</v>
      </c>
      <c r="L33" s="374">
        <f>IFERROR(('APPENDIX 42'!L33/'APPENDIX 40'!L33)*100,"0.0")</f>
        <v>13.43785474164588</v>
      </c>
      <c r="M33" s="374">
        <f>IFERROR(('APPENDIX 42'!M33/'APPENDIX 40'!M33)*100,"0.0")</f>
        <v>32.547782926996597</v>
      </c>
      <c r="N33" s="374">
        <f>IFERROR(('APPENDIX 42'!N33/'APPENDIX 40'!N33)*100,"0.0")</f>
        <v>11.213605091909477</v>
      </c>
      <c r="O33" s="374" t="str">
        <f>IFERROR(('APPENDIX 42'!O33/'APPENDIX 40'!O33)*100,"0.0")</f>
        <v>0.0</v>
      </c>
      <c r="P33" s="374">
        <f>IFERROR(('APPENDIX 42'!P33/'APPENDIX 40'!P33)*100,"0.0")</f>
        <v>0.3226123459278768</v>
      </c>
      <c r="Q33" s="375">
        <f>IFERROR(('APPENDIX 42'!Q33/'APPENDIX 40'!Q33)*100,"0.0")</f>
        <v>61.652400347817583</v>
      </c>
    </row>
    <row r="34" spans="2:17" ht="21.75" customHeight="1" x14ac:dyDescent="0.35">
      <c r="B34" s="29" t="s">
        <v>268</v>
      </c>
      <c r="C34" s="374" t="str">
        <f>IFERROR(('APPENDIX 42'!C34/'APPENDIX 40'!C34)*100,"0.0")</f>
        <v>0.0</v>
      </c>
      <c r="D34" s="374">
        <f>IFERROR(('APPENDIX 42'!D34/'APPENDIX 40'!D34)*100,"0.0")</f>
        <v>25.859628728601663</v>
      </c>
      <c r="E34" s="374">
        <f>IFERROR(('APPENDIX 42'!E34/'APPENDIX 40'!E34)*100,"0.0")</f>
        <v>23.651561291190895</v>
      </c>
      <c r="F34" s="374">
        <f>IFERROR(('APPENDIX 42'!F34/'APPENDIX 40'!F34)*100,"0.0")</f>
        <v>31.832633991422231</v>
      </c>
      <c r="G34" s="374">
        <f>IFERROR(('APPENDIX 42'!G34/'APPENDIX 40'!G34)*100,"0.0")</f>
        <v>-5.6828760898493389</v>
      </c>
      <c r="H34" s="374">
        <f>IFERROR(('APPENDIX 42'!H34/'APPENDIX 40'!H34)*100,"0.0")</f>
        <v>26.760546393888244</v>
      </c>
      <c r="I34" s="374">
        <f>IFERROR(('APPENDIX 42'!I34/'APPENDIX 40'!I34)*100,"0.0")</f>
        <v>65.475351287861045</v>
      </c>
      <c r="J34" s="374">
        <f>IFERROR(('APPENDIX 42'!J34/'APPENDIX 40'!J34)*100,"0.0")</f>
        <v>65.189511405242015</v>
      </c>
      <c r="K34" s="374">
        <f>IFERROR(('APPENDIX 42'!K34/'APPENDIX 40'!K34)*100,"0.0")</f>
        <v>593.31324920681266</v>
      </c>
      <c r="L34" s="374">
        <f>IFERROR(('APPENDIX 42'!L34/'APPENDIX 40'!L34)*100,"0.0")</f>
        <v>198.47862925609778</v>
      </c>
      <c r="M34" s="374">
        <f>IFERROR(('APPENDIX 42'!M34/'APPENDIX 40'!M34)*100,"0.0")</f>
        <v>-29.015364940857186</v>
      </c>
      <c r="N34" s="374">
        <f>IFERROR(('APPENDIX 42'!N34/'APPENDIX 40'!N34)*100,"0.0")</f>
        <v>8.6046986249714443</v>
      </c>
      <c r="O34" s="374" t="str">
        <f>IFERROR(('APPENDIX 42'!O34/'APPENDIX 40'!O34)*100,"0.0")</f>
        <v>0.0</v>
      </c>
      <c r="P34" s="374">
        <f>IFERROR(('APPENDIX 42'!P34/'APPENDIX 40'!P34)*100,"0.0")</f>
        <v>2.814156657431913</v>
      </c>
      <c r="Q34" s="375">
        <f>IFERROR(('APPENDIX 42'!Q34/'APPENDIX 40'!Q34)*100,"0.0")</f>
        <v>55.583192439964812</v>
      </c>
    </row>
    <row r="35" spans="2:17" ht="21.75" customHeight="1" x14ac:dyDescent="0.35">
      <c r="B35" s="29" t="s">
        <v>269</v>
      </c>
      <c r="C35" s="374">
        <f>IFERROR(('APPENDIX 42'!C35/'APPENDIX 40'!C35)*100,"0.0")</f>
        <v>-0.88516369813259022</v>
      </c>
      <c r="D35" s="374">
        <f>IFERROR(('APPENDIX 42'!D35/'APPENDIX 40'!D35)*100,"0.0")</f>
        <v>8.1519620183010044</v>
      </c>
      <c r="E35" s="374">
        <f>IFERROR(('APPENDIX 42'!E35/'APPENDIX 40'!E35)*100,"0.0")</f>
        <v>0</v>
      </c>
      <c r="F35" s="374">
        <f>IFERROR(('APPENDIX 42'!F35/'APPENDIX 40'!F35)*100,"0.0")</f>
        <v>0</v>
      </c>
      <c r="G35" s="374">
        <f>IFERROR(('APPENDIX 42'!G35/'APPENDIX 40'!G35)*100,"0.0")</f>
        <v>0</v>
      </c>
      <c r="H35" s="374">
        <f>IFERROR(('APPENDIX 42'!H35/'APPENDIX 40'!H35)*100,"0.0")</f>
        <v>0</v>
      </c>
      <c r="I35" s="374">
        <f>IFERROR(('APPENDIX 42'!I35/'APPENDIX 40'!I35)*100,"0.0")</f>
        <v>168.5079384694009</v>
      </c>
      <c r="J35" s="374">
        <f>IFERROR(('APPENDIX 42'!J35/'APPENDIX 40'!J35)*100,"0.0")</f>
        <v>71.986205131128628</v>
      </c>
      <c r="K35" s="374" t="str">
        <f>IFERROR(('APPENDIX 42'!K35/'APPENDIX 40'!K35)*100,"0.0")</f>
        <v>0.0</v>
      </c>
      <c r="L35" s="374">
        <f>IFERROR(('APPENDIX 42'!L35/'APPENDIX 40'!L35)*100,"0.0")</f>
        <v>65.971316931827175</v>
      </c>
      <c r="M35" s="374">
        <f>IFERROR(('APPENDIX 42'!M35/'APPENDIX 40'!M35)*100,"0.0")</f>
        <v>-893.53054472469375</v>
      </c>
      <c r="N35" s="374">
        <f>IFERROR(('APPENDIX 42'!N35/'APPENDIX 40'!N35)*100,"0.0")</f>
        <v>7.9907361433794382</v>
      </c>
      <c r="O35" s="374">
        <f>IFERROR(('APPENDIX 42'!O35/'APPENDIX 40'!O35)*100,"0.0")</f>
        <v>73.481623257341539</v>
      </c>
      <c r="P35" s="374">
        <f>IFERROR(('APPENDIX 42'!P35/'APPENDIX 40'!P35)*100,"0.0")</f>
        <v>0</v>
      </c>
      <c r="Q35" s="375">
        <f>IFERROR(('APPENDIX 42'!Q35/'APPENDIX 40'!Q35)*100,"0.0")</f>
        <v>98.90368028387536</v>
      </c>
    </row>
    <row r="36" spans="2:17" ht="21.75" customHeight="1" x14ac:dyDescent="0.35">
      <c r="B36" s="29" t="s">
        <v>21</v>
      </c>
      <c r="C36" s="374" t="str">
        <f>IFERROR(('APPENDIX 42'!C36/'APPENDIX 40'!C36)*100,"0.0")</f>
        <v>0.0</v>
      </c>
      <c r="D36" s="374">
        <f>IFERROR(('APPENDIX 42'!D36/'APPENDIX 40'!D36)*100,"0.0")</f>
        <v>14.056133425014533</v>
      </c>
      <c r="E36" s="374">
        <f>IFERROR(('APPENDIX 42'!E36/'APPENDIX 40'!E36)*100,"0.0")</f>
        <v>38.516671349779728</v>
      </c>
      <c r="F36" s="374">
        <f>IFERROR(('APPENDIX 42'!F36/'APPENDIX 40'!F36)*100,"0.0")</f>
        <v>558.85948425912272</v>
      </c>
      <c r="G36" s="374">
        <f>IFERROR(('APPENDIX 42'!G36/'APPENDIX 40'!G36)*100,"0.0")</f>
        <v>18.528316371734299</v>
      </c>
      <c r="H36" s="374">
        <f>IFERROR(('APPENDIX 42'!H36/'APPENDIX 40'!H36)*100,"0.0")</f>
        <v>-13.612911268562783</v>
      </c>
      <c r="I36" s="374">
        <f>IFERROR(('APPENDIX 42'!I36/'APPENDIX 40'!I36)*100,"0.0")</f>
        <v>69.588765761863954</v>
      </c>
      <c r="J36" s="374">
        <f>IFERROR(('APPENDIX 42'!J36/'APPENDIX 40'!J36)*100,"0.0")</f>
        <v>66.467013308133232</v>
      </c>
      <c r="K36" s="374" t="str">
        <f>IFERROR(('APPENDIX 42'!K36/'APPENDIX 40'!K36)*100,"0.0")</f>
        <v>0.0</v>
      </c>
      <c r="L36" s="374">
        <f>IFERROR(('APPENDIX 42'!L36/'APPENDIX 40'!L36)*100,"0.0")</f>
        <v>-1.8398832327737276</v>
      </c>
      <c r="M36" s="374">
        <f>IFERROR(('APPENDIX 42'!M36/'APPENDIX 40'!M36)*100,"0.0")</f>
        <v>52.387114441292518</v>
      </c>
      <c r="N36" s="374">
        <f>IFERROR(('APPENDIX 42'!N36/'APPENDIX 40'!N36)*100,"0.0")</f>
        <v>26.416154770393401</v>
      </c>
      <c r="O36" s="374">
        <f>IFERROR(('APPENDIX 42'!O36/'APPENDIX 40'!O36)*100,"0.0")</f>
        <v>-58.187900716781435</v>
      </c>
      <c r="P36" s="374">
        <f>IFERROR(('APPENDIX 42'!P36/'APPENDIX 40'!P36)*100,"0.0")</f>
        <v>-12.857531028087394</v>
      </c>
      <c r="Q36" s="375">
        <f>IFERROR(('APPENDIX 42'!Q36/'APPENDIX 40'!Q36)*100,"0.0")</f>
        <v>57.913879837936335</v>
      </c>
    </row>
    <row r="37" spans="2:17" ht="21.75" customHeight="1" x14ac:dyDescent="0.35">
      <c r="B37" s="29" t="s">
        <v>22</v>
      </c>
      <c r="C37" s="374" t="str">
        <f>IFERROR(('APPENDIX 42'!C37/'APPENDIX 40'!C37)*100,"0.0")</f>
        <v>0.0</v>
      </c>
      <c r="D37" s="374">
        <f>IFERROR(('APPENDIX 42'!D37/'APPENDIX 40'!D37)*100,"0.0")</f>
        <v>41.860894261102018</v>
      </c>
      <c r="E37" s="374">
        <f>IFERROR(('APPENDIX 42'!E37/'APPENDIX 40'!E37)*100,"0.0")</f>
        <v>102.20685191940764</v>
      </c>
      <c r="F37" s="374">
        <f>IFERROR(('APPENDIX 42'!F37/'APPENDIX 40'!F37)*100,"0.0")</f>
        <v>66.962056306949151</v>
      </c>
      <c r="G37" s="374">
        <f>IFERROR(('APPENDIX 42'!G37/'APPENDIX 40'!G37)*100,"0.0")</f>
        <v>17.84172669654259</v>
      </c>
      <c r="H37" s="374">
        <f>IFERROR(('APPENDIX 42'!H37/'APPENDIX 40'!H37)*100,"0.0")</f>
        <v>27.029209923076753</v>
      </c>
      <c r="I37" s="374">
        <f>IFERROR(('APPENDIX 42'!I37/'APPENDIX 40'!I37)*100,"0.0")</f>
        <v>51.131571819481948</v>
      </c>
      <c r="J37" s="374">
        <f>IFERROR(('APPENDIX 42'!J37/'APPENDIX 40'!J37)*100,"0.0")</f>
        <v>59.67172768353938</v>
      </c>
      <c r="K37" s="374" t="str">
        <f>IFERROR(('APPENDIX 42'!K37/'APPENDIX 40'!K37)*100,"0.0")</f>
        <v>0.0</v>
      </c>
      <c r="L37" s="374">
        <f>IFERROR(('APPENDIX 42'!L37/'APPENDIX 40'!L37)*100,"0.0")</f>
        <v>-5.7621769853790745</v>
      </c>
      <c r="M37" s="374">
        <f>IFERROR(('APPENDIX 42'!M37/'APPENDIX 40'!M37)*100,"0.0")</f>
        <v>36.507528104473266</v>
      </c>
      <c r="N37" s="374">
        <f>IFERROR(('APPENDIX 42'!N37/'APPENDIX 40'!N37)*100,"0.0")</f>
        <v>23.770122962338355</v>
      </c>
      <c r="O37" s="374">
        <f>IFERROR(('APPENDIX 42'!O37/'APPENDIX 40'!O37)*100,"0.0")</f>
        <v>39.875650149296085</v>
      </c>
      <c r="P37" s="374">
        <f>IFERROR(('APPENDIX 42'!P37/'APPENDIX 40'!P37)*100,"0.0")</f>
        <v>-0.77803579195754213</v>
      </c>
      <c r="Q37" s="375">
        <f>IFERROR(('APPENDIX 42'!Q37/'APPENDIX 40'!Q37)*100,"0.0")</f>
        <v>43.219919948548672</v>
      </c>
    </row>
    <row r="38" spans="2:17" ht="21.75" customHeight="1" x14ac:dyDescent="0.35">
      <c r="B38" s="29" t="s">
        <v>270</v>
      </c>
      <c r="C38" s="374">
        <f>IFERROR(('APPENDIX 42'!C38/'APPENDIX 40'!C38)*100,"0.0")</f>
        <v>-18.133058519047673</v>
      </c>
      <c r="D38" s="374">
        <f>IFERROR(('APPENDIX 42'!D38/'APPENDIX 40'!D38)*100,"0.0")</f>
        <v>31.142123698947572</v>
      </c>
      <c r="E38" s="374">
        <f>IFERROR(('APPENDIX 42'!E38/'APPENDIX 40'!E38)*100,"0.0")</f>
        <v>13.267099468133104</v>
      </c>
      <c r="F38" s="374">
        <f>IFERROR(('APPENDIX 42'!F38/'APPENDIX 40'!F38)*100,"0.0")</f>
        <v>67.381763445797887</v>
      </c>
      <c r="G38" s="374">
        <f>IFERROR(('APPENDIX 42'!G38/'APPENDIX 40'!G38)*100,"0.0")</f>
        <v>17.649047923665801</v>
      </c>
      <c r="H38" s="374">
        <f>IFERROR(('APPENDIX 42'!H38/'APPENDIX 40'!H38)*100,"0.0")</f>
        <v>4.7056110873332191</v>
      </c>
      <c r="I38" s="374">
        <f>IFERROR(('APPENDIX 42'!I38/'APPENDIX 40'!I38)*100,"0.0")</f>
        <v>61.868950402012459</v>
      </c>
      <c r="J38" s="374">
        <f>IFERROR(('APPENDIX 42'!J38/'APPENDIX 40'!J38)*100,"0.0")</f>
        <v>58.027965130318812</v>
      </c>
      <c r="K38" s="374">
        <f>IFERROR(('APPENDIX 42'!K38/'APPENDIX 40'!K38)*100,"0.0")</f>
        <v>172.94434245040921</v>
      </c>
      <c r="L38" s="374">
        <f>IFERROR(('APPENDIX 42'!L38/'APPENDIX 40'!L38)*100,"0.0")</f>
        <v>36.189820460241698</v>
      </c>
      <c r="M38" s="374">
        <f>IFERROR(('APPENDIX 42'!M38/'APPENDIX 40'!M38)*100,"0.0")</f>
        <v>20.525650438376633</v>
      </c>
      <c r="N38" s="374">
        <f>IFERROR(('APPENDIX 42'!N38/'APPENDIX 40'!N38)*100,"0.0")</f>
        <v>15.121331099774254</v>
      </c>
      <c r="O38" s="374">
        <f>IFERROR(('APPENDIX 42'!O38/'APPENDIX 40'!O38)*100,"0.0")</f>
        <v>67.674864800388022</v>
      </c>
      <c r="P38" s="374">
        <f>IFERROR(('APPENDIX 42'!P38/'APPENDIX 40'!P38)*100,"0.0")</f>
        <v>12.790516042329431</v>
      </c>
      <c r="Q38" s="375">
        <f>IFERROR(('APPENDIX 42'!Q38/'APPENDIX 40'!Q38)*100,"0.0")</f>
        <v>52.75891566556168</v>
      </c>
    </row>
    <row r="39" spans="2:17" ht="21.75" customHeight="1" x14ac:dyDescent="0.35">
      <c r="B39" s="29" t="s">
        <v>23</v>
      </c>
      <c r="C39" s="374" t="str">
        <f>IFERROR(('APPENDIX 42'!C39/'APPENDIX 40'!C39)*100,"0.0")</f>
        <v>0.0</v>
      </c>
      <c r="D39" s="374">
        <f>IFERROR(('APPENDIX 42'!D39/'APPENDIX 40'!D39)*100,"0.0")</f>
        <v>-36.297733681833478</v>
      </c>
      <c r="E39" s="374">
        <f>IFERROR(('APPENDIX 42'!E39/'APPENDIX 40'!E39)*100,"0.0")</f>
        <v>89.463880474892335</v>
      </c>
      <c r="F39" s="374">
        <f>IFERROR(('APPENDIX 42'!F39/'APPENDIX 40'!F39)*100,"0.0")</f>
        <v>49.632474228954337</v>
      </c>
      <c r="G39" s="374">
        <f>IFERROR(('APPENDIX 42'!G39/'APPENDIX 40'!G39)*100,"0.0")</f>
        <v>2.6191285940911753</v>
      </c>
      <c r="H39" s="374">
        <f>IFERROR(('APPENDIX 42'!H39/'APPENDIX 40'!H39)*100,"0.0")</f>
        <v>27.124893601924597</v>
      </c>
      <c r="I39" s="374">
        <f>IFERROR(('APPENDIX 42'!I39/'APPENDIX 40'!I39)*100,"0.0")</f>
        <v>43.274500650066628</v>
      </c>
      <c r="J39" s="374">
        <f>IFERROR(('APPENDIX 42'!J39/'APPENDIX 40'!J39)*100,"0.0")</f>
        <v>43.752686116519513</v>
      </c>
      <c r="K39" s="374" t="str">
        <f>IFERROR(('APPENDIX 42'!K39/'APPENDIX 40'!K39)*100,"0.0")</f>
        <v>0.0</v>
      </c>
      <c r="L39" s="374">
        <f>IFERROR(('APPENDIX 42'!L39/'APPENDIX 40'!L39)*100,"0.0")</f>
        <v>46.036484347294973</v>
      </c>
      <c r="M39" s="374">
        <f>IFERROR(('APPENDIX 42'!M39/'APPENDIX 40'!M39)*100,"0.0")</f>
        <v>152.62234801312437</v>
      </c>
      <c r="N39" s="374">
        <f>IFERROR(('APPENDIX 42'!N39/'APPENDIX 40'!N39)*100,"0.0")</f>
        <v>8.4536697578520883</v>
      </c>
      <c r="O39" s="374">
        <f>IFERROR(('APPENDIX 42'!O39/'APPENDIX 40'!O39)*100,"0.0")</f>
        <v>82.923020998295073</v>
      </c>
      <c r="P39" s="374">
        <f>IFERROR(('APPENDIX 42'!P39/'APPENDIX 40'!P39)*100,"0.0")</f>
        <v>83.738455228231302</v>
      </c>
      <c r="Q39" s="375">
        <f>IFERROR(('APPENDIX 42'!Q39/'APPENDIX 40'!Q39)*100,"0.0")</f>
        <v>55.886168822494284</v>
      </c>
    </row>
    <row r="40" spans="2:17" ht="21.75" customHeight="1" x14ac:dyDescent="0.35">
      <c r="B40" s="29" t="s">
        <v>24</v>
      </c>
      <c r="C40" s="374" t="str">
        <f>IFERROR(('APPENDIX 42'!C40/'APPENDIX 40'!C40)*100,"0.0")</f>
        <v>0.0</v>
      </c>
      <c r="D40" s="374">
        <f>IFERROR(('APPENDIX 42'!D40/'APPENDIX 40'!D40)*100,"0.0")</f>
        <v>-7.4250543737169092</v>
      </c>
      <c r="E40" s="374">
        <f>IFERROR(('APPENDIX 42'!E40/'APPENDIX 40'!E40)*100,"0.0")</f>
        <v>-26.833392472743668</v>
      </c>
      <c r="F40" s="374">
        <f>IFERROR(('APPENDIX 42'!F40/'APPENDIX 40'!F40)*100,"0.0")</f>
        <v>3.5745395833850018</v>
      </c>
      <c r="G40" s="374">
        <f>IFERROR(('APPENDIX 42'!G40/'APPENDIX 40'!G40)*100,"0.0")</f>
        <v>-21.974689990670573</v>
      </c>
      <c r="H40" s="374">
        <f>IFERROR(('APPENDIX 42'!H40/'APPENDIX 40'!H40)*100,"0.0")</f>
        <v>-0.43249337018472434</v>
      </c>
      <c r="I40" s="374">
        <f>IFERROR(('APPENDIX 42'!I40/'APPENDIX 40'!I40)*100,"0.0")</f>
        <v>-73.006884835747627</v>
      </c>
      <c r="J40" s="374">
        <f>IFERROR(('APPENDIX 42'!J40/'APPENDIX 40'!J40)*100,"0.0")</f>
        <v>-117.56668963235421</v>
      </c>
      <c r="K40" s="374" t="str">
        <f>IFERROR(('APPENDIX 42'!K40/'APPENDIX 40'!K40)*100,"0.0")</f>
        <v>0.0</v>
      </c>
      <c r="L40" s="374">
        <f>IFERROR(('APPENDIX 42'!L40/'APPENDIX 40'!L40)*100,"0.0")</f>
        <v>-6.3602916845681019</v>
      </c>
      <c r="M40" s="374">
        <f>IFERROR(('APPENDIX 42'!M40/'APPENDIX 40'!M40)*100,"0.0")</f>
        <v>-15.264079929760669</v>
      </c>
      <c r="N40" s="374">
        <f>IFERROR(('APPENDIX 42'!N40/'APPENDIX 40'!N40)*100,"0.0")</f>
        <v>-86.118029571976649</v>
      </c>
      <c r="O40" s="374" t="str">
        <f>IFERROR(('APPENDIX 42'!O40/'APPENDIX 40'!O40)*100,"0.0")</f>
        <v>0.0</v>
      </c>
      <c r="P40" s="374">
        <f>IFERROR(('APPENDIX 42'!P40/'APPENDIX 40'!P40)*100,"0.0")</f>
        <v>-10.053089661734175</v>
      </c>
      <c r="Q40" s="375">
        <f>IFERROR(('APPENDIX 42'!Q40/'APPENDIX 40'!Q40)*100,"0.0")</f>
        <v>-86.526223283531152</v>
      </c>
    </row>
    <row r="41" spans="2:17" ht="21.75" customHeight="1" x14ac:dyDescent="0.35">
      <c r="B41" s="29" t="s">
        <v>25</v>
      </c>
      <c r="C41" s="374" t="str">
        <f>IFERROR(('APPENDIX 42'!C41/'APPENDIX 40'!C41)*100,"0.0")</f>
        <v>0.0</v>
      </c>
      <c r="D41" s="374" t="str">
        <f>IFERROR(('APPENDIX 42'!D41/'APPENDIX 40'!D41)*100,"0.0")</f>
        <v>0.0</v>
      </c>
      <c r="E41" s="374" t="str">
        <f>IFERROR(('APPENDIX 42'!E41/'APPENDIX 40'!E41)*100,"0.0")</f>
        <v>0.0</v>
      </c>
      <c r="F41" s="374" t="str">
        <f>IFERROR(('APPENDIX 42'!F41/'APPENDIX 40'!F41)*100,"0.0")</f>
        <v>0.0</v>
      </c>
      <c r="G41" s="374" t="str">
        <f>IFERROR(('APPENDIX 42'!G41/'APPENDIX 40'!G41)*100,"0.0")</f>
        <v>0.0</v>
      </c>
      <c r="H41" s="374" t="str">
        <f>IFERROR(('APPENDIX 42'!H41/'APPENDIX 40'!H41)*100,"0.0")</f>
        <v>0.0</v>
      </c>
      <c r="I41" s="374" t="str">
        <f>IFERROR(('APPENDIX 42'!I41/'APPENDIX 40'!I41)*100,"0.0")</f>
        <v>0.0</v>
      </c>
      <c r="J41" s="374" t="str">
        <f>IFERROR(('APPENDIX 42'!J41/'APPENDIX 40'!J41)*100,"0.0")</f>
        <v>0.0</v>
      </c>
      <c r="K41" s="374" t="str">
        <f>IFERROR(('APPENDIX 42'!K41/'APPENDIX 40'!K41)*100,"0.0")</f>
        <v>0.0</v>
      </c>
      <c r="L41" s="374" t="str">
        <f>IFERROR(('APPENDIX 42'!L41/'APPENDIX 40'!L41)*100,"0.0")</f>
        <v>0.0</v>
      </c>
      <c r="M41" s="374" t="str">
        <f>IFERROR(('APPENDIX 42'!M41/'APPENDIX 40'!M41)*100,"0.0")</f>
        <v>0.0</v>
      </c>
      <c r="N41" s="374" t="str">
        <f>IFERROR(('APPENDIX 42'!N41/'APPENDIX 40'!N41)*100,"0.0")</f>
        <v>0.0</v>
      </c>
      <c r="O41" s="374" t="str">
        <f>IFERROR(('APPENDIX 42'!O41/'APPENDIX 40'!O41)*100,"0.0")</f>
        <v>0.0</v>
      </c>
      <c r="P41" s="374" t="str">
        <f>IFERROR(('APPENDIX 42'!P41/'APPENDIX 40'!P41)*100,"0.0")</f>
        <v>0.0</v>
      </c>
      <c r="Q41" s="375" t="str">
        <f>IFERROR(('APPENDIX 42'!Q41/'APPENDIX 40'!Q41)*100,"0.0")</f>
        <v>0.0</v>
      </c>
    </row>
    <row r="42" spans="2:17" ht="21.75" customHeight="1" x14ac:dyDescent="0.35">
      <c r="B42" s="260" t="s">
        <v>26</v>
      </c>
      <c r="C42" s="376">
        <f>IFERROR(('APPENDIX 42'!C42/'APPENDIX 40'!C42)*100,"0.0")</f>
        <v>983.84776354007374</v>
      </c>
      <c r="D42" s="376">
        <f>IFERROR(('APPENDIX 42'!D42/'APPENDIX 40'!D42)*100,"0.0")</f>
        <v>66.453642572913694</v>
      </c>
      <c r="E42" s="376">
        <f>IFERROR(('APPENDIX 42'!E42/'APPENDIX 40'!E42)*100,"0.0")</f>
        <v>64.852495406610188</v>
      </c>
      <c r="F42" s="376">
        <f>IFERROR(('APPENDIX 42'!F42/'APPENDIX 40'!F42)*100,"0.0")</f>
        <v>56.79704136008101</v>
      </c>
      <c r="G42" s="376">
        <f>IFERROR(('APPENDIX 42'!G42/'APPENDIX 40'!G42)*100,"0.0")</f>
        <v>23.680699508077055</v>
      </c>
      <c r="H42" s="376">
        <f>IFERROR(('APPENDIX 42'!H42/'APPENDIX 40'!H42)*100,"0.0")</f>
        <v>28.978620030976408</v>
      </c>
      <c r="I42" s="376">
        <f>IFERROR(('APPENDIX 42'!I42/'APPENDIX 40'!I42)*100,"0.0")</f>
        <v>69.336305592430875</v>
      </c>
      <c r="J42" s="376">
        <f>IFERROR(('APPENDIX 42'!J42/'APPENDIX 40'!J42)*100,"0.0")</f>
        <v>75.511001534862245</v>
      </c>
      <c r="K42" s="376">
        <f>IFERROR(('APPENDIX 42'!K42/'APPENDIX 40'!K42)*100,"0.0")</f>
        <v>81.262099817193743</v>
      </c>
      <c r="L42" s="376">
        <f>IFERROR(('APPENDIX 42'!L42/'APPENDIX 40'!L42)*100,"0.0")</f>
        <v>17.121859397891523</v>
      </c>
      <c r="M42" s="376">
        <f>IFERROR(('APPENDIX 42'!M42/'APPENDIX 40'!M42)*100,"0.0")</f>
        <v>57.158520580353667</v>
      </c>
      <c r="N42" s="376">
        <f>IFERROR(('APPENDIX 42'!N42/'APPENDIX 40'!N42)*100,"0.0")</f>
        <v>37.418009448548041</v>
      </c>
      <c r="O42" s="376">
        <f>IFERROR(('APPENDIX 42'!O42/'APPENDIX 40'!O42)*100,"0.0")</f>
        <v>78.317423710343135</v>
      </c>
      <c r="P42" s="376">
        <f>IFERROR(('APPENDIX 42'!P42/'APPENDIX 40'!P42)*100,"0.0")</f>
        <v>46.625430579247649</v>
      </c>
      <c r="Q42" s="377">
        <f>IFERROR(('APPENDIX 42'!Q42/'APPENDIX 40'!Q42)*100,"0.0")</f>
        <v>69.628607339947706</v>
      </c>
    </row>
    <row r="43" spans="2:17" ht="21.75" customHeight="1" x14ac:dyDescent="0.35">
      <c r="B43" s="534" t="s">
        <v>27</v>
      </c>
      <c r="C43" s="535"/>
      <c r="D43" s="535"/>
      <c r="E43" s="535"/>
      <c r="F43" s="535"/>
      <c r="G43" s="535"/>
      <c r="H43" s="535"/>
      <c r="I43" s="535"/>
      <c r="J43" s="535"/>
      <c r="K43" s="535"/>
      <c r="L43" s="535"/>
      <c r="M43" s="535"/>
      <c r="N43" s="535"/>
      <c r="O43" s="535"/>
      <c r="P43" s="535"/>
      <c r="Q43" s="536"/>
    </row>
    <row r="44" spans="2:17" ht="21.75" customHeight="1" x14ac:dyDescent="0.35">
      <c r="B44" s="29" t="s">
        <v>28</v>
      </c>
      <c r="C44" s="374">
        <f>IFERROR(('APPENDIX 42'!C44/'APPENDIX 40'!C44)*100,"0.0")</f>
        <v>-34.336819427455914</v>
      </c>
      <c r="D44" s="374">
        <f>IFERROR(('APPENDIX 42'!D44/'APPENDIX 40'!D44)*100,"0.0")</f>
        <v>57.713548857421735</v>
      </c>
      <c r="E44" s="374">
        <f>IFERROR(('APPENDIX 42'!E44/'APPENDIX 40'!E44)*100,"0.0")</f>
        <v>230.10468058520524</v>
      </c>
      <c r="F44" s="374">
        <f>IFERROR(('APPENDIX 42'!F44/'APPENDIX 40'!F44)*100,"0.0")</f>
        <v>61.656717445523853</v>
      </c>
      <c r="G44" s="374">
        <f>IFERROR(('APPENDIX 42'!G44/'APPENDIX 40'!G44)*100,"0.0")</f>
        <v>36.971637477239888</v>
      </c>
      <c r="H44" s="374">
        <f>IFERROR(('APPENDIX 42'!H44/'APPENDIX 40'!H44)*100,"0.0")</f>
        <v>58.211877809689874</v>
      </c>
      <c r="I44" s="374">
        <f>IFERROR(('APPENDIX 42'!I44/'APPENDIX 40'!I44)*100,"0.0")</f>
        <v>47.801211503993017</v>
      </c>
      <c r="J44" s="374">
        <f>IFERROR(('APPENDIX 42'!J44/'APPENDIX 40'!J44)*100,"0.0")</f>
        <v>39.383673866539645</v>
      </c>
      <c r="K44" s="374" t="str">
        <f>IFERROR(('APPENDIX 42'!K44/'APPENDIX 40'!K44)*100,"0.0")</f>
        <v>0.0</v>
      </c>
      <c r="L44" s="374">
        <f>IFERROR(('APPENDIX 42'!L44/'APPENDIX 40'!L44)*100,"0.0")</f>
        <v>111.71598617231287</v>
      </c>
      <c r="M44" s="374">
        <f>IFERROR(('APPENDIX 42'!M44/'APPENDIX 40'!M44)*100,"0.0")</f>
        <v>-113.32465190560961</v>
      </c>
      <c r="N44" s="374">
        <f>IFERROR(('APPENDIX 42'!N44/'APPENDIX 40'!N44)*100,"0.0")</f>
        <v>-45.500935786058946</v>
      </c>
      <c r="O44" s="374">
        <f>IFERROR(('APPENDIX 42'!O44/'APPENDIX 40'!O44)*100,"0.0")</f>
        <v>75.375859161961159</v>
      </c>
      <c r="P44" s="374">
        <f>IFERROR(('APPENDIX 42'!P44/'APPENDIX 40'!P44)*100,"0.0")</f>
        <v>-12.330589496884553</v>
      </c>
      <c r="Q44" s="375">
        <f>IFERROR(('APPENDIX 42'!Q44/'APPENDIX 40'!Q44)*100,"0.0")</f>
        <v>57.930310855602308</v>
      </c>
    </row>
    <row r="45" spans="2:17" ht="21.75" customHeight="1" x14ac:dyDescent="0.35">
      <c r="B45" s="29" t="s">
        <v>29</v>
      </c>
      <c r="C45" s="374">
        <f>IFERROR(('APPENDIX 42'!C45/'APPENDIX 40'!C45)*100,"0.0")</f>
        <v>43.987703574731739</v>
      </c>
      <c r="D45" s="374">
        <f>IFERROR(('APPENDIX 42'!D45/'APPENDIX 40'!D45)*100,"0.0")</f>
        <v>14.067509959887889</v>
      </c>
      <c r="E45" s="374" t="str">
        <f>IFERROR(('APPENDIX 42'!E45/'APPENDIX 40'!E45)*100,"0.0")</f>
        <v>0.0</v>
      </c>
      <c r="F45" s="374">
        <f>IFERROR(('APPENDIX 42'!F45/'APPENDIX 40'!F45)*100,"0.0")</f>
        <v>61.335474702425621</v>
      </c>
      <c r="G45" s="374">
        <f>IFERROR(('APPENDIX 42'!G45/'APPENDIX 40'!G45)*100,"0.0")</f>
        <v>26.611068257681957</v>
      </c>
      <c r="H45" s="374">
        <f>IFERROR(('APPENDIX 42'!H45/'APPENDIX 40'!H45)*100,"0.0")</f>
        <v>36.964790672498225</v>
      </c>
      <c r="I45" s="374" t="str">
        <f>IFERROR(('APPENDIX 42'!I45/'APPENDIX 40'!I45)*100,"0.0")</f>
        <v>0.0</v>
      </c>
      <c r="J45" s="374">
        <f>IFERROR(('APPENDIX 42'!J45/'APPENDIX 40'!J45)*100,"0.0")</f>
        <v>38.8904065808279</v>
      </c>
      <c r="K45" s="374" t="str">
        <f>IFERROR(('APPENDIX 42'!K45/'APPENDIX 40'!K45)*100,"0.0")</f>
        <v>0.0</v>
      </c>
      <c r="L45" s="374">
        <f>IFERROR(('APPENDIX 42'!L45/'APPENDIX 40'!L45)*100,"0.0")</f>
        <v>21.49504438781743</v>
      </c>
      <c r="M45" s="374" t="str">
        <f>IFERROR(('APPENDIX 42'!M45/'APPENDIX 40'!M45)*100,"0.0")</f>
        <v>0.0</v>
      </c>
      <c r="N45" s="374" t="str">
        <f>IFERROR(('APPENDIX 42'!N45/'APPENDIX 40'!N45)*100,"0.0")</f>
        <v>0.0</v>
      </c>
      <c r="O45" s="374">
        <f>IFERROR(('APPENDIX 42'!O45/'APPENDIX 40'!O45)*100,"0.0")</f>
        <v>83.125288819640446</v>
      </c>
      <c r="P45" s="374">
        <f>IFERROR(('APPENDIX 42'!P45/'APPENDIX 40'!P45)*100,"0.0")</f>
        <v>32.191058880587406</v>
      </c>
      <c r="Q45" s="375">
        <f>IFERROR(('APPENDIX 42'!Q45/'APPENDIX 40'!Q45)*100,"0.0")</f>
        <v>56.847039961814929</v>
      </c>
    </row>
    <row r="46" spans="2:17" ht="21.75" customHeight="1" x14ac:dyDescent="0.35">
      <c r="B46" s="29" t="s">
        <v>271</v>
      </c>
      <c r="C46" s="374">
        <f>IFERROR(('APPENDIX 42'!C46/'APPENDIX 40'!C46)*100,"0.0")</f>
        <v>-4904.8527840026345</v>
      </c>
      <c r="D46" s="374">
        <f>IFERROR(('APPENDIX 42'!D46/'APPENDIX 40'!D46)*100,"0.0")</f>
        <v>8.6485227151385953</v>
      </c>
      <c r="E46" s="374">
        <f>IFERROR(('APPENDIX 42'!E46/'APPENDIX 40'!E46)*100,"0.0")</f>
        <v>167.65736307863801</v>
      </c>
      <c r="F46" s="374">
        <f>IFERROR(('APPENDIX 42'!F46/'APPENDIX 40'!F46)*100,"0.0")</f>
        <v>41.140671699082716</v>
      </c>
      <c r="G46" s="374">
        <f>IFERROR(('APPENDIX 42'!G46/'APPENDIX 40'!G46)*100,"0.0")</f>
        <v>-37.549449788699285</v>
      </c>
      <c r="H46" s="374">
        <f>IFERROR(('APPENDIX 42'!H46/'APPENDIX 40'!H46)*100,"0.0")</f>
        <v>54.155929644523347</v>
      </c>
      <c r="I46" s="374">
        <f>IFERROR(('APPENDIX 42'!I46/'APPENDIX 40'!I46)*100,"0.0")</f>
        <v>51.273243991886666</v>
      </c>
      <c r="J46" s="374">
        <f>IFERROR(('APPENDIX 42'!J46/'APPENDIX 40'!J46)*100,"0.0")</f>
        <v>48.598550697229591</v>
      </c>
      <c r="K46" s="374" t="str">
        <f>IFERROR(('APPENDIX 42'!K46/'APPENDIX 40'!K46)*100,"0.0")</f>
        <v>0.0</v>
      </c>
      <c r="L46" s="374">
        <f>IFERROR(('APPENDIX 42'!L46/'APPENDIX 40'!L46)*100,"0.0")</f>
        <v>226.5430681712464</v>
      </c>
      <c r="M46" s="374">
        <f>IFERROR(('APPENDIX 42'!M46/'APPENDIX 40'!M46)*100,"0.0")</f>
        <v>41.792611304321248</v>
      </c>
      <c r="N46" s="374">
        <f>IFERROR(('APPENDIX 42'!N46/'APPENDIX 40'!N46)*100,"0.0")</f>
        <v>20.135477394269856</v>
      </c>
      <c r="O46" s="374">
        <f>IFERROR(('APPENDIX 42'!O46/'APPENDIX 40'!O46)*100,"0.0")</f>
        <v>70.910700978363579</v>
      </c>
      <c r="P46" s="374">
        <f>IFERROR(('APPENDIX 42'!P46/'APPENDIX 40'!P46)*100,"0.0")</f>
        <v>-1.0704896475742882</v>
      </c>
      <c r="Q46" s="375">
        <f>IFERROR(('APPENDIX 42'!Q46/'APPENDIX 40'!Q46)*100,"0.0")</f>
        <v>49.437564550930688</v>
      </c>
    </row>
    <row r="47" spans="2:17" ht="21.75" customHeight="1" x14ac:dyDescent="0.35">
      <c r="B47" s="29" t="s">
        <v>30</v>
      </c>
      <c r="C47" s="374">
        <f>IFERROR(('APPENDIX 42'!C47/'APPENDIX 40'!C47)*100,"0.0")</f>
        <v>89.688724036166391</v>
      </c>
      <c r="D47" s="374">
        <f>IFERROR(('APPENDIX 42'!D47/'APPENDIX 40'!D47)*100,"0.0")</f>
        <v>36.066264025157707</v>
      </c>
      <c r="E47" s="374">
        <f>IFERROR(('APPENDIX 42'!E47/'APPENDIX 40'!E47)*100,"0.0")</f>
        <v>-222.53752862274467</v>
      </c>
      <c r="F47" s="374">
        <f>IFERROR(('APPENDIX 42'!F47/'APPENDIX 40'!F47)*100,"0.0")</f>
        <v>54.021730126360126</v>
      </c>
      <c r="G47" s="374">
        <f>IFERROR(('APPENDIX 42'!G47/'APPENDIX 40'!G47)*100,"0.0")</f>
        <v>13.663014789314454</v>
      </c>
      <c r="H47" s="374">
        <f>IFERROR(('APPENDIX 42'!H47/'APPENDIX 40'!H47)*100,"0.0")</f>
        <v>50.170346427342693</v>
      </c>
      <c r="I47" s="374">
        <f>IFERROR(('APPENDIX 42'!I47/'APPENDIX 40'!I47)*100,"0.0")</f>
        <v>1101.5497273700259</v>
      </c>
      <c r="J47" s="374">
        <f>IFERROR(('APPENDIX 42'!J47/'APPENDIX 40'!J47)*100,"0.0")</f>
        <v>88.96936898033178</v>
      </c>
      <c r="K47" s="374" t="str">
        <f>IFERROR(('APPENDIX 42'!K47/'APPENDIX 40'!K47)*100,"0.0")</f>
        <v>0.0</v>
      </c>
      <c r="L47" s="374">
        <f>IFERROR(('APPENDIX 42'!L47/'APPENDIX 40'!L47)*100,"0.0")</f>
        <v>35.468194314187826</v>
      </c>
      <c r="M47" s="374">
        <f>IFERROR(('APPENDIX 42'!M47/'APPENDIX 40'!M47)*100,"0.0")</f>
        <v>30.854888318249319</v>
      </c>
      <c r="N47" s="374">
        <f>IFERROR(('APPENDIX 42'!N47/'APPENDIX 40'!N47)*100,"0.0")</f>
        <v>24.173232659475445</v>
      </c>
      <c r="O47" s="374">
        <f>IFERROR(('APPENDIX 42'!O47/'APPENDIX 40'!O47)*100,"0.0")</f>
        <v>71.584781123936523</v>
      </c>
      <c r="P47" s="374">
        <f>IFERROR(('APPENDIX 42'!P47/'APPENDIX 40'!P47)*100,"0.0")</f>
        <v>38.213785891420656</v>
      </c>
      <c r="Q47" s="375">
        <f>IFERROR(('APPENDIX 42'!Q47/'APPENDIX 40'!Q47)*100,"0.0")</f>
        <v>52.297475090400781</v>
      </c>
    </row>
    <row r="48" spans="2:17" ht="21.75" customHeight="1" x14ac:dyDescent="0.35">
      <c r="B48" s="29" t="s">
        <v>272</v>
      </c>
      <c r="C48" s="374">
        <f>IFERROR(('APPENDIX 42'!C48/'APPENDIX 40'!C48)*100,"0.0")</f>
        <v>18.035153475974305</v>
      </c>
      <c r="D48" s="374">
        <f>IFERROR(('APPENDIX 42'!D48/'APPENDIX 40'!D48)*100,"0.0")</f>
        <v>-68.69319984413336</v>
      </c>
      <c r="E48" s="374">
        <f>IFERROR(('APPENDIX 42'!E48/'APPENDIX 40'!E48)*100,"0.0")</f>
        <v>-47.46822605733572</v>
      </c>
      <c r="F48" s="374">
        <f>IFERROR(('APPENDIX 42'!F48/'APPENDIX 40'!F48)*100,"0.0")</f>
        <v>64.420072660528831</v>
      </c>
      <c r="G48" s="374">
        <f>IFERROR(('APPENDIX 42'!G48/'APPENDIX 40'!G48)*100,"0.0")</f>
        <v>1240.166685841737</v>
      </c>
      <c r="H48" s="374">
        <f>IFERROR(('APPENDIX 42'!H48/'APPENDIX 40'!H48)*100,"0.0")</f>
        <v>-54.09150628649337</v>
      </c>
      <c r="I48" s="374">
        <f>IFERROR(('APPENDIX 42'!I48/'APPENDIX 40'!I48)*100,"0.0")</f>
        <v>-213.63881738407949</v>
      </c>
      <c r="J48" s="374">
        <f>IFERROR(('APPENDIX 42'!J48/'APPENDIX 40'!J48)*100,"0.0")</f>
        <v>9.011587703106585</v>
      </c>
      <c r="K48" s="374" t="str">
        <f>IFERROR(('APPENDIX 42'!K48/'APPENDIX 40'!K48)*100,"0.0")</f>
        <v>0.0</v>
      </c>
      <c r="L48" s="374">
        <f>IFERROR(('APPENDIX 42'!L48/'APPENDIX 40'!L48)*100,"0.0")</f>
        <v>3.9122077933768455</v>
      </c>
      <c r="M48" s="374">
        <f>IFERROR(('APPENDIX 42'!M48/'APPENDIX 40'!M48)*100,"0.0")</f>
        <v>30.495703030703652</v>
      </c>
      <c r="N48" s="374">
        <f>IFERROR(('APPENDIX 42'!N48/'APPENDIX 40'!N48)*100,"0.0")</f>
        <v>-28.84614205184895</v>
      </c>
      <c r="O48" s="374">
        <f>IFERROR(('APPENDIX 42'!O48/'APPENDIX 40'!O48)*100,"0.0")</f>
        <v>21.041056744714968</v>
      </c>
      <c r="P48" s="374">
        <f>IFERROR(('APPENDIX 42'!P48/'APPENDIX 40'!P48)*100,"0.0")</f>
        <v>977.68978770965691</v>
      </c>
      <c r="Q48" s="375">
        <f>IFERROR(('APPENDIX 42'!Q48/'APPENDIX 40'!Q48)*100,"0.0")</f>
        <v>48.605872179665546</v>
      </c>
    </row>
    <row r="49" spans="2:17" ht="21.75" customHeight="1" x14ac:dyDescent="0.35">
      <c r="B49" s="365" t="s">
        <v>26</v>
      </c>
      <c r="C49" s="378">
        <f>IFERROR(('APPENDIX 42'!C49/'APPENDIX 40'!C49)*100,"0.0")</f>
        <v>62.773191656278613</v>
      </c>
      <c r="D49" s="378">
        <f>IFERROR(('APPENDIX 42'!D49/'APPENDIX 40'!D49)*100,"0.0")</f>
        <v>12.480652323533302</v>
      </c>
      <c r="E49" s="378">
        <f>IFERROR(('APPENDIX 42'!E49/'APPENDIX 40'!E49)*100,"0.0")</f>
        <v>101.40286047414439</v>
      </c>
      <c r="F49" s="378">
        <f>IFERROR(('APPENDIX 42'!F49/'APPENDIX 40'!F49)*100,"0.0")</f>
        <v>56.425557731901954</v>
      </c>
      <c r="G49" s="378">
        <f>IFERROR(('APPENDIX 42'!G49/'APPENDIX 40'!G49)*100,"0.0")</f>
        <v>253.06074283778619</v>
      </c>
      <c r="H49" s="378">
        <f>IFERROR(('APPENDIX 42'!H49/'APPENDIX 40'!H49)*100,"0.0")</f>
        <v>36.261018354802928</v>
      </c>
      <c r="I49" s="378">
        <f>IFERROR(('APPENDIX 42'!I49/'APPENDIX 40'!I49)*100,"0.0")</f>
        <v>99.012122345077344</v>
      </c>
      <c r="J49" s="378">
        <f>IFERROR(('APPENDIX 42'!J49/'APPENDIX 40'!J49)*100,"0.0")</f>
        <v>58.865814218110124</v>
      </c>
      <c r="K49" s="378" t="str">
        <f>IFERROR(('APPENDIX 42'!K49/'APPENDIX 40'!K49)*100,"0.0")</f>
        <v>0.0</v>
      </c>
      <c r="L49" s="378">
        <f>IFERROR(('APPENDIX 42'!L49/'APPENDIX 40'!L49)*100,"0.0")</f>
        <v>19.672038698616181</v>
      </c>
      <c r="M49" s="378">
        <f>IFERROR(('APPENDIX 42'!M49/'APPENDIX 40'!M49)*100,"0.0")</f>
        <v>21.87023194604933</v>
      </c>
      <c r="N49" s="378">
        <f>IFERROR(('APPENDIX 42'!N49/'APPENDIX 40'!N49)*100,"0.0")</f>
        <v>-14.166620976642418</v>
      </c>
      <c r="O49" s="378">
        <f>IFERROR(('APPENDIX 42'!O49/'APPENDIX 40'!O49)*100,"0.0")</f>
        <v>72.929606540298138</v>
      </c>
      <c r="P49" s="378">
        <f>IFERROR(('APPENDIX 42'!P49/'APPENDIX 40'!P49)*100,"0.0")</f>
        <v>30.405985355388303</v>
      </c>
      <c r="Q49" s="378">
        <f>IFERROR(('APPENDIX 42'!Q49/'APPENDIX 40'!Q49)*100,"0.0")</f>
        <v>52.79555631365492</v>
      </c>
    </row>
    <row r="50" spans="2:17" ht="21.75" customHeight="1" x14ac:dyDescent="0.35">
      <c r="B50" s="559" t="s">
        <v>402</v>
      </c>
      <c r="C50" s="557"/>
      <c r="D50" s="557"/>
      <c r="E50" s="557"/>
      <c r="F50" s="557"/>
      <c r="G50" s="557"/>
      <c r="H50" s="557"/>
      <c r="I50" s="557"/>
      <c r="J50" s="557"/>
      <c r="K50" s="557"/>
      <c r="L50" s="557"/>
      <c r="M50" s="557"/>
      <c r="N50" s="557"/>
      <c r="O50" s="557"/>
      <c r="P50" s="557"/>
      <c r="Q50" s="557"/>
    </row>
  </sheetData>
  <sheetProtection algorithmName="SHA-512" hashValue="Ub8oKnWrhXzQ+KHH+wcoy69enOofKp7Uq9bwlpeDcIOe3OF8alNbIkLgsAYtm1GToBf8jInKZDryMU3eIBhprA==" saltValue="7gbsGbSKrNTSe4FtM0YvMQ==" spinCount="100000" sheet="1" objects="1" scenarios="1"/>
  <mergeCells count="4">
    <mergeCell ref="B50:Q50"/>
    <mergeCell ref="B43:Q43"/>
    <mergeCell ref="B3:Q3"/>
    <mergeCell ref="B5:Q5"/>
  </mergeCells>
  <pageMargins left="0.7" right="0.7" top="0.75" bottom="0.75" header="0.3" footer="0.3"/>
  <pageSetup scale="42" orientation="landscape" r:id="rId1"/>
  <headerFooter>
    <oddFooter>Page &amp;P</oddFooter>
  </headerFooter>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49">
    <tabColor rgb="FFCC9900"/>
    <pageSetUpPr fitToPage="1"/>
  </sheetPr>
  <dimension ref="B1:Q50"/>
  <sheetViews>
    <sheetView showGridLines="0" topLeftCell="D1" zoomScale="80" zoomScaleNormal="80" workbookViewId="0">
      <selection activeCell="D7" sqref="D7"/>
    </sheetView>
  </sheetViews>
  <sheetFormatPr defaultRowHeight="19.5" customHeight="1" x14ac:dyDescent="0.35"/>
  <cols>
    <col min="1" max="1" width="8.7265625" style="1"/>
    <col min="2" max="2" width="50.6328125" style="1" bestFit="1" customWidth="1"/>
    <col min="3" max="13" width="15.453125" style="1" customWidth="1"/>
    <col min="14" max="14" width="17.26953125" style="1" customWidth="1"/>
    <col min="15" max="15" width="15.453125" style="1" customWidth="1"/>
    <col min="16" max="16" width="19" style="1" customWidth="1"/>
    <col min="17" max="17" width="15.453125" style="1" customWidth="1"/>
    <col min="18" max="18" width="11.54296875" style="1" bestFit="1" customWidth="1"/>
    <col min="19" max="19" width="10.54296875" style="1" bestFit="1" customWidth="1"/>
    <col min="20" max="16384" width="8.7265625" style="1"/>
  </cols>
  <sheetData>
    <row r="1" spans="2:17" ht="32" customHeight="1" x14ac:dyDescent="0.35">
      <c r="B1" s="449"/>
    </row>
    <row r="3" spans="2:17" ht="19.5" customHeight="1" x14ac:dyDescent="0.35">
      <c r="B3" s="538" t="str">
        <f>_xlfn.CONCAT(Contents!E61,": ",UPPER(Contents!F61))</f>
        <v>APPENDIX 44: SUMMARY OF UNDERWRITING PROFITS UNDER GENERAL INSURANCE BUSINESS FOR THE YEAR ENDED 31.12.2024</v>
      </c>
      <c r="C3" s="535"/>
      <c r="D3" s="535"/>
      <c r="E3" s="535"/>
      <c r="F3" s="535"/>
      <c r="G3" s="535"/>
      <c r="H3" s="535"/>
      <c r="I3" s="535"/>
      <c r="J3" s="535"/>
      <c r="K3" s="535"/>
      <c r="L3" s="535"/>
      <c r="M3" s="535"/>
      <c r="N3" s="535"/>
      <c r="O3" s="535"/>
      <c r="P3" s="535"/>
      <c r="Q3" s="536"/>
    </row>
    <row r="4" spans="2:17" ht="46.5" x14ac:dyDescent="0.35">
      <c r="B4" s="26" t="s">
        <v>0</v>
      </c>
      <c r="C4" s="27" t="s">
        <v>380</v>
      </c>
      <c r="D4" s="27" t="s">
        <v>218</v>
      </c>
      <c r="E4" s="27" t="s">
        <v>219</v>
      </c>
      <c r="F4" s="27" t="s">
        <v>381</v>
      </c>
      <c r="G4" s="27" t="s">
        <v>221</v>
      </c>
      <c r="H4" s="27" t="s">
        <v>222</v>
      </c>
      <c r="I4" s="27" t="s">
        <v>223</v>
      </c>
      <c r="J4" s="27" t="s">
        <v>224</v>
      </c>
      <c r="K4" s="28" t="s">
        <v>382</v>
      </c>
      <c r="L4" s="28" t="s">
        <v>225</v>
      </c>
      <c r="M4" s="28" t="s">
        <v>226</v>
      </c>
      <c r="N4" s="28" t="s">
        <v>383</v>
      </c>
      <c r="O4" s="28" t="s">
        <v>228</v>
      </c>
      <c r="P4" s="28" t="s">
        <v>229</v>
      </c>
      <c r="Q4" s="28" t="s">
        <v>384</v>
      </c>
    </row>
    <row r="5" spans="2:17" ht="19.5" customHeight="1" x14ac:dyDescent="0.35">
      <c r="B5" s="534" t="s">
        <v>4</v>
      </c>
      <c r="C5" s="535"/>
      <c r="D5" s="535"/>
      <c r="E5" s="535"/>
      <c r="F5" s="535"/>
      <c r="G5" s="535"/>
      <c r="H5" s="535"/>
      <c r="I5" s="535"/>
      <c r="J5" s="535"/>
      <c r="K5" s="535"/>
      <c r="L5" s="535"/>
      <c r="M5" s="535"/>
      <c r="N5" s="535"/>
      <c r="O5" s="535"/>
      <c r="P5" s="535"/>
      <c r="Q5" s="536"/>
    </row>
    <row r="6" spans="2:17" ht="19.5" customHeight="1" x14ac:dyDescent="0.35">
      <c r="B6" s="29" t="s">
        <v>5</v>
      </c>
      <c r="C6" s="8" cm="1">
        <f t="array" ref="C6:P6">'[1]APPENDIX 44'!$C6:$P6</f>
        <v>0</v>
      </c>
      <c r="D6" s="8">
        <v>149.9015989867211</v>
      </c>
      <c r="E6" s="8">
        <v>30.609324545343409</v>
      </c>
      <c r="F6" s="8">
        <v>-4590.32924404601</v>
      </c>
      <c r="G6" s="8">
        <v>14455.875196288271</v>
      </c>
      <c r="H6" s="8">
        <v>-869.7133183529063</v>
      </c>
      <c r="I6" s="8">
        <v>0</v>
      </c>
      <c r="J6" s="8">
        <v>0</v>
      </c>
      <c r="K6" s="265">
        <v>0</v>
      </c>
      <c r="L6" s="265">
        <v>13845.98230206446</v>
      </c>
      <c r="M6" s="265">
        <v>15489.55529605465</v>
      </c>
      <c r="N6" s="265">
        <v>1988.1280804874471</v>
      </c>
      <c r="O6" s="265">
        <v>-158787.00134347251</v>
      </c>
      <c r="P6" s="265">
        <v>1356.7012128957099</v>
      </c>
      <c r="Q6" s="266">
        <f>SUM(C6:P6)</f>
        <v>-116930.29089454882</v>
      </c>
    </row>
    <row r="7" spans="2:17" ht="19.5" customHeight="1" x14ac:dyDescent="0.35">
      <c r="B7" s="29" t="s">
        <v>6</v>
      </c>
      <c r="C7" s="8" cm="1">
        <f t="array" ref="C7:P7">'[1]APPENDIX 44'!$C7:$P7</f>
        <v>0</v>
      </c>
      <c r="D7" s="8">
        <v>4963.8505150277624</v>
      </c>
      <c r="E7" s="8">
        <v>4694.6044993545993</v>
      </c>
      <c r="F7" s="8">
        <v>46057.835121811288</v>
      </c>
      <c r="G7" s="8">
        <v>8307.537944236612</v>
      </c>
      <c r="H7" s="8">
        <v>-432.15233943235398</v>
      </c>
      <c r="I7" s="8">
        <v>-24390.184140787362</v>
      </c>
      <c r="J7" s="8">
        <v>-991383.38784537604</v>
      </c>
      <c r="K7" s="265">
        <v>631420.75363402464</v>
      </c>
      <c r="L7" s="265">
        <v>11952.597487403371</v>
      </c>
      <c r="M7" s="265">
        <v>5611.818259538888</v>
      </c>
      <c r="N7" s="265">
        <v>12299.85994561095</v>
      </c>
      <c r="O7" s="265">
        <v>0</v>
      </c>
      <c r="P7" s="265">
        <v>107804.7983794316</v>
      </c>
      <c r="Q7" s="266">
        <f t="shared" ref="Q7:Q41" si="0">SUM(C7:P7)</f>
        <v>-183092.06853915605</v>
      </c>
    </row>
    <row r="8" spans="2:17" ht="19.5" customHeight="1" x14ac:dyDescent="0.35">
      <c r="B8" s="29" t="s">
        <v>256</v>
      </c>
      <c r="C8" s="8" cm="1">
        <f t="array" ref="C8:P8">'[1]APPENDIX 44'!$C8:$P8</f>
        <v>703.92079916415548</v>
      </c>
      <c r="D8" s="8">
        <v>5210.6363047299756</v>
      </c>
      <c r="E8" s="8">
        <v>-43816.222528525643</v>
      </c>
      <c r="F8" s="8">
        <v>8590.3863249880069</v>
      </c>
      <c r="G8" s="8">
        <v>-94783.596605636529</v>
      </c>
      <c r="H8" s="8">
        <v>10441.447840428609</v>
      </c>
      <c r="I8" s="8">
        <v>-250693.12883440181</v>
      </c>
      <c r="J8" s="8">
        <v>-361035.47979590151</v>
      </c>
      <c r="K8" s="265">
        <v>0</v>
      </c>
      <c r="L8" s="265">
        <v>108029.4420417371</v>
      </c>
      <c r="M8" s="265">
        <v>44638.844248662179</v>
      </c>
      <c r="N8" s="265">
        <v>91959.848353513502</v>
      </c>
      <c r="O8" s="265">
        <v>-52291.940222723963</v>
      </c>
      <c r="P8" s="265">
        <v>122709.3379469856</v>
      </c>
      <c r="Q8" s="266">
        <f t="shared" si="0"/>
        <v>-410336.50412698032</v>
      </c>
    </row>
    <row r="9" spans="2:17" ht="19.5" customHeight="1" x14ac:dyDescent="0.35">
      <c r="B9" s="29" t="s">
        <v>257</v>
      </c>
      <c r="C9" s="8" cm="1">
        <f t="array" ref="C9:P9">'[1]APPENDIX 44'!$C9:$P9</f>
        <v>1462.4545399299741</v>
      </c>
      <c r="D9" s="8">
        <v>32130.1454788749</v>
      </c>
      <c r="E9" s="8">
        <v>-2380.36152466362</v>
      </c>
      <c r="F9" s="8">
        <v>2685.7140806520579</v>
      </c>
      <c r="G9" s="8">
        <v>41452.34359921937</v>
      </c>
      <c r="H9" s="8">
        <v>91931.925881803763</v>
      </c>
      <c r="I9" s="8">
        <v>-369464.81045089668</v>
      </c>
      <c r="J9" s="8">
        <v>-297676.2926149994</v>
      </c>
      <c r="K9" s="265">
        <v>0</v>
      </c>
      <c r="L9" s="265">
        <v>102246.8701258933</v>
      </c>
      <c r="M9" s="265">
        <v>117947.9399231923</v>
      </c>
      <c r="N9" s="265">
        <v>277637.78810331022</v>
      </c>
      <c r="O9" s="265">
        <v>-76690.558674060827</v>
      </c>
      <c r="P9" s="265">
        <v>28861.7699826473</v>
      </c>
      <c r="Q9" s="266">
        <f t="shared" si="0"/>
        <v>-49855.071549097367</v>
      </c>
    </row>
    <row r="10" spans="2:17" ht="19.5" customHeight="1" x14ac:dyDescent="0.35">
      <c r="B10" s="29" t="s">
        <v>258</v>
      </c>
      <c r="C10" s="8" cm="1">
        <f t="array" ref="C10:P10">'[1]APPENDIX 44'!$C10:$P10</f>
        <v>0</v>
      </c>
      <c r="D10" s="8">
        <v>-14204.027688030959</v>
      </c>
      <c r="E10" s="8">
        <v>-17927.210907498149</v>
      </c>
      <c r="F10" s="8">
        <v>-5429.8556259189991</v>
      </c>
      <c r="G10" s="8">
        <v>9271.9031662129782</v>
      </c>
      <c r="H10" s="8">
        <v>-468.83847900655871</v>
      </c>
      <c r="I10" s="8">
        <v>-579689.58576670918</v>
      </c>
      <c r="J10" s="8">
        <v>-98833.614034488826</v>
      </c>
      <c r="K10" s="265">
        <v>10823.043</v>
      </c>
      <c r="L10" s="265">
        <v>-16111.47921864407</v>
      </c>
      <c r="M10" s="265">
        <v>3624.5839857704359</v>
      </c>
      <c r="N10" s="265">
        <v>-9489.105013026021</v>
      </c>
      <c r="O10" s="265">
        <v>0</v>
      </c>
      <c r="P10" s="265">
        <v>-39696.961058575987</v>
      </c>
      <c r="Q10" s="266">
        <f t="shared" si="0"/>
        <v>-758131.14763991535</v>
      </c>
    </row>
    <row r="11" spans="2:17" ht="19.5" customHeight="1" x14ac:dyDescent="0.35">
      <c r="B11" s="29" t="s">
        <v>7</v>
      </c>
      <c r="C11" s="8" cm="1">
        <f t="array" ref="C11:P11">'[1]APPENDIX 44'!$C11:$P11</f>
        <v>0</v>
      </c>
      <c r="D11" s="8">
        <v>-11967.318013465219</v>
      </c>
      <c r="E11" s="8">
        <v>42563.168419037072</v>
      </c>
      <c r="F11" s="8">
        <v>-83080.776308071159</v>
      </c>
      <c r="G11" s="8">
        <v>-718.96938207437847</v>
      </c>
      <c r="H11" s="8">
        <v>22669.260191538331</v>
      </c>
      <c r="I11" s="8">
        <v>-126932.5812128757</v>
      </c>
      <c r="J11" s="8">
        <v>-287971.23934776318</v>
      </c>
      <c r="K11" s="265">
        <v>0</v>
      </c>
      <c r="L11" s="265">
        <v>24109.079614830549</v>
      </c>
      <c r="M11" s="265">
        <v>137073.7339513005</v>
      </c>
      <c r="N11" s="265">
        <v>325709.18666157807</v>
      </c>
      <c r="O11" s="265">
        <v>-341676.53008908621</v>
      </c>
      <c r="P11" s="265">
        <v>72151.18126268682</v>
      </c>
      <c r="Q11" s="266">
        <f t="shared" si="0"/>
        <v>-228071.80425236447</v>
      </c>
    </row>
    <row r="12" spans="2:17" ht="19.5" customHeight="1" x14ac:dyDescent="0.35">
      <c r="B12" s="29" t="s">
        <v>8</v>
      </c>
      <c r="C12" s="8" cm="1">
        <f t="array" ref="C12:P12">'[1]APPENDIX 44'!$C12:$P12</f>
        <v>0</v>
      </c>
      <c r="D12" s="8">
        <v>-6279.5064105033471</v>
      </c>
      <c r="E12" s="8">
        <v>-5517.1549701862577</v>
      </c>
      <c r="F12" s="8">
        <v>-35341.526072770772</v>
      </c>
      <c r="G12" s="8">
        <v>-224.9441185872015</v>
      </c>
      <c r="H12" s="8">
        <v>-2896.6279609711469</v>
      </c>
      <c r="I12" s="8">
        <v>-46326.063109914547</v>
      </c>
      <c r="J12" s="8">
        <v>-31741.356369238871</v>
      </c>
      <c r="K12" s="265">
        <v>0</v>
      </c>
      <c r="L12" s="265">
        <v>-4822.4364822860971</v>
      </c>
      <c r="M12" s="265">
        <v>1465.928044301847</v>
      </c>
      <c r="N12" s="265">
        <v>-16215.73066430803</v>
      </c>
      <c r="O12" s="265">
        <v>0</v>
      </c>
      <c r="P12" s="265">
        <v>1966.796735809635</v>
      </c>
      <c r="Q12" s="266">
        <f t="shared" si="0"/>
        <v>-145932.62137865482</v>
      </c>
    </row>
    <row r="13" spans="2:17" ht="19.5" customHeight="1" x14ac:dyDescent="0.35">
      <c r="B13" s="29" t="s">
        <v>9</v>
      </c>
      <c r="C13" s="8" cm="1">
        <f t="array" ref="C13:P13">'[1]APPENDIX 44'!$C13:$P13</f>
        <v>0</v>
      </c>
      <c r="D13" s="8">
        <v>0</v>
      </c>
      <c r="E13" s="8">
        <v>-210.53953999999999</v>
      </c>
      <c r="F13" s="8">
        <v>-13249.946379999999</v>
      </c>
      <c r="G13" s="8">
        <v>-6743.0067399999998</v>
      </c>
      <c r="H13" s="8">
        <v>202.19878</v>
      </c>
      <c r="I13" s="8">
        <v>262752.91882262431</v>
      </c>
      <c r="J13" s="8">
        <v>-131898.67142320529</v>
      </c>
      <c r="K13" s="265">
        <v>-1977322.087589069</v>
      </c>
      <c r="L13" s="265">
        <v>3082.9877900000001</v>
      </c>
      <c r="M13" s="265">
        <v>2750.00398</v>
      </c>
      <c r="N13" s="265">
        <v>316.64679999999981</v>
      </c>
      <c r="O13" s="265">
        <v>0</v>
      </c>
      <c r="P13" s="265">
        <v>-9454.4687255786812</v>
      </c>
      <c r="Q13" s="266">
        <f t="shared" si="0"/>
        <v>-1869773.9642252286</v>
      </c>
    </row>
    <row r="14" spans="2:17" ht="19.5" customHeight="1" x14ac:dyDescent="0.35">
      <c r="B14" s="29" t="s">
        <v>259</v>
      </c>
      <c r="C14" s="8" cm="1">
        <f t="array" ref="C14:P14">'[1]APPENDIX 44'!$C14:$P14</f>
        <v>0</v>
      </c>
      <c r="D14" s="8">
        <v>0</v>
      </c>
      <c r="E14" s="8">
        <v>0</v>
      </c>
      <c r="F14" s="8">
        <v>0</v>
      </c>
      <c r="G14" s="8">
        <v>0</v>
      </c>
      <c r="H14" s="8">
        <v>0</v>
      </c>
      <c r="I14" s="8">
        <v>0</v>
      </c>
      <c r="J14" s="8">
        <v>0</v>
      </c>
      <c r="K14" s="265">
        <v>0</v>
      </c>
      <c r="L14" s="265">
        <v>0</v>
      </c>
      <c r="M14" s="265">
        <v>0</v>
      </c>
      <c r="N14" s="265">
        <v>0</v>
      </c>
      <c r="O14" s="265">
        <v>0</v>
      </c>
      <c r="P14" s="265">
        <v>0</v>
      </c>
      <c r="Q14" s="266">
        <f t="shared" si="0"/>
        <v>0</v>
      </c>
    </row>
    <row r="15" spans="2:17" ht="19.5" customHeight="1" x14ac:dyDescent="0.35">
      <c r="B15" s="29" t="s">
        <v>10</v>
      </c>
      <c r="C15" s="8" cm="1">
        <f t="array" ref="C15:P15">'[1]APPENDIX 44'!$C15:$P15</f>
        <v>-916.41300000000001</v>
      </c>
      <c r="D15" s="8">
        <v>-152.38800000000001</v>
      </c>
      <c r="E15" s="8">
        <v>-3645.2829999999999</v>
      </c>
      <c r="F15" s="8">
        <v>-6744.2349999999997</v>
      </c>
      <c r="G15" s="8">
        <v>42106.466</v>
      </c>
      <c r="H15" s="8">
        <v>4321.5129999999999</v>
      </c>
      <c r="I15" s="8">
        <v>-164174.17403112489</v>
      </c>
      <c r="J15" s="8">
        <v>16906.138999999999</v>
      </c>
      <c r="K15" s="265">
        <v>19596.399000000001</v>
      </c>
      <c r="L15" s="265">
        <v>-3308.5540000000001</v>
      </c>
      <c r="M15" s="265">
        <v>-12700.671</v>
      </c>
      <c r="N15" s="265">
        <v>64572.972000000002</v>
      </c>
      <c r="O15" s="265">
        <v>-28387.356820000001</v>
      </c>
      <c r="P15" s="265">
        <v>-36248.800534925263</v>
      </c>
      <c r="Q15" s="266">
        <f t="shared" si="0"/>
        <v>-108774.38638605016</v>
      </c>
    </row>
    <row r="16" spans="2:17" ht="19.5" customHeight="1" x14ac:dyDescent="0.35">
      <c r="B16" s="29" t="s">
        <v>11</v>
      </c>
      <c r="C16" s="8" cm="1">
        <f t="array" ref="C16:P16">'[1]APPENDIX 44'!$C16:$P16</f>
        <v>0</v>
      </c>
      <c r="D16" s="8">
        <v>-545.49892353061216</v>
      </c>
      <c r="E16" s="8">
        <v>-9288.8949572752863</v>
      </c>
      <c r="F16" s="8">
        <v>-105270.0122152196</v>
      </c>
      <c r="G16" s="8">
        <v>-19729.916667318321</v>
      </c>
      <c r="H16" s="8">
        <v>2580.4933514500449</v>
      </c>
      <c r="I16" s="8">
        <v>-125879.75030652421</v>
      </c>
      <c r="J16" s="8">
        <v>-62732.963492109091</v>
      </c>
      <c r="K16" s="265">
        <v>0</v>
      </c>
      <c r="L16" s="265">
        <v>-13418.375340256291</v>
      </c>
      <c r="M16" s="265">
        <v>40233.211170279043</v>
      </c>
      <c r="N16" s="265">
        <v>7758.4627277166401</v>
      </c>
      <c r="O16" s="265">
        <v>-840399.21692358132</v>
      </c>
      <c r="P16" s="265">
        <v>-48704.257034304042</v>
      </c>
      <c r="Q16" s="266">
        <f t="shared" si="0"/>
        <v>-1175396.7186106732</v>
      </c>
    </row>
    <row r="17" spans="2:17" ht="19.5" customHeight="1" x14ac:dyDescent="0.35">
      <c r="B17" s="29" t="s">
        <v>12</v>
      </c>
      <c r="C17" s="8" cm="1">
        <f t="array" ref="C17:P17">'[1]APPENDIX 44'!$C17:$P17</f>
        <v>-49315.294000000002</v>
      </c>
      <c r="D17" s="8">
        <v>57922.6325</v>
      </c>
      <c r="E17" s="8">
        <v>-84681.435500000007</v>
      </c>
      <c r="F17" s="8">
        <v>84609.905600000027</v>
      </c>
      <c r="G17" s="8">
        <v>112850.29895</v>
      </c>
      <c r="H17" s="8">
        <v>99670.048850000021</v>
      </c>
      <c r="I17" s="8">
        <v>-6060.701</v>
      </c>
      <c r="J17" s="8">
        <v>-258610.69</v>
      </c>
      <c r="K17" s="265">
        <v>138817.19500000001</v>
      </c>
      <c r="L17" s="265">
        <v>37661.482069999998</v>
      </c>
      <c r="M17" s="265">
        <v>36797.471950000006</v>
      </c>
      <c r="N17" s="265">
        <v>164911.82028000001</v>
      </c>
      <c r="O17" s="265">
        <v>13074.722900000101</v>
      </c>
      <c r="P17" s="265">
        <v>172746.47198999999</v>
      </c>
      <c r="Q17" s="266">
        <f t="shared" si="0"/>
        <v>520393.92959000013</v>
      </c>
    </row>
    <row r="18" spans="2:17" ht="19.5" customHeight="1" x14ac:dyDescent="0.35">
      <c r="B18" s="29" t="s">
        <v>13</v>
      </c>
      <c r="C18" s="8" cm="1">
        <f t="array" ref="C18:P18">'[1]APPENDIX 44'!$C18:$P18</f>
        <v>658.92129346953516</v>
      </c>
      <c r="D18" s="8">
        <v>18525.639537615989</v>
      </c>
      <c r="E18" s="8">
        <v>621.3177509566508</v>
      </c>
      <c r="F18" s="8">
        <v>-100739.9156761075</v>
      </c>
      <c r="G18" s="8">
        <v>-35708.774439499321</v>
      </c>
      <c r="H18" s="8">
        <v>68373.852631530186</v>
      </c>
      <c r="I18" s="8">
        <v>-367284.27834357682</v>
      </c>
      <c r="J18" s="8">
        <v>-244087.62263795061</v>
      </c>
      <c r="K18" s="265">
        <v>0</v>
      </c>
      <c r="L18" s="265">
        <v>23548.474649971911</v>
      </c>
      <c r="M18" s="265">
        <v>48008.534282923923</v>
      </c>
      <c r="N18" s="265">
        <v>-49432.010790717068</v>
      </c>
      <c r="O18" s="265">
        <v>0</v>
      </c>
      <c r="P18" s="265">
        <v>-13907.272258616949</v>
      </c>
      <c r="Q18" s="266">
        <f t="shared" si="0"/>
        <v>-651423.13400000008</v>
      </c>
    </row>
    <row r="19" spans="2:17" ht="19.5" customHeight="1" x14ac:dyDescent="0.35">
      <c r="B19" s="29" t="s">
        <v>14</v>
      </c>
      <c r="C19" s="8" cm="1">
        <f t="array" ref="C19:P19">'[1]APPENDIX 44'!$C19:$P19</f>
        <v>14402.674000000001</v>
      </c>
      <c r="D19" s="8">
        <v>-46456.167999999998</v>
      </c>
      <c r="E19" s="8">
        <v>-26953.439999999999</v>
      </c>
      <c r="F19" s="8">
        <v>38864.209000000003</v>
      </c>
      <c r="G19" s="8">
        <v>3889.3590000000149</v>
      </c>
      <c r="H19" s="8">
        <v>57530.673999999999</v>
      </c>
      <c r="I19" s="8">
        <v>-54359.398999999998</v>
      </c>
      <c r="J19" s="8">
        <v>32571.223000000002</v>
      </c>
      <c r="K19" s="265">
        <v>0</v>
      </c>
      <c r="L19" s="265">
        <v>56928.968999999997</v>
      </c>
      <c r="M19" s="265">
        <v>-85760.562999999995</v>
      </c>
      <c r="N19" s="265">
        <v>281233.32199999999</v>
      </c>
      <c r="O19" s="265">
        <v>-26784.524000000001</v>
      </c>
      <c r="P19" s="265">
        <v>26420.120999999999</v>
      </c>
      <c r="Q19" s="266">
        <f t="shared" si="0"/>
        <v>271526.45699999999</v>
      </c>
    </row>
    <row r="20" spans="2:17" ht="19.5" customHeight="1" x14ac:dyDescent="0.35">
      <c r="B20" s="29" t="s">
        <v>260</v>
      </c>
      <c r="C20" s="8" cm="1">
        <f t="array" ref="C20:P20">'[1]APPENDIX 44'!$C20:$P20</f>
        <v>0</v>
      </c>
      <c r="D20" s="8">
        <v>43558.28</v>
      </c>
      <c r="E20" s="8">
        <v>-11079.531999999999</v>
      </c>
      <c r="F20" s="8">
        <v>59778.68</v>
      </c>
      <c r="G20" s="8">
        <v>10557.815000000001</v>
      </c>
      <c r="H20" s="8">
        <v>-4439.8270000000002</v>
      </c>
      <c r="I20" s="8">
        <v>-248318.34899999999</v>
      </c>
      <c r="J20" s="8">
        <v>-54220.114999999998</v>
      </c>
      <c r="K20" s="265">
        <v>40514.120999999999</v>
      </c>
      <c r="L20" s="265">
        <v>7986.2820000000002</v>
      </c>
      <c r="M20" s="265">
        <v>13521.791999999999</v>
      </c>
      <c r="N20" s="265">
        <v>83212.091</v>
      </c>
      <c r="O20" s="265">
        <v>0</v>
      </c>
      <c r="P20" s="265">
        <v>63390.957999999999</v>
      </c>
      <c r="Q20" s="266">
        <f t="shared" si="0"/>
        <v>4462.1960000000254</v>
      </c>
    </row>
    <row r="21" spans="2:17" ht="19.5" customHeight="1" x14ac:dyDescent="0.35">
      <c r="B21" s="29" t="s">
        <v>15</v>
      </c>
      <c r="C21" s="8" cm="1">
        <f t="array" ref="C21:P21">'[1]APPENDIX 44'!$C21:$P21</f>
        <v>0</v>
      </c>
      <c r="D21" s="8">
        <v>0</v>
      </c>
      <c r="E21" s="8">
        <v>0</v>
      </c>
      <c r="F21" s="8">
        <v>0</v>
      </c>
      <c r="G21" s="8">
        <v>0</v>
      </c>
      <c r="H21" s="8">
        <v>0</v>
      </c>
      <c r="I21" s="8">
        <v>0</v>
      </c>
      <c r="J21" s="8">
        <v>0</v>
      </c>
      <c r="K21" s="265">
        <v>0</v>
      </c>
      <c r="L21" s="265">
        <v>0</v>
      </c>
      <c r="M21" s="265">
        <v>0</v>
      </c>
      <c r="N21" s="265">
        <v>0</v>
      </c>
      <c r="O21" s="265">
        <v>0</v>
      </c>
      <c r="P21" s="265">
        <v>0</v>
      </c>
      <c r="Q21" s="266">
        <f t="shared" si="0"/>
        <v>0</v>
      </c>
    </row>
    <row r="22" spans="2:17" ht="19.5" customHeight="1" x14ac:dyDescent="0.35">
      <c r="B22" s="29" t="s">
        <v>261</v>
      </c>
      <c r="C22" s="8" cm="1">
        <f t="array" ref="C22:P22">'[1]APPENDIX 44'!$C22:$P22</f>
        <v>1342.652</v>
      </c>
      <c r="D22" s="8">
        <v>36578.807384643907</v>
      </c>
      <c r="E22" s="8">
        <v>-1254.822083841324</v>
      </c>
      <c r="F22" s="8">
        <v>322803.84184512642</v>
      </c>
      <c r="G22" s="8">
        <v>136697.48955399901</v>
      </c>
      <c r="H22" s="8">
        <v>85260.028543190478</v>
      </c>
      <c r="I22" s="8">
        <v>1125312.4517062639</v>
      </c>
      <c r="J22" s="8">
        <v>490313.90456843289</v>
      </c>
      <c r="K22" s="265">
        <v>0</v>
      </c>
      <c r="L22" s="265">
        <v>109836.364403767</v>
      </c>
      <c r="M22" s="265">
        <v>33747.51377721961</v>
      </c>
      <c r="N22" s="265">
        <v>19303.088766996501</v>
      </c>
      <c r="O22" s="265">
        <v>0</v>
      </c>
      <c r="P22" s="265">
        <v>-3270.8920352783198</v>
      </c>
      <c r="Q22" s="266">
        <f t="shared" si="0"/>
        <v>2356670.42843052</v>
      </c>
    </row>
    <row r="23" spans="2:17" ht="19.5" customHeight="1" x14ac:dyDescent="0.35">
      <c r="B23" s="29" t="s">
        <v>262</v>
      </c>
      <c r="C23" s="8" cm="1">
        <f t="array" ref="C23:P23">'[1]APPENDIX 44'!$C23:$P23</f>
        <v>0</v>
      </c>
      <c r="D23" s="8">
        <v>0</v>
      </c>
      <c r="E23" s="8">
        <v>0</v>
      </c>
      <c r="F23" s="8">
        <v>0</v>
      </c>
      <c r="G23" s="8">
        <v>0</v>
      </c>
      <c r="H23" s="8">
        <v>0</v>
      </c>
      <c r="I23" s="8">
        <v>0</v>
      </c>
      <c r="J23" s="8">
        <v>0</v>
      </c>
      <c r="K23" s="265">
        <v>0</v>
      </c>
      <c r="L23" s="265">
        <v>0</v>
      </c>
      <c r="M23" s="265">
        <v>0</v>
      </c>
      <c r="N23" s="265">
        <v>0</v>
      </c>
      <c r="O23" s="265">
        <v>167552.07927298851</v>
      </c>
      <c r="P23" s="265">
        <v>0</v>
      </c>
      <c r="Q23" s="266">
        <f t="shared" si="0"/>
        <v>167552.07927298851</v>
      </c>
    </row>
    <row r="24" spans="2:17" ht="19.5" customHeight="1" x14ac:dyDescent="0.35">
      <c r="B24" s="29" t="s">
        <v>16</v>
      </c>
      <c r="C24" s="8" cm="1">
        <f t="array" ref="C24:P24">'[1]APPENDIX 44'!$C24:$P24</f>
        <v>0</v>
      </c>
      <c r="D24" s="8">
        <v>-14358.5872788414</v>
      </c>
      <c r="E24" s="8">
        <v>-16165.373907579689</v>
      </c>
      <c r="F24" s="8">
        <v>-120249.8131640597</v>
      </c>
      <c r="G24" s="8">
        <v>10699.205425640401</v>
      </c>
      <c r="H24" s="8">
        <v>5556.9660194783964</v>
      </c>
      <c r="I24" s="8">
        <v>-155868.02929783269</v>
      </c>
      <c r="J24" s="8">
        <v>-86616.630937665279</v>
      </c>
      <c r="K24" s="265">
        <v>0</v>
      </c>
      <c r="L24" s="265">
        <v>-4750.0367091490407</v>
      </c>
      <c r="M24" s="265">
        <v>8688.9184099991016</v>
      </c>
      <c r="N24" s="265">
        <v>-27700.43768936241</v>
      </c>
      <c r="O24" s="265">
        <v>-30122.041236816101</v>
      </c>
      <c r="P24" s="265">
        <v>-113.4263818120202</v>
      </c>
      <c r="Q24" s="266">
        <f t="shared" si="0"/>
        <v>-430999.28674800036</v>
      </c>
    </row>
    <row r="25" spans="2:17" ht="19.5" customHeight="1" x14ac:dyDescent="0.35">
      <c r="B25" s="29" t="s">
        <v>17</v>
      </c>
      <c r="C25" s="8" cm="1">
        <f t="array" ref="C25:P25">'[1]APPENDIX 44'!$C25:$P25</f>
        <v>0</v>
      </c>
      <c r="D25" s="8">
        <v>-78371.212533958314</v>
      </c>
      <c r="E25" s="8">
        <v>7004.8647319096908</v>
      </c>
      <c r="F25" s="8">
        <v>13426.10138118233</v>
      </c>
      <c r="G25" s="8">
        <v>2406.872817115227</v>
      </c>
      <c r="H25" s="8">
        <v>1260.835737793092</v>
      </c>
      <c r="I25" s="8">
        <v>-336755.45003356453</v>
      </c>
      <c r="J25" s="8">
        <v>-249946.6320352694</v>
      </c>
      <c r="K25" s="265">
        <v>-57205.897247567133</v>
      </c>
      <c r="L25" s="265">
        <v>4546.3007382330361</v>
      </c>
      <c r="M25" s="265">
        <v>-21196.793925173159</v>
      </c>
      <c r="N25" s="265">
        <v>3194.4607498504479</v>
      </c>
      <c r="O25" s="265">
        <v>0</v>
      </c>
      <c r="P25" s="265">
        <v>-212626.9129105031</v>
      </c>
      <c r="Q25" s="266">
        <f t="shared" si="0"/>
        <v>-924263.46252995171</v>
      </c>
    </row>
    <row r="26" spans="2:17" ht="19.5" customHeight="1" x14ac:dyDescent="0.35">
      <c r="B26" s="29" t="s">
        <v>18</v>
      </c>
      <c r="C26" s="8" cm="1">
        <f t="array" ref="C26:P26">'[1]APPENDIX 44'!$C26:$P26</f>
        <v>0</v>
      </c>
      <c r="D26" s="8">
        <v>-19786.407226354109</v>
      </c>
      <c r="E26" s="8">
        <v>4909.7500618988279</v>
      </c>
      <c r="F26" s="8">
        <v>50340.69691402153</v>
      </c>
      <c r="G26" s="8">
        <v>52504.635822545832</v>
      </c>
      <c r="H26" s="8">
        <v>4638.2787194246221</v>
      </c>
      <c r="I26" s="8">
        <v>46075.389699247513</v>
      </c>
      <c r="J26" s="8">
        <v>-14202.20872971368</v>
      </c>
      <c r="K26" s="265">
        <v>0</v>
      </c>
      <c r="L26" s="265">
        <v>12120.91879237011</v>
      </c>
      <c r="M26" s="265">
        <v>11591.939505281611</v>
      </c>
      <c r="N26" s="265">
        <v>-10317.51048232125</v>
      </c>
      <c r="O26" s="265">
        <v>-349917.65256244398</v>
      </c>
      <c r="P26" s="265">
        <v>113910.4155188177</v>
      </c>
      <c r="Q26" s="266">
        <f t="shared" si="0"/>
        <v>-98131.75396722529</v>
      </c>
    </row>
    <row r="27" spans="2:17" ht="19.5" customHeight="1" x14ac:dyDescent="0.35">
      <c r="B27" s="29" t="s">
        <v>19</v>
      </c>
      <c r="C27" s="8" cm="1">
        <f t="array" ref="C27:P27">'[1]APPENDIX 44'!$C27:$P27</f>
        <v>21065.983583586491</v>
      </c>
      <c r="D27" s="8">
        <v>-171383.9186492305</v>
      </c>
      <c r="E27" s="8">
        <v>-14904.028925507129</v>
      </c>
      <c r="F27" s="8">
        <v>-447527.90769476083</v>
      </c>
      <c r="G27" s="8">
        <v>100441.5437016919</v>
      </c>
      <c r="H27" s="8">
        <v>176337.9799294236</v>
      </c>
      <c r="I27" s="8">
        <v>118295.1931682807</v>
      </c>
      <c r="J27" s="8">
        <v>234624.4973623429</v>
      </c>
      <c r="K27" s="265">
        <v>0</v>
      </c>
      <c r="L27" s="265">
        <v>19240.751665098531</v>
      </c>
      <c r="M27" s="265">
        <v>-2126.5053073228</v>
      </c>
      <c r="N27" s="265">
        <v>14570.15561572757</v>
      </c>
      <c r="O27" s="265">
        <v>0</v>
      </c>
      <c r="P27" s="265">
        <v>254197.75297640319</v>
      </c>
      <c r="Q27" s="266">
        <f t="shared" si="0"/>
        <v>302831.49742573372</v>
      </c>
    </row>
    <row r="28" spans="2:17" ht="19.5" customHeight="1" x14ac:dyDescent="0.35">
      <c r="B28" s="29" t="s">
        <v>263</v>
      </c>
      <c r="C28" s="8" cm="1">
        <f t="array" ref="C28:P28">'[1]APPENDIX 44'!$C28:$P28</f>
        <v>-14236.810412162669</v>
      </c>
      <c r="D28" s="8">
        <v>9051.6931376074535</v>
      </c>
      <c r="E28" s="8">
        <v>5112.2316428792119</v>
      </c>
      <c r="F28" s="8">
        <v>57440.71177082169</v>
      </c>
      <c r="G28" s="8">
        <v>9672.2774392789743</v>
      </c>
      <c r="H28" s="8">
        <v>18063.978676202911</v>
      </c>
      <c r="I28" s="8">
        <v>-36932.714006584662</v>
      </c>
      <c r="J28" s="8">
        <v>-92177.142958542274</v>
      </c>
      <c r="K28" s="265">
        <v>0</v>
      </c>
      <c r="L28" s="265">
        <v>6672.6728831484324</v>
      </c>
      <c r="M28" s="265">
        <v>9357.026422984256</v>
      </c>
      <c r="N28" s="265">
        <v>64720.642944044717</v>
      </c>
      <c r="O28" s="265">
        <v>-93620.093480000025</v>
      </c>
      <c r="P28" s="265">
        <v>35405.600425674609</v>
      </c>
      <c r="Q28" s="266">
        <f t="shared" si="0"/>
        <v>-21469.925514647366</v>
      </c>
    </row>
    <row r="29" spans="2:17" ht="19.5" customHeight="1" x14ac:dyDescent="0.35">
      <c r="B29" s="29" t="s">
        <v>264</v>
      </c>
      <c r="C29" s="8" cm="1">
        <f t="array" ref="C29:P29">'[1]APPENDIX 44'!$C29:$P29</f>
        <v>0</v>
      </c>
      <c r="D29" s="8">
        <v>17493.504454344049</v>
      </c>
      <c r="E29" s="8">
        <v>12502.62110582584</v>
      </c>
      <c r="F29" s="8">
        <v>3839.048019039154</v>
      </c>
      <c r="G29" s="8">
        <v>-13125.701747559249</v>
      </c>
      <c r="H29" s="8">
        <v>9135.1171119856808</v>
      </c>
      <c r="I29" s="8">
        <v>-145164.8674825331</v>
      </c>
      <c r="J29" s="8">
        <v>20545.379819098522</v>
      </c>
      <c r="K29" s="265">
        <v>-920.67970646096512</v>
      </c>
      <c r="L29" s="265">
        <v>667.94013535101715</v>
      </c>
      <c r="M29" s="265">
        <v>3263.790964288447</v>
      </c>
      <c r="N29" s="265">
        <v>56406.295589300396</v>
      </c>
      <c r="O29" s="265">
        <v>0</v>
      </c>
      <c r="P29" s="265">
        <v>1.2799500000000039</v>
      </c>
      <c r="Q29" s="266">
        <f t="shared" si="0"/>
        <v>-35356.27178732022</v>
      </c>
    </row>
    <row r="30" spans="2:17" ht="19.5" customHeight="1" x14ac:dyDescent="0.35">
      <c r="B30" s="29" t="s">
        <v>20</v>
      </c>
      <c r="C30" s="8" cm="1">
        <f t="array" ref="C30:P30">'[1]APPENDIX 44'!$C30:$P30</f>
        <v>1431.6352728911691</v>
      </c>
      <c r="D30" s="8">
        <v>-37538.881815551249</v>
      </c>
      <c r="E30" s="8">
        <v>-147580.45472253161</v>
      </c>
      <c r="F30" s="8">
        <v>-26226.451629630788</v>
      </c>
      <c r="G30" s="8">
        <v>19152.98674546061</v>
      </c>
      <c r="H30" s="8">
        <v>-17393.353873096941</v>
      </c>
      <c r="I30" s="8">
        <v>276597.13206284109</v>
      </c>
      <c r="J30" s="8">
        <v>7768.1466811394093</v>
      </c>
      <c r="K30" s="265">
        <v>99689.165573616672</v>
      </c>
      <c r="L30" s="265">
        <v>27657.11603692648</v>
      </c>
      <c r="M30" s="265">
        <v>-33981.181120314912</v>
      </c>
      <c r="N30" s="265">
        <v>26700.000329038779</v>
      </c>
      <c r="O30" s="265">
        <v>0</v>
      </c>
      <c r="P30" s="265">
        <v>-13025.607882356449</v>
      </c>
      <c r="Q30" s="266">
        <f t="shared" si="0"/>
        <v>183250.25165843224</v>
      </c>
    </row>
    <row r="31" spans="2:17" ht="19.5" customHeight="1" x14ac:dyDescent="0.35">
      <c r="B31" s="29" t="s">
        <v>265</v>
      </c>
      <c r="C31" s="8" cm="1">
        <f t="array" ref="C31:P31">'[1]APPENDIX 44'!$C31:$P31</f>
        <v>3021.9895294380899</v>
      </c>
      <c r="D31" s="8">
        <v>-29516.250294054891</v>
      </c>
      <c r="E31" s="8">
        <v>-7029.0029056259991</v>
      </c>
      <c r="F31" s="8">
        <v>24310.808087072252</v>
      </c>
      <c r="G31" s="8">
        <v>24451.325178235529</v>
      </c>
      <c r="H31" s="8">
        <v>16313.06373703228</v>
      </c>
      <c r="I31" s="8">
        <v>-100572.0462792953</v>
      </c>
      <c r="J31" s="8">
        <v>16074.108791907491</v>
      </c>
      <c r="K31" s="265">
        <v>0</v>
      </c>
      <c r="L31" s="265">
        <v>-74335.700735871404</v>
      </c>
      <c r="M31" s="265">
        <v>-125876.24661764091</v>
      </c>
      <c r="N31" s="265">
        <v>167786.34972532239</v>
      </c>
      <c r="O31" s="265">
        <v>-251887.53045449729</v>
      </c>
      <c r="P31" s="265">
        <v>-670.46342091770475</v>
      </c>
      <c r="Q31" s="266">
        <f t="shared" si="0"/>
        <v>-337929.59565889544</v>
      </c>
    </row>
    <row r="32" spans="2:17" ht="19.5" customHeight="1" x14ac:dyDescent="0.35">
      <c r="B32" s="29" t="s">
        <v>266</v>
      </c>
      <c r="C32" s="8" cm="1">
        <f t="array" ref="C32:P32">'[1]APPENDIX 44'!$C32:$P32</f>
        <v>0</v>
      </c>
      <c r="D32" s="8">
        <v>-11727.163</v>
      </c>
      <c r="E32" s="8">
        <v>3917.3960000000002</v>
      </c>
      <c r="F32" s="8">
        <v>-12722.662</v>
      </c>
      <c r="G32" s="8">
        <v>41846.428</v>
      </c>
      <c r="H32" s="8">
        <v>2799.67</v>
      </c>
      <c r="I32" s="8">
        <v>-93635.797000000006</v>
      </c>
      <c r="J32" s="8">
        <v>-11887.94949000025</v>
      </c>
      <c r="K32" s="265">
        <v>0</v>
      </c>
      <c r="L32" s="265">
        <v>470.23949000000209</v>
      </c>
      <c r="M32" s="265">
        <v>6436.6530000000002</v>
      </c>
      <c r="N32" s="265">
        <v>-10875.620999999999</v>
      </c>
      <c r="O32" s="265">
        <v>68406.159809999997</v>
      </c>
      <c r="P32" s="265">
        <v>-4432.9669999999996</v>
      </c>
      <c r="Q32" s="266">
        <f t="shared" si="0"/>
        <v>-21405.613190000233</v>
      </c>
    </row>
    <row r="33" spans="2:17" ht="19.5" customHeight="1" x14ac:dyDescent="0.35">
      <c r="B33" s="29" t="s">
        <v>267</v>
      </c>
      <c r="C33" s="8" cm="1">
        <f t="array" ref="C33:P33">'[1]APPENDIX 44'!$C33:$P33</f>
        <v>0</v>
      </c>
      <c r="D33" s="8">
        <v>9309.2590532893373</v>
      </c>
      <c r="E33" s="8">
        <v>3150.6597108248511</v>
      </c>
      <c r="F33" s="8">
        <v>-131601.10664034</v>
      </c>
      <c r="G33" s="8">
        <v>2568.988744144503</v>
      </c>
      <c r="H33" s="8">
        <v>-6751.8147441827732</v>
      </c>
      <c r="I33" s="8">
        <v>-37645.877169970627</v>
      </c>
      <c r="J33" s="8">
        <v>117178.40975488081</v>
      </c>
      <c r="K33" s="265">
        <v>402.58199999999999</v>
      </c>
      <c r="L33" s="265">
        <v>3529.3774136773732</v>
      </c>
      <c r="M33" s="265">
        <v>1217.6828135899771</v>
      </c>
      <c r="N33" s="265">
        <v>8766.9737888284853</v>
      </c>
      <c r="O33" s="265">
        <v>0</v>
      </c>
      <c r="P33" s="265">
        <v>15964.52527525806</v>
      </c>
      <c r="Q33" s="266">
        <f t="shared" si="0"/>
        <v>-13910.339999999993</v>
      </c>
    </row>
    <row r="34" spans="2:17" ht="19.5" customHeight="1" x14ac:dyDescent="0.35">
      <c r="B34" s="29" t="s">
        <v>268</v>
      </c>
      <c r="C34" s="8" cm="1">
        <f t="array" ref="C34:P34">'[1]APPENDIX 44'!$C34:$P34</f>
        <v>0</v>
      </c>
      <c r="D34" s="8">
        <v>3752.8548781973568</v>
      </c>
      <c r="E34" s="8">
        <v>-3872.435187899805</v>
      </c>
      <c r="F34" s="8">
        <v>20910.601577778802</v>
      </c>
      <c r="G34" s="8">
        <v>5795.2546552130952</v>
      </c>
      <c r="H34" s="8">
        <v>2765.4006608272789</v>
      </c>
      <c r="I34" s="8">
        <v>-74971.451679130798</v>
      </c>
      <c r="J34" s="8">
        <v>-62348.624998030362</v>
      </c>
      <c r="K34" s="265">
        <v>-25838.111165707</v>
      </c>
      <c r="L34" s="265">
        <v>-11587.961239531151</v>
      </c>
      <c r="M34" s="265">
        <v>-33240.344955973007</v>
      </c>
      <c r="N34" s="265">
        <v>61750.928137162191</v>
      </c>
      <c r="O34" s="265">
        <v>-1716.4698969999999</v>
      </c>
      <c r="P34" s="265">
        <v>9238.5722354164664</v>
      </c>
      <c r="Q34" s="266">
        <f t="shared" si="0"/>
        <v>-109361.78697867694</v>
      </c>
    </row>
    <row r="35" spans="2:17" ht="19.5" customHeight="1" x14ac:dyDescent="0.35">
      <c r="B35" s="29" t="s">
        <v>269</v>
      </c>
      <c r="C35" s="8" cm="1">
        <f t="array" ref="C35:P35">'[1]APPENDIX 44'!$C35:$P35</f>
        <v>-32615.462682151359</v>
      </c>
      <c r="D35" s="8">
        <v>1595.3403411954171</v>
      </c>
      <c r="E35" s="8">
        <v>-23.264073671506559</v>
      </c>
      <c r="F35" s="8">
        <v>-1124.9759166859701</v>
      </c>
      <c r="G35" s="8">
        <v>-26160.150992905881</v>
      </c>
      <c r="H35" s="8">
        <v>-278.99229741622941</v>
      </c>
      <c r="I35" s="8">
        <v>-36300.865910140317</v>
      </c>
      <c r="J35" s="8">
        <v>-2170.9513652431742</v>
      </c>
      <c r="K35" s="265">
        <v>0</v>
      </c>
      <c r="L35" s="265">
        <v>-5079.1518280387836</v>
      </c>
      <c r="M35" s="265">
        <v>-333829.89839337132</v>
      </c>
      <c r="N35" s="265">
        <v>22690.787845927862</v>
      </c>
      <c r="O35" s="265">
        <v>-3348.564484371394</v>
      </c>
      <c r="P35" s="265">
        <v>4754.5315121945168</v>
      </c>
      <c r="Q35" s="266">
        <f t="shared" si="0"/>
        <v>-411891.61824467813</v>
      </c>
    </row>
    <row r="36" spans="2:17" ht="19.5" customHeight="1" x14ac:dyDescent="0.35">
      <c r="B36" s="29" t="s">
        <v>21</v>
      </c>
      <c r="C36" s="8" cm="1">
        <f t="array" ref="C36:P36">'[1]APPENDIX 44'!$C36:$P36</f>
        <v>0</v>
      </c>
      <c r="D36" s="8">
        <v>6965.630363899988</v>
      </c>
      <c r="E36" s="8">
        <v>-77.588943750195668</v>
      </c>
      <c r="F36" s="8">
        <v>-50174.136202399342</v>
      </c>
      <c r="G36" s="8">
        <v>6855.4107351547664</v>
      </c>
      <c r="H36" s="8">
        <v>-2920.168981704403</v>
      </c>
      <c r="I36" s="8">
        <v>-54942.873220645342</v>
      </c>
      <c r="J36" s="8">
        <v>-98151.055718046526</v>
      </c>
      <c r="K36" s="265">
        <v>22200.609</v>
      </c>
      <c r="L36" s="265">
        <v>-2619.3523805540799</v>
      </c>
      <c r="M36" s="265">
        <v>-14252.377704109609</v>
      </c>
      <c r="N36" s="265">
        <v>7555.8083241601062</v>
      </c>
      <c r="O36" s="265">
        <v>10325.41773586128</v>
      </c>
      <c r="P36" s="265">
        <v>11743.612117447879</v>
      </c>
      <c r="Q36" s="266">
        <f t="shared" si="0"/>
        <v>-157491.06487468549</v>
      </c>
    </row>
    <row r="37" spans="2:17" ht="19.5" customHeight="1" x14ac:dyDescent="0.35">
      <c r="B37" s="29" t="s">
        <v>22</v>
      </c>
      <c r="C37" s="8" cm="1">
        <f t="array" ref="C37:P37">'[1]APPENDIX 44'!$C37:$P37</f>
        <v>0</v>
      </c>
      <c r="D37" s="8">
        <v>8600.3167698285124</v>
      </c>
      <c r="E37" s="8">
        <v>-36193.738446672272</v>
      </c>
      <c r="F37" s="8">
        <v>5985.5546859850438</v>
      </c>
      <c r="G37" s="8">
        <v>5003.237320160847</v>
      </c>
      <c r="H37" s="8">
        <v>31431.381702850409</v>
      </c>
      <c r="I37" s="8">
        <v>-6927.8699913516939</v>
      </c>
      <c r="J37" s="8">
        <v>-27660.7001222617</v>
      </c>
      <c r="K37" s="265">
        <v>0</v>
      </c>
      <c r="L37" s="265">
        <v>6624.5316064802428</v>
      </c>
      <c r="M37" s="265">
        <v>-811.01669462623443</v>
      </c>
      <c r="N37" s="265">
        <v>22824.996897870122</v>
      </c>
      <c r="O37" s="265">
        <v>-2094.2183812623321</v>
      </c>
      <c r="P37" s="265">
        <v>23228.28877017273</v>
      </c>
      <c r="Q37" s="266">
        <f t="shared" si="0"/>
        <v>30010.764117173672</v>
      </c>
    </row>
    <row r="38" spans="2:17" ht="19.5" customHeight="1" x14ac:dyDescent="0.35">
      <c r="B38" s="29" t="s">
        <v>270</v>
      </c>
      <c r="C38" s="8" cm="1">
        <f t="array" ref="C38:P38">'[1]APPENDIX 44'!$C38:$P38</f>
        <v>-15164.071</v>
      </c>
      <c r="D38" s="8">
        <v>-19899.167000000001</v>
      </c>
      <c r="E38" s="8">
        <v>9350.5429999999997</v>
      </c>
      <c r="F38" s="8">
        <v>-41952.023000000001</v>
      </c>
      <c r="G38" s="8">
        <v>17261.97</v>
      </c>
      <c r="H38" s="8">
        <v>-18665.342000000001</v>
      </c>
      <c r="I38" s="8">
        <v>-45924.337</v>
      </c>
      <c r="J38" s="8">
        <v>1026.319</v>
      </c>
      <c r="K38" s="265">
        <v>5856.0020000000004</v>
      </c>
      <c r="L38" s="265">
        <v>-40826.508000000002</v>
      </c>
      <c r="M38" s="265">
        <v>-27493.38</v>
      </c>
      <c r="N38" s="265">
        <v>100615.41899999999</v>
      </c>
      <c r="O38" s="265">
        <v>136601.95600000001</v>
      </c>
      <c r="P38" s="265">
        <v>45366.921999999999</v>
      </c>
      <c r="Q38" s="266">
        <f t="shared" si="0"/>
        <v>106154.30299999999</v>
      </c>
    </row>
    <row r="39" spans="2:17" ht="19.5" customHeight="1" x14ac:dyDescent="0.35">
      <c r="B39" s="29" t="s">
        <v>23</v>
      </c>
      <c r="C39" s="8" cm="1">
        <f t="array" ref="C39:P39">'[1]APPENDIX 44'!$C39:$P39</f>
        <v>0</v>
      </c>
      <c r="D39" s="8">
        <v>-3643.3808128064238</v>
      </c>
      <c r="E39" s="8">
        <v>-2240.8518023304619</v>
      </c>
      <c r="F39" s="8">
        <v>-39804.092872241898</v>
      </c>
      <c r="G39" s="8">
        <v>8203.5894979265413</v>
      </c>
      <c r="H39" s="8">
        <v>-695.46942163378742</v>
      </c>
      <c r="I39" s="8">
        <v>-61119.174836129307</v>
      </c>
      <c r="J39" s="8">
        <v>-21680.70903921482</v>
      </c>
      <c r="K39" s="265">
        <v>0</v>
      </c>
      <c r="L39" s="265">
        <v>16277.597231199219</v>
      </c>
      <c r="M39" s="265">
        <v>-9805.6388954752056</v>
      </c>
      <c r="N39" s="265">
        <v>71620.986756882136</v>
      </c>
      <c r="O39" s="265">
        <v>2389.865395280659</v>
      </c>
      <c r="P39" s="265">
        <v>-8137.951981320859</v>
      </c>
      <c r="Q39" s="266">
        <f t="shared" si="0"/>
        <v>-48635.230779864207</v>
      </c>
    </row>
    <row r="40" spans="2:17" ht="19.5" customHeight="1" x14ac:dyDescent="0.35">
      <c r="B40" s="29" t="s">
        <v>24</v>
      </c>
      <c r="C40" s="8" cm="1">
        <f t="array" ref="C40:P40">'[1]APPENDIX 44'!$C40:$P40</f>
        <v>0</v>
      </c>
      <c r="D40" s="8">
        <v>3516.454861338485</v>
      </c>
      <c r="E40" s="8">
        <v>302.42590925586421</v>
      </c>
      <c r="F40" s="8">
        <v>-3878.990639888128</v>
      </c>
      <c r="G40" s="8">
        <v>789.61857991105603</v>
      </c>
      <c r="H40" s="8">
        <v>220.49696027719361</v>
      </c>
      <c r="I40" s="8">
        <v>345019.93082630722</v>
      </c>
      <c r="J40" s="8">
        <v>320434.70185897598</v>
      </c>
      <c r="K40" s="265">
        <v>0</v>
      </c>
      <c r="L40" s="265">
        <v>-2664.2658843872191</v>
      </c>
      <c r="M40" s="265">
        <v>529.36263980714443</v>
      </c>
      <c r="N40" s="265">
        <v>10102.106925704489</v>
      </c>
      <c r="O40" s="265">
        <v>0</v>
      </c>
      <c r="P40" s="265">
        <v>13033.21252479133</v>
      </c>
      <c r="Q40" s="266">
        <f t="shared" si="0"/>
        <v>687405.05456209346</v>
      </c>
    </row>
    <row r="41" spans="2:17" ht="19.5" customHeight="1" x14ac:dyDescent="0.35">
      <c r="B41" s="29" t="s">
        <v>25</v>
      </c>
      <c r="C41" s="8" cm="1">
        <f t="array" ref="C41:P41">'[1]APPENDIX 44'!$C41:$P41</f>
        <v>0</v>
      </c>
      <c r="D41" s="8">
        <v>0</v>
      </c>
      <c r="E41" s="8">
        <v>0</v>
      </c>
      <c r="F41" s="8">
        <v>0</v>
      </c>
      <c r="G41" s="8">
        <v>0</v>
      </c>
      <c r="H41" s="8">
        <v>0</v>
      </c>
      <c r="I41" s="8">
        <v>0</v>
      </c>
      <c r="J41" s="8">
        <v>0</v>
      </c>
      <c r="K41" s="265">
        <v>0</v>
      </c>
      <c r="L41" s="265">
        <v>0</v>
      </c>
      <c r="M41" s="265">
        <v>0</v>
      </c>
      <c r="N41" s="265">
        <v>0</v>
      </c>
      <c r="O41" s="265">
        <v>0</v>
      </c>
      <c r="P41" s="265">
        <v>0</v>
      </c>
      <c r="Q41" s="266">
        <f t="shared" si="0"/>
        <v>0</v>
      </c>
    </row>
    <row r="42" spans="2:17" ht="19.5" customHeight="1" x14ac:dyDescent="0.35">
      <c r="B42" s="260" t="s">
        <v>26</v>
      </c>
      <c r="C42" s="268">
        <f t="shared" ref="C42:Q42" si="1">SUM(C6:C41)</f>
        <v>-68157.820075834621</v>
      </c>
      <c r="D42" s="268">
        <f t="shared" si="1"/>
        <v>-206504.92846674717</v>
      </c>
      <c r="E42" s="268">
        <f t="shared" si="1"/>
        <v>-340681.44377107098</v>
      </c>
      <c r="F42" s="268">
        <f t="shared" si="1"/>
        <v>-490064.66187366197</v>
      </c>
      <c r="G42" s="268">
        <f t="shared" si="1"/>
        <v>490047.37237885466</v>
      </c>
      <c r="H42" s="268">
        <f t="shared" si="1"/>
        <v>655692.31190943997</v>
      </c>
      <c r="I42" s="268">
        <f t="shared" si="1"/>
        <v>-1376281.3428184248</v>
      </c>
      <c r="J42" s="268">
        <f t="shared" si="1"/>
        <v>-2229591.2081182431</v>
      </c>
      <c r="K42" s="268">
        <f t="shared" si="1"/>
        <v>-1091966.9055011626</v>
      </c>
      <c r="L42" s="268">
        <f t="shared" si="1"/>
        <v>417512.15565943409</v>
      </c>
      <c r="M42" s="268">
        <f t="shared" si="1"/>
        <v>-159078.31298881301</v>
      </c>
      <c r="N42" s="268">
        <f t="shared" si="1"/>
        <v>1846178.7117092982</v>
      </c>
      <c r="O42" s="268">
        <f t="shared" si="1"/>
        <v>-1859373.497455185</v>
      </c>
      <c r="P42" s="268">
        <f t="shared" si="1"/>
        <v>733962.86859244388</v>
      </c>
      <c r="Q42" s="268">
        <f t="shared" si="1"/>
        <v>-3678306.7008196712</v>
      </c>
    </row>
    <row r="43" spans="2:17" ht="19.5" customHeight="1" x14ac:dyDescent="0.35">
      <c r="B43" s="534" t="s">
        <v>27</v>
      </c>
      <c r="C43" s="535"/>
      <c r="D43" s="535"/>
      <c r="E43" s="535"/>
      <c r="F43" s="535"/>
      <c r="G43" s="535"/>
      <c r="H43" s="535"/>
      <c r="I43" s="535"/>
      <c r="J43" s="535"/>
      <c r="K43" s="535"/>
      <c r="L43" s="535"/>
      <c r="M43" s="535"/>
      <c r="N43" s="535"/>
      <c r="O43" s="535"/>
      <c r="P43" s="535"/>
      <c r="Q43" s="536"/>
    </row>
    <row r="44" spans="2:17" ht="19.5" customHeight="1" x14ac:dyDescent="0.35">
      <c r="B44" s="29" t="s">
        <v>28</v>
      </c>
      <c r="C44" s="8" cm="1">
        <f t="array" ref="C44:P44">'[1]APPENDIX 44'!$C44:$P44</f>
        <v>48152.609096776658</v>
      </c>
      <c r="D44" s="8">
        <v>-52671.571288506573</v>
      </c>
      <c r="E44" s="8">
        <v>-404446.82923761569</v>
      </c>
      <c r="F44" s="8">
        <v>8884.4098527956012</v>
      </c>
      <c r="G44" s="8">
        <v>34301.555941736719</v>
      </c>
      <c r="H44" s="8">
        <v>-8552.7913595102909</v>
      </c>
      <c r="I44" s="8">
        <v>6555.2884531996124</v>
      </c>
      <c r="J44" s="8">
        <v>41025.944349394711</v>
      </c>
      <c r="K44" s="8">
        <v>0</v>
      </c>
      <c r="L44" s="8">
        <v>-120028.0684500284</v>
      </c>
      <c r="M44" s="8">
        <v>45439.01488672346</v>
      </c>
      <c r="N44" s="8">
        <v>18693.161255306179</v>
      </c>
      <c r="O44" s="8">
        <v>-82747.096878201541</v>
      </c>
      <c r="P44" s="8">
        <v>246997.87729440839</v>
      </c>
      <c r="Q44" s="266">
        <f t="shared" ref="Q44" si="2">SUM(C44:P44)</f>
        <v>-218396.49608352117</v>
      </c>
    </row>
    <row r="45" spans="2:17" ht="19.5" customHeight="1" x14ac:dyDescent="0.35">
      <c r="B45" s="29" t="s">
        <v>29</v>
      </c>
      <c r="C45" s="8" cm="1">
        <f t="array" ref="C45:P45">'[1]APPENDIX 44'!$C45:$P45</f>
        <v>1225.957732912088</v>
      </c>
      <c r="D45" s="8">
        <v>48232.115701986477</v>
      </c>
      <c r="E45" s="8">
        <v>0</v>
      </c>
      <c r="F45" s="8">
        <v>-52016.053908111331</v>
      </c>
      <c r="G45" s="8">
        <v>15040.62855953404</v>
      </c>
      <c r="H45" s="8">
        <v>62573.215727992363</v>
      </c>
      <c r="I45" s="8">
        <v>0</v>
      </c>
      <c r="J45" s="8">
        <v>91875.078452214118</v>
      </c>
      <c r="K45" s="8">
        <v>0</v>
      </c>
      <c r="L45" s="8">
        <v>48411.20726686054</v>
      </c>
      <c r="M45" s="8">
        <v>0</v>
      </c>
      <c r="N45" s="8">
        <v>0</v>
      </c>
      <c r="O45" s="8">
        <v>-93018.088234165858</v>
      </c>
      <c r="P45" s="8">
        <v>64292.809867544012</v>
      </c>
      <c r="Q45" s="266">
        <f t="shared" ref="Q45:Q48" si="3">SUM(C45:P45)</f>
        <v>186616.87116676642</v>
      </c>
    </row>
    <row r="46" spans="2:17" ht="19.5" customHeight="1" x14ac:dyDescent="0.35">
      <c r="B46" s="29" t="s">
        <v>271</v>
      </c>
      <c r="C46" s="8" cm="1">
        <f t="array" ref="C46:P46">'[1]APPENDIX 44'!$C46:$P46</f>
        <v>-41577.114764139849</v>
      </c>
      <c r="D46" s="8">
        <v>104478.72609097591</v>
      </c>
      <c r="E46" s="8">
        <v>-158332.58315352781</v>
      </c>
      <c r="F46" s="8">
        <v>199849.2848464722</v>
      </c>
      <c r="G46" s="8">
        <v>47589.962246231793</v>
      </c>
      <c r="H46" s="8">
        <v>9551.0205382971781</v>
      </c>
      <c r="I46" s="8">
        <v>8464.9140371637423</v>
      </c>
      <c r="J46" s="8">
        <v>11458.201037163741</v>
      </c>
      <c r="K46" s="8">
        <v>0</v>
      </c>
      <c r="L46" s="8">
        <v>-3477.8896725134691</v>
      </c>
      <c r="M46" s="8">
        <v>11929.239709308429</v>
      </c>
      <c r="N46" s="8">
        <v>8785.4789350819628</v>
      </c>
      <c r="O46" s="8">
        <v>-28121.037086003122</v>
      </c>
      <c r="P46" s="8">
        <v>73973.594394221291</v>
      </c>
      <c r="Q46" s="266">
        <f t="shared" si="3"/>
        <v>244571.79715873199</v>
      </c>
    </row>
    <row r="47" spans="2:17" ht="19.5" customHeight="1" x14ac:dyDescent="0.35">
      <c r="B47" s="29" t="s">
        <v>30</v>
      </c>
      <c r="C47" s="8" cm="1">
        <f t="array" ref="C47:P47">'[1]APPENDIX 44'!$C47:$P47</f>
        <v>-16941.391412405959</v>
      </c>
      <c r="D47" s="8">
        <v>94162.252811052749</v>
      </c>
      <c r="E47" s="8">
        <v>153468.92062916231</v>
      </c>
      <c r="F47" s="8">
        <v>372138.24170177808</v>
      </c>
      <c r="G47" s="8">
        <v>118300.4564267243</v>
      </c>
      <c r="H47" s="8">
        <v>43798.032583950277</v>
      </c>
      <c r="I47" s="8">
        <v>-16266.041787599919</v>
      </c>
      <c r="J47" s="8">
        <v>-6763.8065044346158</v>
      </c>
      <c r="K47" s="8">
        <v>0</v>
      </c>
      <c r="L47" s="8">
        <v>252888.9956585911</v>
      </c>
      <c r="M47" s="8">
        <v>52498.182082447893</v>
      </c>
      <c r="N47" s="8">
        <v>16124.30636407941</v>
      </c>
      <c r="O47" s="8">
        <v>45968.836312900123</v>
      </c>
      <c r="P47" s="8">
        <v>261616.84202111981</v>
      </c>
      <c r="Q47" s="266">
        <f t="shared" si="3"/>
        <v>1370993.8268873657</v>
      </c>
    </row>
    <row r="48" spans="2:17" ht="19.5" customHeight="1" x14ac:dyDescent="0.35">
      <c r="B48" s="362" t="s">
        <v>272</v>
      </c>
      <c r="C48" s="8" cm="1">
        <f t="array" ref="C48:P48">'[1]APPENDIX 44'!$C48:$P48</f>
        <v>17131.414632154279</v>
      </c>
      <c r="D48" s="8">
        <v>524415.69669192028</v>
      </c>
      <c r="E48" s="8">
        <v>-1215.295009925748</v>
      </c>
      <c r="F48" s="8">
        <v>141679.1197090644</v>
      </c>
      <c r="G48" s="8">
        <v>-1262138.6482839561</v>
      </c>
      <c r="H48" s="8">
        <v>225840.6328455171</v>
      </c>
      <c r="I48" s="8">
        <v>-61460.927132637582</v>
      </c>
      <c r="J48" s="8">
        <v>157568.00474567499</v>
      </c>
      <c r="K48" s="8">
        <v>0</v>
      </c>
      <c r="L48" s="8">
        <v>1215982.0703543201</v>
      </c>
      <c r="M48" s="8">
        <v>7214.2766582722161</v>
      </c>
      <c r="N48" s="8">
        <v>-15109.20681896052</v>
      </c>
      <c r="O48" s="8">
        <v>94321.951303395632</v>
      </c>
      <c r="P48" s="8">
        <v>-293182.85484041291</v>
      </c>
      <c r="Q48" s="266">
        <f t="shared" si="3"/>
        <v>751046.23485442623</v>
      </c>
    </row>
    <row r="49" spans="2:17" ht="19.5" customHeight="1" x14ac:dyDescent="0.35">
      <c r="B49" s="365" t="s">
        <v>26</v>
      </c>
      <c r="C49" s="366">
        <f>SUM(C44:C48)</f>
        <v>7991.475285297216</v>
      </c>
      <c r="D49" s="366">
        <f t="shared" ref="D49:Q49" si="4">SUM(D44:D48)</f>
        <v>718617.2200074289</v>
      </c>
      <c r="E49" s="366">
        <f t="shared" si="4"/>
        <v>-410525.78677190689</v>
      </c>
      <c r="F49" s="366">
        <f t="shared" si="4"/>
        <v>670535.00220199896</v>
      </c>
      <c r="G49" s="366">
        <f t="shared" si="4"/>
        <v>-1046906.0451097293</v>
      </c>
      <c r="H49" s="366">
        <f t="shared" si="4"/>
        <v>333210.11033624661</v>
      </c>
      <c r="I49" s="366">
        <f t="shared" si="4"/>
        <v>-62706.766429874144</v>
      </c>
      <c r="J49" s="366">
        <f t="shared" si="4"/>
        <v>295163.42208001297</v>
      </c>
      <c r="K49" s="366">
        <f t="shared" si="4"/>
        <v>0</v>
      </c>
      <c r="L49" s="366">
        <f t="shared" si="4"/>
        <v>1393776.31515723</v>
      </c>
      <c r="M49" s="366">
        <f t="shared" si="4"/>
        <v>117080.71333675199</v>
      </c>
      <c r="N49" s="366">
        <f t="shared" si="4"/>
        <v>28493.739735507028</v>
      </c>
      <c r="O49" s="366">
        <f t="shared" si="4"/>
        <v>-63595.43458207474</v>
      </c>
      <c r="P49" s="366">
        <f t="shared" si="4"/>
        <v>353698.26873688056</v>
      </c>
      <c r="Q49" s="366">
        <f t="shared" si="4"/>
        <v>2334832.2339837691</v>
      </c>
    </row>
    <row r="50" spans="2:17" ht="19.5" customHeight="1" x14ac:dyDescent="0.35">
      <c r="B50" s="559" t="s">
        <v>32</v>
      </c>
      <c r="C50" s="557"/>
      <c r="D50" s="557"/>
      <c r="E50" s="557"/>
      <c r="F50" s="557"/>
      <c r="G50" s="557"/>
      <c r="H50" s="557"/>
      <c r="I50" s="557"/>
      <c r="J50" s="557"/>
      <c r="K50" s="557"/>
      <c r="L50" s="557"/>
      <c r="M50" s="557"/>
      <c r="N50" s="557"/>
      <c r="O50" s="557"/>
      <c r="P50" s="557"/>
      <c r="Q50" s="557"/>
    </row>
  </sheetData>
  <sheetProtection algorithmName="SHA-512" hashValue="hnNxK+Zgv0QbqaSdWl8PgZJtHxvfxRfYqXOOkjP27P1pMvnDbQ19p7lBOU7lS5Wo9Zc/Vk+5ZtriLPwnzWxkzw==" saltValue="aXQ+m+ceUOiQB8zPlQyp+Q==" spinCount="100000" sheet="1" objects="1" scenarios="1"/>
  <mergeCells count="4">
    <mergeCell ref="B50:Q50"/>
    <mergeCell ref="B43:Q43"/>
    <mergeCell ref="B3:Q3"/>
    <mergeCell ref="B5:Q5"/>
  </mergeCells>
  <pageMargins left="0.7" right="0.7" top="0.75" bottom="0.75" header="0.3" footer="0.3"/>
  <pageSetup scale="41" orientation="landscape" r:id="rId1"/>
  <headerFooter>
    <oddFooter>Page &amp;P</oddFooter>
  </headerFooter>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7">
    <tabColor rgb="FFCC9900"/>
    <pageSetUpPr fitToPage="1"/>
  </sheetPr>
  <dimension ref="A1:CV9"/>
  <sheetViews>
    <sheetView showGridLines="0" topLeftCell="D1" zoomScale="80" zoomScaleNormal="80" workbookViewId="0">
      <selection activeCell="D7" sqref="D7"/>
    </sheetView>
  </sheetViews>
  <sheetFormatPr defaultRowHeight="19.5" customHeight="1" x14ac:dyDescent="0.35"/>
  <cols>
    <col min="1" max="1" width="8.7265625" style="1"/>
    <col min="2" max="2" width="42.6328125" style="1" bestFit="1" customWidth="1"/>
    <col min="3" max="11" width="15.453125" style="1" customWidth="1"/>
    <col min="12" max="12" width="19.36328125" style="1" bestFit="1" customWidth="1"/>
    <col min="13" max="14" width="15.453125" style="1" customWidth="1"/>
    <col min="15" max="15" width="17.26953125" style="1" customWidth="1"/>
    <col min="16" max="16" width="15.453125" style="1" customWidth="1"/>
    <col min="17" max="17" width="16.36328125" style="1" bestFit="1" customWidth="1"/>
    <col min="18" max="18" width="11.54296875" style="1" bestFit="1" customWidth="1"/>
    <col min="19" max="19" width="10.54296875" style="1" bestFit="1" customWidth="1"/>
    <col min="20" max="100" width="8.7265625" style="1"/>
  </cols>
  <sheetData>
    <row r="1" spans="2:17" ht="31" customHeight="1" x14ac:dyDescent="0.35">
      <c r="B1" s="449"/>
    </row>
    <row r="2" spans="2:17" ht="19.5" customHeight="1" thickBot="1" x14ac:dyDescent="0.4"/>
    <row r="3" spans="2:17" ht="19.5" customHeight="1" x14ac:dyDescent="0.35">
      <c r="B3" s="562" t="str">
        <f>_xlfn.CONCAT(Contents!E62,": ",UPPER(Contents!F62))</f>
        <v>APPENDIX 45: SUMMARY OF MICROINSURANCE BUSINESS COMBINED REVENUE ACCOUNTS FOR THE YEAR ENDED 31.12.2024</v>
      </c>
      <c r="C3" s="498"/>
      <c r="D3" s="498"/>
      <c r="E3" s="498"/>
      <c r="F3" s="498"/>
      <c r="G3" s="498"/>
      <c r="H3" s="498"/>
      <c r="I3" s="498"/>
      <c r="J3" s="498"/>
      <c r="K3" s="498"/>
      <c r="L3" s="498"/>
      <c r="M3" s="498"/>
      <c r="N3" s="498"/>
      <c r="O3" s="498"/>
      <c r="P3" s="498"/>
      <c r="Q3" s="503"/>
    </row>
    <row r="4" spans="2:17" ht="62" x14ac:dyDescent="0.35">
      <c r="B4" s="381" t="s">
        <v>0</v>
      </c>
      <c r="C4" s="27" t="s">
        <v>392</v>
      </c>
      <c r="D4" s="27" t="s">
        <v>539</v>
      </c>
      <c r="E4" s="27" t="s">
        <v>394</v>
      </c>
      <c r="F4" s="27" t="s">
        <v>183</v>
      </c>
      <c r="G4" s="27" t="s">
        <v>395</v>
      </c>
      <c r="H4" s="27" t="s">
        <v>396</v>
      </c>
      <c r="I4" s="27" t="s">
        <v>397</v>
      </c>
      <c r="J4" s="27" t="s">
        <v>396</v>
      </c>
      <c r="K4" s="28" t="s">
        <v>398</v>
      </c>
      <c r="L4" s="28" t="s">
        <v>399</v>
      </c>
      <c r="M4" s="28" t="s">
        <v>366</v>
      </c>
      <c r="N4" s="28" t="s">
        <v>367</v>
      </c>
      <c r="O4" s="28" t="s">
        <v>400</v>
      </c>
      <c r="P4" s="28" t="s">
        <v>1</v>
      </c>
      <c r="Q4" s="383" t="s">
        <v>401</v>
      </c>
    </row>
    <row r="5" spans="2:17" ht="19.5" customHeight="1" x14ac:dyDescent="0.35">
      <c r="B5" s="563" t="s">
        <v>403</v>
      </c>
      <c r="C5" s="535"/>
      <c r="D5" s="535"/>
      <c r="E5" s="535"/>
      <c r="F5" s="535"/>
      <c r="G5" s="535"/>
      <c r="H5" s="535"/>
      <c r="I5" s="535"/>
      <c r="J5" s="535"/>
      <c r="K5" s="535"/>
      <c r="L5" s="535"/>
      <c r="M5" s="535"/>
      <c r="N5" s="535"/>
      <c r="O5" s="535"/>
      <c r="P5" s="535"/>
      <c r="Q5" s="564"/>
    </row>
    <row r="6" spans="2:17" ht="19.5" customHeight="1" x14ac:dyDescent="0.35">
      <c r="B6" s="384" t="s">
        <v>296</v>
      </c>
      <c r="C6" s="8" cm="1">
        <f t="array" ref="C6:Q6">'[1]APPENDIX 45'!$C6:$Q6</f>
        <v>102770.133</v>
      </c>
      <c r="D6" s="8">
        <v>0</v>
      </c>
      <c r="E6" s="8">
        <v>61320.675000000003</v>
      </c>
      <c r="F6" s="8">
        <v>41449.457999999999</v>
      </c>
      <c r="G6" s="8">
        <v>38576.714</v>
      </c>
      <c r="H6" s="8">
        <v>0</v>
      </c>
      <c r="I6" s="8">
        <v>38931.631000000001</v>
      </c>
      <c r="J6" s="8">
        <v>0</v>
      </c>
      <c r="K6" s="265">
        <v>41094.540999999997</v>
      </c>
      <c r="L6" s="265">
        <v>12680.162</v>
      </c>
      <c r="M6" s="265">
        <v>-1740.974510328318</v>
      </c>
      <c r="N6" s="265">
        <v>61517.609974842562</v>
      </c>
      <c r="O6" s="265">
        <v>-31362.256464514241</v>
      </c>
      <c r="P6" s="265">
        <v>2423.782999999999</v>
      </c>
      <c r="Q6" s="389">
        <v>-28938.473464514249</v>
      </c>
    </row>
    <row r="7" spans="2:17" ht="19.5" customHeight="1" x14ac:dyDescent="0.35">
      <c r="B7" s="384" t="s">
        <v>297</v>
      </c>
      <c r="C7" s="8" cm="1">
        <f t="array" ref="C7:Q7">'[1]APPENDIX 45'!$C7:$Q7</f>
        <v>131455.77900000001</v>
      </c>
      <c r="D7" s="8">
        <v>0</v>
      </c>
      <c r="E7" s="8">
        <v>25844.205999999998</v>
      </c>
      <c r="F7" s="8">
        <v>105611.573</v>
      </c>
      <c r="G7" s="8">
        <v>0</v>
      </c>
      <c r="H7" s="8">
        <v>0</v>
      </c>
      <c r="I7" s="8">
        <v>14953.754000000001</v>
      </c>
      <c r="J7" s="8">
        <v>0</v>
      </c>
      <c r="K7" s="265">
        <v>90657.819000000003</v>
      </c>
      <c r="L7" s="265">
        <v>17021.343000000001</v>
      </c>
      <c r="M7" s="265">
        <v>-14214.314</v>
      </c>
      <c r="N7" s="265">
        <v>58645.663</v>
      </c>
      <c r="O7" s="265">
        <v>29205.127</v>
      </c>
      <c r="P7" s="265">
        <v>0</v>
      </c>
      <c r="Q7" s="389">
        <v>29205.127</v>
      </c>
    </row>
    <row r="8" spans="2:17" ht="19.5" customHeight="1" thickBot="1" x14ac:dyDescent="0.4">
      <c r="B8" s="385" t="s">
        <v>26</v>
      </c>
      <c r="C8" s="386">
        <f t="shared" ref="C8:Q8" si="0">SUM(C6:C7)</f>
        <v>234225.91200000001</v>
      </c>
      <c r="D8" s="386">
        <f t="shared" si="0"/>
        <v>0</v>
      </c>
      <c r="E8" s="386">
        <f t="shared" si="0"/>
        <v>87164.880999999994</v>
      </c>
      <c r="F8" s="386">
        <f t="shared" si="0"/>
        <v>147061.03100000002</v>
      </c>
      <c r="G8" s="386">
        <f t="shared" si="0"/>
        <v>38576.714</v>
      </c>
      <c r="H8" s="386">
        <f t="shared" si="0"/>
        <v>0</v>
      </c>
      <c r="I8" s="386">
        <f t="shared" si="0"/>
        <v>53885.385000000002</v>
      </c>
      <c r="J8" s="386">
        <f t="shared" si="0"/>
        <v>0</v>
      </c>
      <c r="K8" s="386">
        <f t="shared" si="0"/>
        <v>131752.35999999999</v>
      </c>
      <c r="L8" s="386">
        <f t="shared" si="0"/>
        <v>29701.505000000001</v>
      </c>
      <c r="M8" s="386">
        <f t="shared" si="0"/>
        <v>-15955.288510328319</v>
      </c>
      <c r="N8" s="386">
        <f t="shared" si="0"/>
        <v>120163.27297484256</v>
      </c>
      <c r="O8" s="386">
        <f t="shared" si="0"/>
        <v>-2157.1294645142407</v>
      </c>
      <c r="P8" s="386">
        <f t="shared" si="0"/>
        <v>2423.782999999999</v>
      </c>
      <c r="Q8" s="390">
        <f t="shared" si="0"/>
        <v>266.65353548575149</v>
      </c>
    </row>
    <row r="9" spans="2:17" ht="19.5" customHeight="1" x14ac:dyDescent="0.35">
      <c r="B9" s="537" t="s">
        <v>32</v>
      </c>
      <c r="C9" s="514"/>
      <c r="D9" s="514"/>
      <c r="E9" s="514"/>
      <c r="F9" s="514"/>
      <c r="G9" s="514"/>
      <c r="H9" s="514"/>
      <c r="I9" s="514"/>
      <c r="J9" s="514"/>
      <c r="K9" s="514"/>
      <c r="L9" s="514"/>
      <c r="M9" s="514"/>
      <c r="N9" s="514"/>
      <c r="O9" s="514"/>
      <c r="P9" s="514"/>
      <c r="Q9" s="514"/>
    </row>
  </sheetData>
  <sheetProtection algorithmName="SHA-512" hashValue="ag1ooUQCJbcEITgqqPdJDp98Oux7c1wPInljcs5vnANhvGneIeh0Cf4AUGbxUEzBne7Hmx67iH2nuWCeVuOP+w==" saltValue="GTz54rKB0vXHX9+wfWtD7A==" spinCount="100000" sheet="1" objects="1" scenarios="1"/>
  <mergeCells count="3">
    <mergeCell ref="B9:Q9"/>
    <mergeCell ref="B3:Q3"/>
    <mergeCell ref="B5:Q5"/>
  </mergeCells>
  <pageMargins left="0.7" right="0.7" top="0.75" bottom="0.75" header="0.3" footer="0.3"/>
  <pageSetup scale="42" orientation="landscape" r:id="rId1"/>
  <headerFooter>
    <oddFooter>Page &amp;P</oddFooter>
  </headerFooter>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80">
    <tabColor rgb="FFCC9900"/>
    <pageSetUpPr fitToPage="1"/>
  </sheetPr>
  <dimension ref="A1:L33"/>
  <sheetViews>
    <sheetView showGridLines="0" topLeftCell="B7" zoomScale="80" zoomScaleNormal="80" workbookViewId="0">
      <selection activeCell="B7" sqref="B7:F7"/>
    </sheetView>
  </sheetViews>
  <sheetFormatPr defaultRowHeight="19.5" customHeight="1" x14ac:dyDescent="0.35"/>
  <cols>
    <col min="1" max="1" width="8.7265625" style="1"/>
    <col min="2" max="2" width="42.6328125" style="1" bestFit="1" customWidth="1"/>
    <col min="3" max="3" width="14.81640625" style="1" customWidth="1"/>
    <col min="4" max="4" width="13.6328125" style="1" customWidth="1"/>
    <col min="5" max="5" width="12.7265625" style="1" customWidth="1"/>
    <col min="6" max="6" width="11.90625" style="1" customWidth="1"/>
    <col min="7" max="7" width="11.54296875" style="1" bestFit="1" customWidth="1"/>
    <col min="8" max="8" width="42.6328125" style="1" bestFit="1" customWidth="1"/>
    <col min="9" max="9" width="13.08984375" style="1" customWidth="1"/>
    <col min="10" max="10" width="15.6328125" style="1" customWidth="1"/>
    <col min="11" max="11" width="12.1796875" style="1" customWidth="1"/>
    <col min="12" max="12" width="26.54296875" style="1" customWidth="1"/>
    <col min="9059" max="9059" width="8.7265625" customWidth="1"/>
  </cols>
  <sheetData>
    <row r="1" spans="2:12" ht="33.5" customHeight="1" x14ac:dyDescent="0.35">
      <c r="B1" s="449"/>
    </row>
    <row r="2" spans="2:12" ht="14.5" customHeight="1" thickBot="1" x14ac:dyDescent="0.4"/>
    <row r="3" spans="2:12" ht="15.5" x14ac:dyDescent="0.35">
      <c r="B3" s="568" t="str">
        <f>_xlfn.CONCAT(Contents!E63,": ",UPPER(Contents!F63))</f>
        <v>APPENDIX 46: SUMMARY OF MICROINSURANCE BUSINESS REVENUE ACCOUNT RESULTS FOR THE YEAR ENDED 31.12.2024</v>
      </c>
      <c r="C3" s="569"/>
      <c r="D3" s="569"/>
      <c r="E3" s="569"/>
      <c r="F3" s="569"/>
      <c r="G3" s="569"/>
      <c r="H3" s="569"/>
      <c r="I3" s="569"/>
      <c r="J3" s="569"/>
      <c r="K3" s="569"/>
      <c r="L3" s="570"/>
    </row>
    <row r="4" spans="2:12" customFormat="1" ht="35.5" customHeight="1" x14ac:dyDescent="0.35">
      <c r="B4" s="379"/>
      <c r="C4" s="280"/>
      <c r="D4" s="280"/>
      <c r="E4" s="280"/>
      <c r="F4" s="280"/>
      <c r="G4" s="279"/>
      <c r="H4" s="280"/>
      <c r="I4" s="280"/>
      <c r="J4" s="279"/>
      <c r="K4" s="24"/>
      <c r="L4" s="380"/>
    </row>
    <row r="5" spans="2:12" ht="14.5" customHeight="1" x14ac:dyDescent="0.35">
      <c r="B5" s="563" t="s">
        <v>404</v>
      </c>
      <c r="C5" s="535"/>
      <c r="D5" s="535"/>
      <c r="E5" s="535"/>
      <c r="F5" s="536"/>
      <c r="G5" s="275"/>
      <c r="H5" s="566" t="s">
        <v>405</v>
      </c>
      <c r="I5" s="535"/>
      <c r="J5" s="535"/>
      <c r="K5" s="535"/>
      <c r="L5" s="564"/>
    </row>
    <row r="6" spans="2:12" ht="26.5" customHeight="1" x14ac:dyDescent="0.35">
      <c r="B6" s="381" t="s">
        <v>0</v>
      </c>
      <c r="C6" s="27" t="s">
        <v>406</v>
      </c>
      <c r="D6" s="27" t="s">
        <v>407</v>
      </c>
      <c r="E6" s="27" t="s">
        <v>408</v>
      </c>
      <c r="F6" s="28" t="s">
        <v>212</v>
      </c>
      <c r="G6" s="382"/>
      <c r="H6" s="26" t="s">
        <v>0</v>
      </c>
      <c r="I6" s="27" t="s">
        <v>406</v>
      </c>
      <c r="J6" s="27" t="s">
        <v>407</v>
      </c>
      <c r="K6" s="27" t="s">
        <v>408</v>
      </c>
      <c r="L6" s="383" t="s">
        <v>212</v>
      </c>
    </row>
    <row r="7" spans="2:12" ht="19.5" customHeight="1" x14ac:dyDescent="0.35">
      <c r="B7" s="563" t="s">
        <v>403</v>
      </c>
      <c r="C7" s="535"/>
      <c r="D7" s="535"/>
      <c r="E7" s="535"/>
      <c r="F7" s="536"/>
      <c r="G7" s="382"/>
      <c r="H7" s="534" t="s">
        <v>403</v>
      </c>
      <c r="I7" s="535"/>
      <c r="J7" s="535"/>
      <c r="K7" s="535"/>
      <c r="L7" s="564"/>
    </row>
    <row r="8" spans="2:12" ht="19.5" customHeight="1" x14ac:dyDescent="0.35">
      <c r="B8" s="384" t="s">
        <v>296</v>
      </c>
      <c r="C8" s="8" cm="1">
        <f t="array" ref="C8:E8">'[1]APPENDIX 46'!$C8:$E8</f>
        <v>0</v>
      </c>
      <c r="D8" s="8">
        <v>102770.133</v>
      </c>
      <c r="E8" s="8">
        <v>0</v>
      </c>
      <c r="F8" s="266">
        <f>SUM(_xlfn.ANCHORARRAY(C8))</f>
        <v>102770.133</v>
      </c>
      <c r="G8" s="382"/>
      <c r="H8" s="29" t="s">
        <v>296</v>
      </c>
      <c r="I8" s="8">
        <v>0</v>
      </c>
      <c r="J8" s="8">
        <v>20118.437999999998</v>
      </c>
      <c r="K8" s="8">
        <v>0</v>
      </c>
      <c r="L8" s="431">
        <v>20118.437999999998</v>
      </c>
    </row>
    <row r="9" spans="2:12" ht="19.5" customHeight="1" x14ac:dyDescent="0.35">
      <c r="B9" s="384" t="s">
        <v>297</v>
      </c>
      <c r="C9" s="8" cm="1">
        <f t="array" ref="C9:E9">'[1]APPENDIX 46'!$C9:$E9</f>
        <v>2573.596</v>
      </c>
      <c r="D9" s="8">
        <v>121260.183</v>
      </c>
      <c r="E9" s="8">
        <v>7622</v>
      </c>
      <c r="F9" s="266">
        <f>SUM(_xlfn.ANCHORARRAY(C9))</f>
        <v>131455.77900000001</v>
      </c>
      <c r="G9" s="382"/>
      <c r="H9" s="29" t="s">
        <v>297</v>
      </c>
      <c r="I9" s="8">
        <v>247.39599999999999</v>
      </c>
      <c r="J9" s="8">
        <v>12623.023999999999</v>
      </c>
      <c r="K9" s="8">
        <v>905.2</v>
      </c>
      <c r="L9" s="431">
        <v>13775.62</v>
      </c>
    </row>
    <row r="10" spans="2:12" ht="19.5" customHeight="1" thickBot="1" x14ac:dyDescent="0.4">
      <c r="B10" s="385" t="s">
        <v>26</v>
      </c>
      <c r="C10" s="386">
        <f>SUM(C8:C9)</f>
        <v>2573.596</v>
      </c>
      <c r="D10" s="386">
        <f>SUM(D8:D9)</f>
        <v>224030.31599999999</v>
      </c>
      <c r="E10" s="386">
        <f>SUM(E8:E9)</f>
        <v>7622</v>
      </c>
      <c r="F10" s="386">
        <f>SUM(F8:F9)</f>
        <v>234225.91200000001</v>
      </c>
      <c r="G10" s="387"/>
      <c r="H10" s="388" t="s">
        <v>26</v>
      </c>
      <c r="I10" s="386">
        <f>SUM(I8:I9)</f>
        <v>247.39599999999999</v>
      </c>
      <c r="J10" s="386">
        <f t="shared" ref="J10:K10" si="0">SUM(J8:J9)</f>
        <v>32741.462</v>
      </c>
      <c r="K10" s="386">
        <f t="shared" si="0"/>
        <v>905.2</v>
      </c>
      <c r="L10" s="386">
        <f>SUM(L8:L9)</f>
        <v>33894.057999999997</v>
      </c>
    </row>
    <row r="11" spans="2:12" ht="19.5" customHeight="1" x14ac:dyDescent="0.35">
      <c r="B11" s="426"/>
      <c r="L11" s="424"/>
    </row>
    <row r="12" spans="2:12" ht="19.5" customHeight="1" x14ac:dyDescent="0.35">
      <c r="B12" s="563" t="s">
        <v>409</v>
      </c>
      <c r="C12" s="535"/>
      <c r="D12" s="535"/>
      <c r="E12" s="535"/>
      <c r="F12" s="536"/>
      <c r="G12" s="275"/>
      <c r="H12" s="566" t="s">
        <v>410</v>
      </c>
      <c r="I12" s="535"/>
      <c r="J12" s="535"/>
      <c r="K12" s="535"/>
      <c r="L12" s="564"/>
    </row>
    <row r="13" spans="2:12" ht="19.5" customHeight="1" x14ac:dyDescent="0.35">
      <c r="B13" s="381" t="s">
        <v>0</v>
      </c>
      <c r="C13" s="27" t="s">
        <v>406</v>
      </c>
      <c r="D13" s="27" t="s">
        <v>407</v>
      </c>
      <c r="E13" s="27" t="s">
        <v>408</v>
      </c>
      <c r="F13" s="28" t="s">
        <v>212</v>
      </c>
      <c r="G13" s="382"/>
      <c r="H13" s="26" t="s">
        <v>0</v>
      </c>
      <c r="I13" s="27" t="s">
        <v>406</v>
      </c>
      <c r="J13" s="27" t="s">
        <v>407</v>
      </c>
      <c r="K13" s="27" t="s">
        <v>408</v>
      </c>
      <c r="L13" s="383" t="s">
        <v>212</v>
      </c>
    </row>
    <row r="14" spans="2:12" ht="19.5" customHeight="1" x14ac:dyDescent="0.35">
      <c r="B14" s="563" t="s">
        <v>403</v>
      </c>
      <c r="C14" s="535"/>
      <c r="D14" s="535"/>
      <c r="E14" s="535"/>
      <c r="F14" s="536"/>
      <c r="G14" s="382"/>
      <c r="H14" s="534" t="s">
        <v>403</v>
      </c>
      <c r="I14" s="535"/>
      <c r="J14" s="535"/>
      <c r="K14" s="535"/>
      <c r="L14" s="564"/>
    </row>
    <row r="15" spans="2:12" ht="19.5" customHeight="1" x14ac:dyDescent="0.35">
      <c r="B15" s="384" t="s">
        <v>296</v>
      </c>
      <c r="C15" s="8" cm="1">
        <f t="array" ref="C15:E15">'[1]APPENDIX 46'!$C15:$E15</f>
        <v>0</v>
      </c>
      <c r="D15" s="8">
        <v>61320.675000000003</v>
      </c>
      <c r="E15" s="8">
        <v>0</v>
      </c>
      <c r="F15" s="266">
        <f>SUM(_xlfn.ANCHORARRAY(C15))</f>
        <v>61320.675000000003</v>
      </c>
      <c r="G15" s="382"/>
      <c r="H15" s="29" t="s">
        <v>296</v>
      </c>
      <c r="I15" s="8">
        <v>0</v>
      </c>
      <c r="J15" s="8">
        <v>12680.162</v>
      </c>
      <c r="K15" s="8">
        <v>0</v>
      </c>
      <c r="L15" s="389">
        <v>12680.162</v>
      </c>
    </row>
    <row r="16" spans="2:12" ht="19.5" customHeight="1" x14ac:dyDescent="0.35">
      <c r="B16" s="384" t="s">
        <v>297</v>
      </c>
      <c r="C16" s="8" cm="1">
        <f t="array" ref="C16:E16">'[1]APPENDIX 46'!$C16:$E16</f>
        <v>505.96899999999999</v>
      </c>
      <c r="D16" s="8">
        <v>23839.752</v>
      </c>
      <c r="E16" s="8">
        <v>1498.4849999999999</v>
      </c>
      <c r="F16" s="266">
        <f>SUM(_xlfn.ANCHORARRAY(C16))</f>
        <v>25844.206000000002</v>
      </c>
      <c r="G16" s="382"/>
      <c r="H16" s="29" t="s">
        <v>297</v>
      </c>
      <c r="I16" s="8">
        <v>470.14699999999999</v>
      </c>
      <c r="J16" s="8">
        <v>15274.047</v>
      </c>
      <c r="K16" s="8">
        <v>1277.1489999999999</v>
      </c>
      <c r="L16" s="389">
        <v>17021.343000000001</v>
      </c>
    </row>
    <row r="17" spans="2:12" ht="19.5" customHeight="1" thickBot="1" x14ac:dyDescent="0.4">
      <c r="B17" s="385" t="s">
        <v>26</v>
      </c>
      <c r="C17" s="386">
        <f>SUM(C15:C16)</f>
        <v>505.96899999999999</v>
      </c>
      <c r="D17" s="386">
        <f>SUM(D15:D16)</f>
        <v>85160.426999999996</v>
      </c>
      <c r="E17" s="386">
        <f>SUM(E15:E16)</f>
        <v>1498.4849999999999</v>
      </c>
      <c r="F17" s="386">
        <f>SUM(F15:F16)</f>
        <v>87164.881000000008</v>
      </c>
      <c r="G17" s="387"/>
      <c r="H17" s="388" t="s">
        <v>26</v>
      </c>
      <c r="I17" s="386">
        <f>SUM(I15:I16)</f>
        <v>470.14699999999999</v>
      </c>
      <c r="J17" s="386">
        <f>SUM(J15:J16)</f>
        <v>27954.209000000003</v>
      </c>
      <c r="K17" s="386">
        <f>SUM(K15:K16)</f>
        <v>1277.1489999999999</v>
      </c>
      <c r="L17" s="390">
        <f>SUM(L15:L16)</f>
        <v>29701.505000000001</v>
      </c>
    </row>
    <row r="18" spans="2:12" ht="19.5" customHeight="1" x14ac:dyDescent="0.35">
      <c r="B18" s="426"/>
      <c r="L18" s="424"/>
    </row>
    <row r="19" spans="2:12" ht="19.5" customHeight="1" x14ac:dyDescent="0.35">
      <c r="B19" s="563" t="s">
        <v>411</v>
      </c>
      <c r="C19" s="535"/>
      <c r="D19" s="535"/>
      <c r="E19" s="535"/>
      <c r="F19" s="536"/>
      <c r="G19" s="275"/>
      <c r="H19" s="566" t="s">
        <v>412</v>
      </c>
      <c r="I19" s="535"/>
      <c r="J19" s="535"/>
      <c r="K19" s="535"/>
      <c r="L19" s="564"/>
    </row>
    <row r="20" spans="2:12" ht="14.5" customHeight="1" x14ac:dyDescent="0.35">
      <c r="B20" s="381" t="s">
        <v>0</v>
      </c>
      <c r="C20" s="27" t="s">
        <v>406</v>
      </c>
      <c r="D20" s="27" t="s">
        <v>407</v>
      </c>
      <c r="E20" s="27" t="s">
        <v>408</v>
      </c>
      <c r="F20" s="28" t="s">
        <v>212</v>
      </c>
      <c r="G20" s="382"/>
      <c r="H20" s="26" t="s">
        <v>0</v>
      </c>
      <c r="I20" s="27" t="s">
        <v>406</v>
      </c>
      <c r="J20" s="27" t="s">
        <v>407</v>
      </c>
      <c r="K20" s="27" t="s">
        <v>408</v>
      </c>
      <c r="L20" s="383" t="s">
        <v>212</v>
      </c>
    </row>
    <row r="21" spans="2:12" ht="19.5" customHeight="1" x14ac:dyDescent="0.35">
      <c r="B21" s="563" t="s">
        <v>403</v>
      </c>
      <c r="C21" s="535"/>
      <c r="D21" s="535"/>
      <c r="E21" s="535"/>
      <c r="F21" s="536"/>
      <c r="G21" s="382"/>
      <c r="H21" s="534" t="s">
        <v>403</v>
      </c>
      <c r="I21" s="535"/>
      <c r="J21" s="535"/>
      <c r="K21" s="535"/>
      <c r="L21" s="564"/>
    </row>
    <row r="22" spans="2:12" ht="19.5" customHeight="1" x14ac:dyDescent="0.35">
      <c r="B22" s="384" t="s">
        <v>296</v>
      </c>
      <c r="C22" s="8" cm="1">
        <f t="array" ref="C22:E22">'[1]APPENDIX 46'!$C22:$E22</f>
        <v>0</v>
      </c>
      <c r="D22" s="8">
        <v>41449.457999999999</v>
      </c>
      <c r="E22" s="8">
        <v>0</v>
      </c>
      <c r="F22" s="266">
        <f>SUM(_xlfn.ANCHORARRAY(C22))</f>
        <v>41449.457999999999</v>
      </c>
      <c r="G22" s="382"/>
      <c r="H22" s="29" t="s">
        <v>296</v>
      </c>
      <c r="I22" s="8" cm="1">
        <f t="array" ref="I22:K22">'[1]APPENDIX 46'!$C22:$E22</f>
        <v>0</v>
      </c>
      <c r="J22" s="8">
        <v>41449.457999999999</v>
      </c>
      <c r="K22" s="8">
        <v>0</v>
      </c>
      <c r="L22" s="389">
        <f>SUM(_xlfn.ANCHORARRAY(I22))</f>
        <v>41449.457999999999</v>
      </c>
    </row>
    <row r="23" spans="2:12" ht="19.5" customHeight="1" x14ac:dyDescent="0.35">
      <c r="B23" s="384" t="s">
        <v>297</v>
      </c>
      <c r="C23" s="8" cm="1">
        <f t="array" ref="C23:E23">'[1]APPENDIX 46'!$C23:$E23</f>
        <v>2067.627</v>
      </c>
      <c r="D23" s="8">
        <v>97420.430999999997</v>
      </c>
      <c r="E23" s="8">
        <v>6123.5150000000003</v>
      </c>
      <c r="F23" s="266">
        <f>SUM(_xlfn.ANCHORARRAY(C23))</f>
        <v>105611.57299999999</v>
      </c>
      <c r="G23" s="382"/>
      <c r="H23" s="29" t="s">
        <v>297</v>
      </c>
      <c r="I23" s="8" cm="1">
        <f t="array" ref="I23:K23">'[1]APPENDIX 46'!$C23:$E23</f>
        <v>2067.627</v>
      </c>
      <c r="J23" s="8">
        <v>97420.430999999997</v>
      </c>
      <c r="K23" s="8">
        <v>6123.5150000000003</v>
      </c>
      <c r="L23" s="389">
        <f>SUM(_xlfn.ANCHORARRAY(I23))</f>
        <v>105611.57299999999</v>
      </c>
    </row>
    <row r="24" spans="2:12" ht="19.5" customHeight="1" thickBot="1" x14ac:dyDescent="0.4">
      <c r="B24" s="385" t="s">
        <v>26</v>
      </c>
      <c r="C24" s="386">
        <f>SUM(C22:C23)</f>
        <v>2067.627</v>
      </c>
      <c r="D24" s="386">
        <f>SUM(D22:D23)</f>
        <v>138869.889</v>
      </c>
      <c r="E24" s="386">
        <f>SUM(E22:E23)</f>
        <v>6123.5150000000003</v>
      </c>
      <c r="F24" s="386">
        <f>SUM(F22:F23)</f>
        <v>147061.03099999999</v>
      </c>
      <c r="G24" s="387"/>
      <c r="H24" s="388" t="s">
        <v>26</v>
      </c>
      <c r="I24" s="386">
        <f>SUM(I22:I23)</f>
        <v>2067.627</v>
      </c>
      <c r="J24" s="386">
        <f>SUM(J22:J23)</f>
        <v>138869.889</v>
      </c>
      <c r="K24" s="386">
        <f>SUM(K22:K23)</f>
        <v>6123.5150000000003</v>
      </c>
      <c r="L24" s="390">
        <f>SUM(L22:L23)</f>
        <v>147061.03099999999</v>
      </c>
    </row>
    <row r="25" spans="2:12" ht="19.5" customHeight="1" x14ac:dyDescent="0.35">
      <c r="B25" s="426"/>
      <c r="L25" s="424"/>
    </row>
    <row r="26" spans="2:12" ht="19.5" customHeight="1" x14ac:dyDescent="0.35">
      <c r="B26" s="563" t="s">
        <v>413</v>
      </c>
      <c r="C26" s="535"/>
      <c r="D26" s="535"/>
      <c r="E26" s="535"/>
      <c r="F26" s="536"/>
      <c r="G26" s="267"/>
      <c r="H26" s="566" t="s">
        <v>414</v>
      </c>
      <c r="I26" s="535"/>
      <c r="J26" s="535"/>
      <c r="K26" s="535"/>
      <c r="L26" s="564"/>
    </row>
    <row r="27" spans="2:12" ht="14.5" customHeight="1" x14ac:dyDescent="0.35">
      <c r="B27" s="381" t="s">
        <v>0</v>
      </c>
      <c r="C27" s="27" t="s">
        <v>406</v>
      </c>
      <c r="D27" s="27" t="s">
        <v>407</v>
      </c>
      <c r="E27" s="27" t="s">
        <v>408</v>
      </c>
      <c r="F27" s="28" t="s">
        <v>212</v>
      </c>
      <c r="H27" s="26" t="s">
        <v>0</v>
      </c>
      <c r="I27" s="27" t="s">
        <v>406</v>
      </c>
      <c r="J27" s="27" t="s">
        <v>407</v>
      </c>
      <c r="K27" s="27" t="s">
        <v>408</v>
      </c>
      <c r="L27" s="383" t="s">
        <v>212</v>
      </c>
    </row>
    <row r="28" spans="2:12" ht="19.5" customHeight="1" x14ac:dyDescent="0.35">
      <c r="B28" s="563" t="s">
        <v>403</v>
      </c>
      <c r="C28" s="535"/>
      <c r="D28" s="535"/>
      <c r="E28" s="535"/>
      <c r="F28" s="536"/>
      <c r="H28" s="534" t="s">
        <v>403</v>
      </c>
      <c r="I28" s="535"/>
      <c r="J28" s="535"/>
      <c r="K28" s="535"/>
      <c r="L28" s="564"/>
    </row>
    <row r="29" spans="2:12" ht="19.5" customHeight="1" x14ac:dyDescent="0.35">
      <c r="B29" s="384" t="s">
        <v>296</v>
      </c>
      <c r="C29" s="8" cm="1">
        <f t="array" ref="C29:E29">'[1]APPENDIX 46'!$C29:$E29</f>
        <v>0</v>
      </c>
      <c r="D29" s="8">
        <v>41094.540999999997</v>
      </c>
      <c r="E29" s="8">
        <v>0</v>
      </c>
      <c r="F29" s="266">
        <f>SUM(_xlfn.ANCHORARRAY(C29))</f>
        <v>41094.540999999997</v>
      </c>
      <c r="H29" s="29" t="s">
        <v>296</v>
      </c>
      <c r="I29" s="8" t="str">
        <f t="shared" ref="I29:L31" si="1">IFERROR((I15/C29)*100,"0.0")</f>
        <v>0.0</v>
      </c>
      <c r="J29" s="8">
        <f t="shared" si="1"/>
        <v>30.856074046428699</v>
      </c>
      <c r="K29" s="8" t="str">
        <f t="shared" si="1"/>
        <v>0.0</v>
      </c>
      <c r="L29" s="429">
        <f t="shared" si="1"/>
        <v>30.856074046428699</v>
      </c>
    </row>
    <row r="30" spans="2:12" ht="19.5" customHeight="1" x14ac:dyDescent="0.35">
      <c r="B30" s="384" t="s">
        <v>297</v>
      </c>
      <c r="C30" s="8" cm="1">
        <f t="array" ref="C30:E30">'[1]APPENDIX 46'!$C30:$E30</f>
        <v>830.86800000000005</v>
      </c>
      <c r="D30" s="8">
        <v>86179.839000000007</v>
      </c>
      <c r="E30" s="8">
        <v>3647.1120000000001</v>
      </c>
      <c r="F30" s="266">
        <f>SUM(_xlfn.ANCHORARRAY(C30))</f>
        <v>90657.819000000003</v>
      </c>
      <c r="H30" s="29" t="s">
        <v>297</v>
      </c>
      <c r="I30" s="8">
        <f t="shared" si="1"/>
        <v>56.585041185844197</v>
      </c>
      <c r="J30" s="8">
        <f t="shared" si="1"/>
        <v>17.723457339018701</v>
      </c>
      <c r="K30" s="8">
        <f t="shared" si="1"/>
        <v>35.018091026543743</v>
      </c>
      <c r="L30" s="429">
        <f t="shared" si="1"/>
        <v>18.775372259948149</v>
      </c>
    </row>
    <row r="31" spans="2:12" ht="19.5" customHeight="1" thickBot="1" x14ac:dyDescent="0.4">
      <c r="B31" s="385" t="s">
        <v>26</v>
      </c>
      <c r="C31" s="386">
        <f>SUM(C29:C30)</f>
        <v>830.86800000000005</v>
      </c>
      <c r="D31" s="386">
        <f>SUM(D29:D30)</f>
        <v>127274.38</v>
      </c>
      <c r="E31" s="386">
        <f>SUM(E29:E30)</f>
        <v>3647.1120000000001</v>
      </c>
      <c r="F31" s="386">
        <f>SUM(F29:F30)</f>
        <v>131752.35999999999</v>
      </c>
      <c r="H31" s="388" t="s">
        <v>26</v>
      </c>
      <c r="I31" s="386">
        <f t="shared" si="1"/>
        <v>56.585041185844197</v>
      </c>
      <c r="J31" s="386">
        <f t="shared" si="1"/>
        <v>21.963736142340668</v>
      </c>
      <c r="K31" s="386">
        <f t="shared" si="1"/>
        <v>35.018091026543743</v>
      </c>
      <c r="L31" s="390">
        <f t="shared" si="1"/>
        <v>22.543432998088235</v>
      </c>
    </row>
    <row r="32" spans="2:12" ht="15" customHeight="1" thickBot="1" x14ac:dyDescent="0.4">
      <c r="B32" s="391"/>
      <c r="C32" s="428"/>
      <c r="D32" s="428"/>
      <c r="E32" s="428"/>
      <c r="F32" s="428"/>
      <c r="G32" s="428"/>
      <c r="H32" s="567" t="s">
        <v>402</v>
      </c>
      <c r="I32" s="495"/>
      <c r="J32" s="495"/>
      <c r="K32" s="495"/>
      <c r="L32" s="496"/>
    </row>
    <row r="33" spans="2:12" ht="19.5" customHeight="1" x14ac:dyDescent="0.35">
      <c r="B33" s="565" t="s">
        <v>32</v>
      </c>
      <c r="C33" s="508"/>
      <c r="D33" s="508"/>
      <c r="E33" s="508"/>
      <c r="F33" s="508"/>
      <c r="G33" s="508"/>
      <c r="H33" s="508"/>
      <c r="I33" s="508"/>
      <c r="J33" s="508"/>
      <c r="K33" s="508"/>
      <c r="L33" s="508"/>
    </row>
  </sheetData>
  <sheetProtection algorithmName="SHA-512" hashValue="85iU6tlecDLfJLsCbqQSAbqnAxtagCccQR/5b/im4YCrsECFb1cfV+VHPPhS0Ra1b/eiixC30rxfHYio4/L3uQ==" saltValue="sIyMqGb8Oyv7omO++tSNKA==" spinCount="100000" sheet="1" objects="1" scenarios="1"/>
  <mergeCells count="19">
    <mergeCell ref="B3:L3"/>
    <mergeCell ref="B21:F21"/>
    <mergeCell ref="B12:F12"/>
    <mergeCell ref="H21:L21"/>
    <mergeCell ref="B14:F14"/>
    <mergeCell ref="H7:L7"/>
    <mergeCell ref="H12:L12"/>
    <mergeCell ref="B33:L33"/>
    <mergeCell ref="B5:F5"/>
    <mergeCell ref="H14:L14"/>
    <mergeCell ref="H5:L5"/>
    <mergeCell ref="B26:F26"/>
    <mergeCell ref="B28:F28"/>
    <mergeCell ref="H32:L32"/>
    <mergeCell ref="B19:F19"/>
    <mergeCell ref="H28:L28"/>
    <mergeCell ref="H19:L19"/>
    <mergeCell ref="H26:L26"/>
    <mergeCell ref="B7:F7"/>
  </mergeCells>
  <pageMargins left="0.7" right="0.7" top="0.75" bottom="0.75" header="0.3" footer="0.3"/>
  <pageSetup scale="54" orientation="landscape" r:id="rId1"/>
  <headerFooter>
    <oddFooter>Page &amp;P</oddFooter>
  </headerFooter>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64">
    <tabColor rgb="FFCC9900"/>
    <pageSetUpPr fitToPage="1"/>
  </sheetPr>
  <dimension ref="A1:CV49"/>
  <sheetViews>
    <sheetView showGridLines="0" topLeftCell="D1" zoomScale="80" zoomScaleNormal="80" workbookViewId="0">
      <selection activeCell="D7" sqref="D7"/>
    </sheetView>
  </sheetViews>
  <sheetFormatPr defaultRowHeight="21.75" customHeight="1" x14ac:dyDescent="0.35"/>
  <cols>
    <col min="1" max="1" width="11.54296875" style="1" customWidth="1"/>
    <col min="2" max="2" width="50.6328125" style="1" bestFit="1" customWidth="1"/>
    <col min="3" max="3" width="23.54296875" style="1" bestFit="1" customWidth="1"/>
    <col min="4" max="4" width="26.453125" style="1" bestFit="1" customWidth="1"/>
    <col min="5" max="5" width="21" style="1" bestFit="1" customWidth="1"/>
    <col min="6" max="6" width="23.54296875" style="1" bestFit="1" customWidth="1"/>
    <col min="7" max="7" width="26.453125" style="1" bestFit="1" customWidth="1"/>
    <col min="8" max="8" width="22.7265625" style="1" customWidth="1"/>
    <col min="9" max="9" width="17.81640625" style="1" customWidth="1"/>
    <col min="10" max="10" width="14.08984375" style="1" customWidth="1"/>
    <col min="11" max="11" width="8.7265625" style="1"/>
    <col min="12" max="12" width="50" style="1" customWidth="1"/>
    <col min="13" max="100" width="8.7265625" style="1"/>
    <col min="255" max="255" width="34.81640625" customWidth="1"/>
    <col min="256" max="256" width="24.453125" customWidth="1"/>
    <col min="257" max="257" width="20.54296875" customWidth="1"/>
    <col min="258" max="258" width="30.453125" customWidth="1"/>
    <col min="259" max="259" width="25.81640625" customWidth="1"/>
    <col min="260" max="260" width="19.81640625" bestFit="1" customWidth="1"/>
    <col min="261" max="261" width="26.453125" customWidth="1"/>
    <col min="262" max="262" width="27.453125" customWidth="1"/>
    <col min="511" max="511" width="34.81640625" customWidth="1"/>
    <col min="512" max="512" width="24.453125" customWidth="1"/>
    <col min="513" max="513" width="20.54296875" customWidth="1"/>
    <col min="514" max="514" width="30.453125" customWidth="1"/>
    <col min="515" max="515" width="25.81640625" customWidth="1"/>
    <col min="516" max="516" width="19.81640625" bestFit="1" customWidth="1"/>
    <col min="517" max="517" width="26.453125" customWidth="1"/>
    <col min="518" max="518" width="27.453125" customWidth="1"/>
    <col min="767" max="767" width="34.81640625" customWidth="1"/>
    <col min="768" max="768" width="24.453125" customWidth="1"/>
    <col min="769" max="769" width="20.54296875" customWidth="1"/>
    <col min="770" max="770" width="30.453125" customWidth="1"/>
    <col min="771" max="771" width="25.81640625" customWidth="1"/>
    <col min="772" max="772" width="19.81640625" bestFit="1" customWidth="1"/>
    <col min="773" max="773" width="26.453125" customWidth="1"/>
    <col min="774" max="774" width="27.453125" customWidth="1"/>
    <col min="1023" max="1023" width="34.81640625" customWidth="1"/>
    <col min="1024" max="1024" width="24.453125" customWidth="1"/>
    <col min="1025" max="1025" width="20.54296875" customWidth="1"/>
    <col min="1026" max="1026" width="30.453125" customWidth="1"/>
    <col min="1027" max="1027" width="25.81640625" customWidth="1"/>
    <col min="1028" max="1028" width="19.81640625" bestFit="1" customWidth="1"/>
    <col min="1029" max="1029" width="26.453125" customWidth="1"/>
    <col min="1030" max="1030" width="27.453125" customWidth="1"/>
    <col min="1279" max="1279" width="34.81640625" customWidth="1"/>
    <col min="1280" max="1280" width="24.453125" customWidth="1"/>
    <col min="1281" max="1281" width="20.54296875" customWidth="1"/>
    <col min="1282" max="1282" width="30.453125" customWidth="1"/>
    <col min="1283" max="1283" width="25.81640625" customWidth="1"/>
    <col min="1284" max="1284" width="19.81640625" bestFit="1" customWidth="1"/>
    <col min="1285" max="1285" width="26.453125" customWidth="1"/>
    <col min="1286" max="1286" width="27.453125" customWidth="1"/>
    <col min="1535" max="1535" width="34.81640625" customWidth="1"/>
    <col min="1536" max="1536" width="24.453125" customWidth="1"/>
    <col min="1537" max="1537" width="20.54296875" customWidth="1"/>
    <col min="1538" max="1538" width="30.453125" customWidth="1"/>
    <col min="1539" max="1539" width="25.81640625" customWidth="1"/>
    <col min="1540" max="1540" width="19.81640625" bestFit="1" customWidth="1"/>
    <col min="1541" max="1541" width="26.453125" customWidth="1"/>
    <col min="1542" max="1542" width="27.453125" customWidth="1"/>
    <col min="1791" max="1791" width="34.81640625" customWidth="1"/>
    <col min="1792" max="1792" width="24.453125" customWidth="1"/>
    <col min="1793" max="1793" width="20.54296875" customWidth="1"/>
    <col min="1794" max="1794" width="30.453125" customWidth="1"/>
    <col min="1795" max="1795" width="25.81640625" customWidth="1"/>
    <col min="1796" max="1796" width="19.81640625" bestFit="1" customWidth="1"/>
    <col min="1797" max="1797" width="26.453125" customWidth="1"/>
    <col min="1798" max="1798" width="27.453125" customWidth="1"/>
    <col min="2047" max="2047" width="34.81640625" customWidth="1"/>
    <col min="2048" max="2048" width="24.453125" customWidth="1"/>
    <col min="2049" max="2049" width="20.54296875" customWidth="1"/>
    <col min="2050" max="2050" width="30.453125" customWidth="1"/>
    <col min="2051" max="2051" width="25.81640625" customWidth="1"/>
    <col min="2052" max="2052" width="19.81640625" bestFit="1" customWidth="1"/>
    <col min="2053" max="2053" width="26.453125" customWidth="1"/>
    <col min="2054" max="2054" width="27.453125" customWidth="1"/>
    <col min="2303" max="2303" width="34.81640625" customWidth="1"/>
    <col min="2304" max="2304" width="24.453125" customWidth="1"/>
    <col min="2305" max="2305" width="20.54296875" customWidth="1"/>
    <col min="2306" max="2306" width="30.453125" customWidth="1"/>
    <col min="2307" max="2307" width="25.81640625" customWidth="1"/>
    <col min="2308" max="2308" width="19.81640625" bestFit="1" customWidth="1"/>
    <col min="2309" max="2309" width="26.453125" customWidth="1"/>
    <col min="2310" max="2310" width="27.453125" customWidth="1"/>
    <col min="2559" max="2559" width="34.81640625" customWidth="1"/>
    <col min="2560" max="2560" width="24.453125" customWidth="1"/>
    <col min="2561" max="2561" width="20.54296875" customWidth="1"/>
    <col min="2562" max="2562" width="30.453125" customWidth="1"/>
    <col min="2563" max="2563" width="25.81640625" customWidth="1"/>
    <col min="2564" max="2564" width="19.81640625" bestFit="1" customWidth="1"/>
    <col min="2565" max="2565" width="26.453125" customWidth="1"/>
    <col min="2566" max="2566" width="27.453125" customWidth="1"/>
    <col min="2815" max="2815" width="34.81640625" customWidth="1"/>
    <col min="2816" max="2816" width="24.453125" customWidth="1"/>
    <col min="2817" max="2817" width="20.54296875" customWidth="1"/>
    <col min="2818" max="2818" width="30.453125" customWidth="1"/>
    <col min="2819" max="2819" width="25.81640625" customWidth="1"/>
    <col min="2820" max="2820" width="19.81640625" bestFit="1" customWidth="1"/>
    <col min="2821" max="2821" width="26.453125" customWidth="1"/>
    <col min="2822" max="2822" width="27.453125" customWidth="1"/>
    <col min="3071" max="3071" width="34.81640625" customWidth="1"/>
    <col min="3072" max="3072" width="24.453125" customWidth="1"/>
    <col min="3073" max="3073" width="20.54296875" customWidth="1"/>
    <col min="3074" max="3074" width="30.453125" customWidth="1"/>
    <col min="3075" max="3075" width="25.81640625" customWidth="1"/>
    <col min="3076" max="3076" width="19.81640625" bestFit="1" customWidth="1"/>
    <col min="3077" max="3077" width="26.453125" customWidth="1"/>
    <col min="3078" max="3078" width="27.453125" customWidth="1"/>
    <col min="3327" max="3327" width="34.81640625" customWidth="1"/>
    <col min="3328" max="3328" width="24.453125" customWidth="1"/>
    <col min="3329" max="3329" width="20.54296875" customWidth="1"/>
    <col min="3330" max="3330" width="30.453125" customWidth="1"/>
    <col min="3331" max="3331" width="25.81640625" customWidth="1"/>
    <col min="3332" max="3332" width="19.81640625" bestFit="1" customWidth="1"/>
    <col min="3333" max="3333" width="26.453125" customWidth="1"/>
    <col min="3334" max="3334" width="27.453125" customWidth="1"/>
    <col min="3583" max="3583" width="34.81640625" customWidth="1"/>
    <col min="3584" max="3584" width="24.453125" customWidth="1"/>
    <col min="3585" max="3585" width="20.54296875" customWidth="1"/>
    <col min="3586" max="3586" width="30.453125" customWidth="1"/>
    <col min="3587" max="3587" width="25.81640625" customWidth="1"/>
    <col min="3588" max="3588" width="19.81640625" bestFit="1" customWidth="1"/>
    <col min="3589" max="3589" width="26.453125" customWidth="1"/>
    <col min="3590" max="3590" width="27.453125" customWidth="1"/>
    <col min="3839" max="3839" width="34.81640625" customWidth="1"/>
    <col min="3840" max="3840" width="24.453125" customWidth="1"/>
    <col min="3841" max="3841" width="20.54296875" customWidth="1"/>
    <col min="3842" max="3842" width="30.453125" customWidth="1"/>
    <col min="3843" max="3843" width="25.81640625" customWidth="1"/>
    <col min="3844" max="3844" width="19.81640625" bestFit="1" customWidth="1"/>
    <col min="3845" max="3845" width="26.453125" customWidth="1"/>
    <col min="3846" max="3846" width="27.453125" customWidth="1"/>
    <col min="4095" max="4095" width="34.81640625" customWidth="1"/>
    <col min="4096" max="4096" width="24.453125" customWidth="1"/>
    <col min="4097" max="4097" width="20.54296875" customWidth="1"/>
    <col min="4098" max="4098" width="30.453125" customWidth="1"/>
    <col min="4099" max="4099" width="25.81640625" customWidth="1"/>
    <col min="4100" max="4100" width="19.81640625" bestFit="1" customWidth="1"/>
    <col min="4101" max="4101" width="26.453125" customWidth="1"/>
    <col min="4102" max="4102" width="27.453125" customWidth="1"/>
    <col min="4351" max="4351" width="34.81640625" customWidth="1"/>
    <col min="4352" max="4352" width="24.453125" customWidth="1"/>
    <col min="4353" max="4353" width="20.54296875" customWidth="1"/>
    <col min="4354" max="4354" width="30.453125" customWidth="1"/>
    <col min="4355" max="4355" width="25.81640625" customWidth="1"/>
    <col min="4356" max="4356" width="19.81640625" bestFit="1" customWidth="1"/>
    <col min="4357" max="4357" width="26.453125" customWidth="1"/>
    <col min="4358" max="4358" width="27.453125" customWidth="1"/>
    <col min="4607" max="4607" width="34.81640625" customWidth="1"/>
    <col min="4608" max="4608" width="24.453125" customWidth="1"/>
    <col min="4609" max="4609" width="20.54296875" customWidth="1"/>
    <col min="4610" max="4610" width="30.453125" customWidth="1"/>
    <col min="4611" max="4611" width="25.81640625" customWidth="1"/>
    <col min="4612" max="4612" width="19.81640625" bestFit="1" customWidth="1"/>
    <col min="4613" max="4613" width="26.453125" customWidth="1"/>
    <col min="4614" max="4614" width="27.453125" customWidth="1"/>
    <col min="4863" max="4863" width="34.81640625" customWidth="1"/>
    <col min="4864" max="4864" width="24.453125" customWidth="1"/>
    <col min="4865" max="4865" width="20.54296875" customWidth="1"/>
    <col min="4866" max="4866" width="30.453125" customWidth="1"/>
    <col min="4867" max="4867" width="25.81640625" customWidth="1"/>
    <col min="4868" max="4868" width="19.81640625" bestFit="1" customWidth="1"/>
    <col min="4869" max="4869" width="26.453125" customWidth="1"/>
    <col min="4870" max="4870" width="27.453125" customWidth="1"/>
    <col min="5119" max="5119" width="34.81640625" customWidth="1"/>
    <col min="5120" max="5120" width="24.453125" customWidth="1"/>
    <col min="5121" max="5121" width="20.54296875" customWidth="1"/>
    <col min="5122" max="5122" width="30.453125" customWidth="1"/>
    <col min="5123" max="5123" width="25.81640625" customWidth="1"/>
    <col min="5124" max="5124" width="19.81640625" bestFit="1" customWidth="1"/>
    <col min="5125" max="5125" width="26.453125" customWidth="1"/>
    <col min="5126" max="5126" width="27.453125" customWidth="1"/>
    <col min="5375" max="5375" width="34.81640625" customWidth="1"/>
    <col min="5376" max="5376" width="24.453125" customWidth="1"/>
    <col min="5377" max="5377" width="20.54296875" customWidth="1"/>
    <col min="5378" max="5378" width="30.453125" customWidth="1"/>
    <col min="5379" max="5379" width="25.81640625" customWidth="1"/>
    <col min="5380" max="5380" width="19.81640625" bestFit="1" customWidth="1"/>
    <col min="5381" max="5381" width="26.453125" customWidth="1"/>
    <col min="5382" max="5382" width="27.453125" customWidth="1"/>
    <col min="5631" max="5631" width="34.81640625" customWidth="1"/>
    <col min="5632" max="5632" width="24.453125" customWidth="1"/>
    <col min="5633" max="5633" width="20.54296875" customWidth="1"/>
    <col min="5634" max="5634" width="30.453125" customWidth="1"/>
    <col min="5635" max="5635" width="25.81640625" customWidth="1"/>
    <col min="5636" max="5636" width="19.81640625" bestFit="1" customWidth="1"/>
    <col min="5637" max="5637" width="26.453125" customWidth="1"/>
    <col min="5638" max="5638" width="27.453125" customWidth="1"/>
    <col min="5887" max="5887" width="34.81640625" customWidth="1"/>
    <col min="5888" max="5888" width="24.453125" customWidth="1"/>
    <col min="5889" max="5889" width="20.54296875" customWidth="1"/>
    <col min="5890" max="5890" width="30.453125" customWidth="1"/>
    <col min="5891" max="5891" width="25.81640625" customWidth="1"/>
    <col min="5892" max="5892" width="19.81640625" bestFit="1" customWidth="1"/>
    <col min="5893" max="5893" width="26.453125" customWidth="1"/>
    <col min="5894" max="5894" width="27.453125" customWidth="1"/>
    <col min="6143" max="6143" width="34.81640625" customWidth="1"/>
    <col min="6144" max="6144" width="24.453125" customWidth="1"/>
    <col min="6145" max="6145" width="20.54296875" customWidth="1"/>
    <col min="6146" max="6146" width="30.453125" customWidth="1"/>
    <col min="6147" max="6147" width="25.81640625" customWidth="1"/>
    <col min="6148" max="6148" width="19.81640625" bestFit="1" customWidth="1"/>
    <col min="6149" max="6149" width="26.453125" customWidth="1"/>
    <col min="6150" max="6150" width="27.453125" customWidth="1"/>
    <col min="6399" max="6399" width="34.81640625" customWidth="1"/>
    <col min="6400" max="6400" width="24.453125" customWidth="1"/>
    <col min="6401" max="6401" width="20.54296875" customWidth="1"/>
    <col min="6402" max="6402" width="30.453125" customWidth="1"/>
    <col min="6403" max="6403" width="25.81640625" customWidth="1"/>
    <col min="6404" max="6404" width="19.81640625" bestFit="1" customWidth="1"/>
    <col min="6405" max="6405" width="26.453125" customWidth="1"/>
    <col min="6406" max="6406" width="27.453125" customWidth="1"/>
    <col min="6655" max="6655" width="34.81640625" customWidth="1"/>
    <col min="6656" max="6656" width="24.453125" customWidth="1"/>
    <col min="6657" max="6657" width="20.54296875" customWidth="1"/>
    <col min="6658" max="6658" width="30.453125" customWidth="1"/>
    <col min="6659" max="6659" width="25.81640625" customWidth="1"/>
    <col min="6660" max="6660" width="19.81640625" bestFit="1" customWidth="1"/>
    <col min="6661" max="6661" width="26.453125" customWidth="1"/>
    <col min="6662" max="6662" width="27.453125" customWidth="1"/>
    <col min="6911" max="6911" width="34.81640625" customWidth="1"/>
    <col min="6912" max="6912" width="24.453125" customWidth="1"/>
    <col min="6913" max="6913" width="20.54296875" customWidth="1"/>
    <col min="6914" max="6914" width="30.453125" customWidth="1"/>
    <col min="6915" max="6915" width="25.81640625" customWidth="1"/>
    <col min="6916" max="6916" width="19.81640625" bestFit="1" customWidth="1"/>
    <col min="6917" max="6917" width="26.453125" customWidth="1"/>
    <col min="6918" max="6918" width="27.453125" customWidth="1"/>
    <col min="7167" max="7167" width="34.81640625" customWidth="1"/>
    <col min="7168" max="7168" width="24.453125" customWidth="1"/>
    <col min="7169" max="7169" width="20.54296875" customWidth="1"/>
    <col min="7170" max="7170" width="30.453125" customWidth="1"/>
    <col min="7171" max="7171" width="25.81640625" customWidth="1"/>
    <col min="7172" max="7172" width="19.81640625" bestFit="1" customWidth="1"/>
    <col min="7173" max="7173" width="26.453125" customWidth="1"/>
    <col min="7174" max="7174" width="27.453125" customWidth="1"/>
    <col min="7423" max="7423" width="34.81640625" customWidth="1"/>
    <col min="7424" max="7424" width="24.453125" customWidth="1"/>
    <col min="7425" max="7425" width="20.54296875" customWidth="1"/>
    <col min="7426" max="7426" width="30.453125" customWidth="1"/>
    <col min="7427" max="7427" width="25.81640625" customWidth="1"/>
    <col min="7428" max="7428" width="19.81640625" bestFit="1" customWidth="1"/>
    <col min="7429" max="7429" width="26.453125" customWidth="1"/>
    <col min="7430" max="7430" width="27.453125" customWidth="1"/>
    <col min="7679" max="7679" width="34.81640625" customWidth="1"/>
    <col min="7680" max="7680" width="24.453125" customWidth="1"/>
    <col min="7681" max="7681" width="20.54296875" customWidth="1"/>
    <col min="7682" max="7682" width="30.453125" customWidth="1"/>
    <col min="7683" max="7683" width="25.81640625" customWidth="1"/>
    <col min="7684" max="7684" width="19.81640625" bestFit="1" customWidth="1"/>
    <col min="7685" max="7685" width="26.453125" customWidth="1"/>
    <col min="7686" max="7686" width="27.453125" customWidth="1"/>
    <col min="7935" max="7935" width="34.81640625" customWidth="1"/>
    <col min="7936" max="7936" width="24.453125" customWidth="1"/>
    <col min="7937" max="7937" width="20.54296875" customWidth="1"/>
    <col min="7938" max="7938" width="30.453125" customWidth="1"/>
    <col min="7939" max="7939" width="25.81640625" customWidth="1"/>
    <col min="7940" max="7940" width="19.81640625" bestFit="1" customWidth="1"/>
    <col min="7941" max="7941" width="26.453125" customWidth="1"/>
    <col min="7942" max="7942" width="27.453125" customWidth="1"/>
    <col min="8191" max="8191" width="34.81640625" customWidth="1"/>
    <col min="8192" max="8192" width="24.453125" customWidth="1"/>
    <col min="8193" max="8193" width="20.54296875" customWidth="1"/>
    <col min="8194" max="8194" width="30.453125" customWidth="1"/>
    <col min="8195" max="8195" width="25.81640625" customWidth="1"/>
    <col min="8196" max="8196" width="19.81640625" bestFit="1" customWidth="1"/>
    <col min="8197" max="8197" width="26.453125" customWidth="1"/>
    <col min="8198" max="8198" width="27.453125" customWidth="1"/>
    <col min="8447" max="8447" width="34.81640625" customWidth="1"/>
    <col min="8448" max="8448" width="24.453125" customWidth="1"/>
    <col min="8449" max="8449" width="20.54296875" customWidth="1"/>
    <col min="8450" max="8450" width="30.453125" customWidth="1"/>
    <col min="8451" max="8451" width="25.81640625" customWidth="1"/>
    <col min="8452" max="8452" width="19.81640625" bestFit="1" customWidth="1"/>
    <col min="8453" max="8453" width="26.453125" customWidth="1"/>
    <col min="8454" max="8454" width="27.453125" customWidth="1"/>
    <col min="8703" max="8703" width="34.81640625" customWidth="1"/>
    <col min="8704" max="8704" width="24.453125" customWidth="1"/>
    <col min="8705" max="8705" width="20.54296875" customWidth="1"/>
    <col min="8706" max="8706" width="30.453125" customWidth="1"/>
    <col min="8707" max="8707" width="25.81640625" customWidth="1"/>
    <col min="8708" max="8708" width="19.81640625" bestFit="1" customWidth="1"/>
    <col min="8709" max="8709" width="26.453125" customWidth="1"/>
    <col min="8710" max="8710" width="27.453125" customWidth="1"/>
    <col min="8959" max="8959" width="34.81640625" customWidth="1"/>
    <col min="8960" max="8960" width="24.453125" customWidth="1"/>
    <col min="8961" max="8961" width="20.54296875" customWidth="1"/>
    <col min="8962" max="8962" width="30.453125" customWidth="1"/>
    <col min="8963" max="8963" width="25.81640625" customWidth="1"/>
    <col min="8964" max="8964" width="19.81640625" bestFit="1" customWidth="1"/>
    <col min="8965" max="8965" width="26.453125" customWidth="1"/>
    <col min="8966" max="8966" width="27.453125" customWidth="1"/>
    <col min="9215" max="9215" width="34.81640625" customWidth="1"/>
    <col min="9216" max="9216" width="24.453125" customWidth="1"/>
    <col min="9217" max="9217" width="20.54296875" customWidth="1"/>
    <col min="9218" max="9218" width="30.453125" customWidth="1"/>
    <col min="9219" max="9219" width="25.81640625" customWidth="1"/>
    <col min="9220" max="9220" width="19.81640625" bestFit="1" customWidth="1"/>
    <col min="9221" max="9221" width="26.453125" customWidth="1"/>
    <col min="9222" max="9222" width="27.453125" customWidth="1"/>
    <col min="9471" max="9471" width="34.81640625" customWidth="1"/>
    <col min="9472" max="9472" width="24.453125" customWidth="1"/>
    <col min="9473" max="9473" width="20.54296875" customWidth="1"/>
    <col min="9474" max="9474" width="30.453125" customWidth="1"/>
    <col min="9475" max="9475" width="25.81640625" customWidth="1"/>
    <col min="9476" max="9476" width="19.81640625" bestFit="1" customWidth="1"/>
    <col min="9477" max="9477" width="26.453125" customWidth="1"/>
    <col min="9478" max="9478" width="27.453125" customWidth="1"/>
    <col min="9727" max="9727" width="34.81640625" customWidth="1"/>
    <col min="9728" max="9728" width="24.453125" customWidth="1"/>
    <col min="9729" max="9729" width="20.54296875" customWidth="1"/>
    <col min="9730" max="9730" width="30.453125" customWidth="1"/>
    <col min="9731" max="9731" width="25.81640625" customWidth="1"/>
    <col min="9732" max="9732" width="19.81640625" bestFit="1" customWidth="1"/>
    <col min="9733" max="9733" width="26.453125" customWidth="1"/>
    <col min="9734" max="9734" width="27.453125" customWidth="1"/>
    <col min="9983" max="9983" width="34.81640625" customWidth="1"/>
    <col min="9984" max="9984" width="24.453125" customWidth="1"/>
    <col min="9985" max="9985" width="20.54296875" customWidth="1"/>
    <col min="9986" max="9986" width="30.453125" customWidth="1"/>
    <col min="9987" max="9987" width="25.81640625" customWidth="1"/>
    <col min="9988" max="9988" width="19.81640625" bestFit="1" customWidth="1"/>
    <col min="9989" max="9989" width="26.453125" customWidth="1"/>
    <col min="9990" max="9990" width="27.453125" customWidth="1"/>
    <col min="10239" max="10239" width="34.81640625" customWidth="1"/>
    <col min="10240" max="10240" width="24.453125" customWidth="1"/>
    <col min="10241" max="10241" width="20.54296875" customWidth="1"/>
    <col min="10242" max="10242" width="30.453125" customWidth="1"/>
    <col min="10243" max="10243" width="25.81640625" customWidth="1"/>
    <col min="10244" max="10244" width="19.81640625" bestFit="1" customWidth="1"/>
    <col min="10245" max="10245" width="26.453125" customWidth="1"/>
    <col min="10246" max="10246" width="27.453125" customWidth="1"/>
    <col min="10495" max="10495" width="34.81640625" customWidth="1"/>
    <col min="10496" max="10496" width="24.453125" customWidth="1"/>
    <col min="10497" max="10497" width="20.54296875" customWidth="1"/>
    <col min="10498" max="10498" width="30.453125" customWidth="1"/>
    <col min="10499" max="10499" width="25.81640625" customWidth="1"/>
    <col min="10500" max="10500" width="19.81640625" bestFit="1" customWidth="1"/>
    <col min="10501" max="10501" width="26.453125" customWidth="1"/>
    <col min="10502" max="10502" width="27.453125" customWidth="1"/>
    <col min="10751" max="10751" width="34.81640625" customWidth="1"/>
    <col min="10752" max="10752" width="24.453125" customWidth="1"/>
    <col min="10753" max="10753" width="20.54296875" customWidth="1"/>
    <col min="10754" max="10754" width="30.453125" customWidth="1"/>
    <col min="10755" max="10755" width="25.81640625" customWidth="1"/>
    <col min="10756" max="10756" width="19.81640625" bestFit="1" customWidth="1"/>
    <col min="10757" max="10757" width="26.453125" customWidth="1"/>
    <col min="10758" max="10758" width="27.453125" customWidth="1"/>
    <col min="11007" max="11007" width="34.81640625" customWidth="1"/>
    <col min="11008" max="11008" width="24.453125" customWidth="1"/>
    <col min="11009" max="11009" width="20.54296875" customWidth="1"/>
    <col min="11010" max="11010" width="30.453125" customWidth="1"/>
    <col min="11011" max="11011" width="25.81640625" customWidth="1"/>
    <col min="11012" max="11012" width="19.81640625" bestFit="1" customWidth="1"/>
    <col min="11013" max="11013" width="26.453125" customWidth="1"/>
    <col min="11014" max="11014" width="27.453125" customWidth="1"/>
    <col min="11263" max="11263" width="34.81640625" customWidth="1"/>
    <col min="11264" max="11264" width="24.453125" customWidth="1"/>
    <col min="11265" max="11265" width="20.54296875" customWidth="1"/>
    <col min="11266" max="11266" width="30.453125" customWidth="1"/>
    <col min="11267" max="11267" width="25.81640625" customWidth="1"/>
    <col min="11268" max="11268" width="19.81640625" bestFit="1" customWidth="1"/>
    <col min="11269" max="11269" width="26.453125" customWidth="1"/>
    <col min="11270" max="11270" width="27.453125" customWidth="1"/>
    <col min="11519" max="11519" width="34.81640625" customWidth="1"/>
    <col min="11520" max="11520" width="24.453125" customWidth="1"/>
    <col min="11521" max="11521" width="20.54296875" customWidth="1"/>
    <col min="11522" max="11522" width="30.453125" customWidth="1"/>
    <col min="11523" max="11523" width="25.81640625" customWidth="1"/>
    <col min="11524" max="11524" width="19.81640625" bestFit="1" customWidth="1"/>
    <col min="11525" max="11525" width="26.453125" customWidth="1"/>
    <col min="11526" max="11526" width="27.453125" customWidth="1"/>
    <col min="11775" max="11775" width="34.81640625" customWidth="1"/>
    <col min="11776" max="11776" width="24.453125" customWidth="1"/>
    <col min="11777" max="11777" width="20.54296875" customWidth="1"/>
    <col min="11778" max="11778" width="30.453125" customWidth="1"/>
    <col min="11779" max="11779" width="25.81640625" customWidth="1"/>
    <col min="11780" max="11780" width="19.81640625" bestFit="1" customWidth="1"/>
    <col min="11781" max="11781" width="26.453125" customWidth="1"/>
    <col min="11782" max="11782" width="27.453125" customWidth="1"/>
    <col min="12031" max="12031" width="34.81640625" customWidth="1"/>
    <col min="12032" max="12032" width="24.453125" customWidth="1"/>
    <col min="12033" max="12033" width="20.54296875" customWidth="1"/>
    <col min="12034" max="12034" width="30.453125" customWidth="1"/>
    <col min="12035" max="12035" width="25.81640625" customWidth="1"/>
    <col min="12036" max="12036" width="19.81640625" bestFit="1" customWidth="1"/>
    <col min="12037" max="12037" width="26.453125" customWidth="1"/>
    <col min="12038" max="12038" width="27.453125" customWidth="1"/>
    <col min="12287" max="12287" width="34.81640625" customWidth="1"/>
    <col min="12288" max="12288" width="24.453125" customWidth="1"/>
    <col min="12289" max="12289" width="20.54296875" customWidth="1"/>
    <col min="12290" max="12290" width="30.453125" customWidth="1"/>
    <col min="12291" max="12291" width="25.81640625" customWidth="1"/>
    <col min="12292" max="12292" width="19.81640625" bestFit="1" customWidth="1"/>
    <col min="12293" max="12293" width="26.453125" customWidth="1"/>
    <col min="12294" max="12294" width="27.453125" customWidth="1"/>
    <col min="12543" max="12543" width="34.81640625" customWidth="1"/>
    <col min="12544" max="12544" width="24.453125" customWidth="1"/>
    <col min="12545" max="12545" width="20.54296875" customWidth="1"/>
    <col min="12546" max="12546" width="30.453125" customWidth="1"/>
    <col min="12547" max="12547" width="25.81640625" customWidth="1"/>
    <col min="12548" max="12548" width="19.81640625" bestFit="1" customWidth="1"/>
    <col min="12549" max="12549" width="26.453125" customWidth="1"/>
    <col min="12550" max="12550" width="27.453125" customWidth="1"/>
    <col min="12799" max="12799" width="34.81640625" customWidth="1"/>
    <col min="12800" max="12800" width="24.453125" customWidth="1"/>
    <col min="12801" max="12801" width="20.54296875" customWidth="1"/>
    <col min="12802" max="12802" width="30.453125" customWidth="1"/>
    <col min="12803" max="12803" width="25.81640625" customWidth="1"/>
    <col min="12804" max="12804" width="19.81640625" bestFit="1" customWidth="1"/>
    <col min="12805" max="12805" width="26.453125" customWidth="1"/>
    <col min="12806" max="12806" width="27.453125" customWidth="1"/>
    <col min="13055" max="13055" width="34.81640625" customWidth="1"/>
    <col min="13056" max="13056" width="24.453125" customWidth="1"/>
    <col min="13057" max="13057" width="20.54296875" customWidth="1"/>
    <col min="13058" max="13058" width="30.453125" customWidth="1"/>
    <col min="13059" max="13059" width="25.81640625" customWidth="1"/>
    <col min="13060" max="13060" width="19.81640625" bestFit="1" customWidth="1"/>
    <col min="13061" max="13061" width="26.453125" customWidth="1"/>
    <col min="13062" max="13062" width="27.453125" customWidth="1"/>
    <col min="13311" max="13311" width="34.81640625" customWidth="1"/>
    <col min="13312" max="13312" width="24.453125" customWidth="1"/>
    <col min="13313" max="13313" width="20.54296875" customWidth="1"/>
    <col min="13314" max="13314" width="30.453125" customWidth="1"/>
    <col min="13315" max="13315" width="25.81640625" customWidth="1"/>
    <col min="13316" max="13316" width="19.81640625" bestFit="1" customWidth="1"/>
    <col min="13317" max="13317" width="26.453125" customWidth="1"/>
    <col min="13318" max="13318" width="27.453125" customWidth="1"/>
    <col min="13567" max="13567" width="34.81640625" customWidth="1"/>
    <col min="13568" max="13568" width="24.453125" customWidth="1"/>
    <col min="13569" max="13569" width="20.54296875" customWidth="1"/>
    <col min="13570" max="13570" width="30.453125" customWidth="1"/>
    <col min="13571" max="13571" width="25.81640625" customWidth="1"/>
    <col min="13572" max="13572" width="19.81640625" bestFit="1" customWidth="1"/>
    <col min="13573" max="13573" width="26.453125" customWidth="1"/>
    <col min="13574" max="13574" width="27.453125" customWidth="1"/>
    <col min="13823" max="13823" width="34.81640625" customWidth="1"/>
    <col min="13824" max="13824" width="24.453125" customWidth="1"/>
    <col min="13825" max="13825" width="20.54296875" customWidth="1"/>
    <col min="13826" max="13826" width="30.453125" customWidth="1"/>
    <col min="13827" max="13827" width="25.81640625" customWidth="1"/>
    <col min="13828" max="13828" width="19.81640625" bestFit="1" customWidth="1"/>
    <col min="13829" max="13829" width="26.453125" customWidth="1"/>
    <col min="13830" max="13830" width="27.453125" customWidth="1"/>
    <col min="14079" max="14079" width="34.81640625" customWidth="1"/>
    <col min="14080" max="14080" width="24.453125" customWidth="1"/>
    <col min="14081" max="14081" width="20.54296875" customWidth="1"/>
    <col min="14082" max="14082" width="30.453125" customWidth="1"/>
    <col min="14083" max="14083" width="25.81640625" customWidth="1"/>
    <col min="14084" max="14084" width="19.81640625" bestFit="1" customWidth="1"/>
    <col min="14085" max="14085" width="26.453125" customWidth="1"/>
    <col min="14086" max="14086" width="27.453125" customWidth="1"/>
    <col min="14335" max="14335" width="34.81640625" customWidth="1"/>
    <col min="14336" max="14336" width="24.453125" customWidth="1"/>
    <col min="14337" max="14337" width="20.54296875" customWidth="1"/>
    <col min="14338" max="14338" width="30.453125" customWidth="1"/>
    <col min="14339" max="14339" width="25.81640625" customWidth="1"/>
    <col min="14340" max="14340" width="19.81640625" bestFit="1" customWidth="1"/>
    <col min="14341" max="14341" width="26.453125" customWidth="1"/>
    <col min="14342" max="14342" width="27.453125" customWidth="1"/>
    <col min="14591" max="14591" width="34.81640625" customWidth="1"/>
    <col min="14592" max="14592" width="24.453125" customWidth="1"/>
    <col min="14593" max="14593" width="20.54296875" customWidth="1"/>
    <col min="14594" max="14594" width="30.453125" customWidth="1"/>
    <col min="14595" max="14595" width="25.81640625" customWidth="1"/>
    <col min="14596" max="14596" width="19.81640625" bestFit="1" customWidth="1"/>
    <col min="14597" max="14597" width="26.453125" customWidth="1"/>
    <col min="14598" max="14598" width="27.453125" customWidth="1"/>
    <col min="14847" max="14847" width="34.81640625" customWidth="1"/>
    <col min="14848" max="14848" width="24.453125" customWidth="1"/>
    <col min="14849" max="14849" width="20.54296875" customWidth="1"/>
    <col min="14850" max="14850" width="30.453125" customWidth="1"/>
    <col min="14851" max="14851" width="25.81640625" customWidth="1"/>
    <col min="14852" max="14852" width="19.81640625" bestFit="1" customWidth="1"/>
    <col min="14853" max="14853" width="26.453125" customWidth="1"/>
    <col min="14854" max="14854" width="27.453125" customWidth="1"/>
    <col min="15103" max="15103" width="34.81640625" customWidth="1"/>
    <col min="15104" max="15104" width="24.453125" customWidth="1"/>
    <col min="15105" max="15105" width="20.54296875" customWidth="1"/>
    <col min="15106" max="15106" width="30.453125" customWidth="1"/>
    <col min="15107" max="15107" width="25.81640625" customWidth="1"/>
    <col min="15108" max="15108" width="19.81640625" bestFit="1" customWidth="1"/>
    <col min="15109" max="15109" width="26.453125" customWidth="1"/>
    <col min="15110" max="15110" width="27.453125" customWidth="1"/>
    <col min="15359" max="15359" width="34.81640625" customWidth="1"/>
    <col min="15360" max="15360" width="24.453125" customWidth="1"/>
    <col min="15361" max="15361" width="20.54296875" customWidth="1"/>
    <col min="15362" max="15362" width="30.453125" customWidth="1"/>
    <col min="15363" max="15363" width="25.81640625" customWidth="1"/>
    <col min="15364" max="15364" width="19.81640625" bestFit="1" customWidth="1"/>
    <col min="15365" max="15365" width="26.453125" customWidth="1"/>
    <col min="15366" max="15366" width="27.453125" customWidth="1"/>
    <col min="15615" max="15615" width="34.81640625" customWidth="1"/>
    <col min="15616" max="15616" width="24.453125" customWidth="1"/>
    <col min="15617" max="15617" width="20.54296875" customWidth="1"/>
    <col min="15618" max="15618" width="30.453125" customWidth="1"/>
    <col min="15619" max="15619" width="25.81640625" customWidth="1"/>
    <col min="15620" max="15620" width="19.81640625" bestFit="1" customWidth="1"/>
    <col min="15621" max="15621" width="26.453125" customWidth="1"/>
    <col min="15622" max="15622" width="27.453125" customWidth="1"/>
    <col min="15871" max="15871" width="34.81640625" customWidth="1"/>
    <col min="15872" max="15872" width="24.453125" customWidth="1"/>
    <col min="15873" max="15873" width="20.54296875" customWidth="1"/>
    <col min="15874" max="15874" width="30.453125" customWidth="1"/>
    <col min="15875" max="15875" width="25.81640625" customWidth="1"/>
    <col min="15876" max="15876" width="19.81640625" bestFit="1" customWidth="1"/>
    <col min="15877" max="15877" width="26.453125" customWidth="1"/>
    <col min="15878" max="15878" width="27.453125" customWidth="1"/>
    <col min="16127" max="16127" width="34.81640625" customWidth="1"/>
    <col min="16128" max="16128" width="24.453125" customWidth="1"/>
    <col min="16129" max="16129" width="20.54296875" customWidth="1"/>
    <col min="16130" max="16130" width="30.453125" customWidth="1"/>
    <col min="16131" max="16131" width="25.81640625" customWidth="1"/>
    <col min="16132" max="16132" width="19.81640625" bestFit="1" customWidth="1"/>
    <col min="16133" max="16133" width="26.453125" customWidth="1"/>
    <col min="16134" max="16134" width="27.453125" customWidth="1"/>
  </cols>
  <sheetData>
    <row r="1" spans="2:8" ht="30.5" customHeight="1" x14ac:dyDescent="0.35">
      <c r="B1" s="449"/>
    </row>
    <row r="2" spans="2:8" ht="21.75" customHeight="1" thickBot="1" x14ac:dyDescent="0.4"/>
    <row r="3" spans="2:8" ht="24.65" customHeight="1" x14ac:dyDescent="0.35">
      <c r="B3" s="572" t="str">
        <f>_xlfn.CONCAT(Contents!E64,": ",UPPER(Contents!F64))</f>
        <v>APPENDIX 47: SUMMARY OF BUSINESS IN FORCE FOR GENERAL INSURERS AS AT 31.12.2024</v>
      </c>
      <c r="C3" s="498"/>
      <c r="D3" s="498"/>
      <c r="E3" s="498"/>
      <c r="F3" s="498"/>
      <c r="G3" s="498"/>
      <c r="H3" s="503"/>
    </row>
    <row r="4" spans="2:8" ht="47.5" customHeight="1" x14ac:dyDescent="0.35">
      <c r="B4" s="425"/>
      <c r="C4" s="571" t="s">
        <v>417</v>
      </c>
      <c r="D4" s="535"/>
      <c r="E4" s="536"/>
      <c r="F4" s="571" t="s">
        <v>418</v>
      </c>
      <c r="G4" s="535"/>
      <c r="H4" s="564"/>
    </row>
    <row r="5" spans="2:8" ht="29.25" customHeight="1" x14ac:dyDescent="0.35">
      <c r="B5" s="401" t="s">
        <v>0</v>
      </c>
      <c r="C5" s="23" t="s">
        <v>419</v>
      </c>
      <c r="D5" s="23" t="s">
        <v>420</v>
      </c>
      <c r="E5" s="23" t="s">
        <v>421</v>
      </c>
      <c r="F5" s="23" t="s">
        <v>419</v>
      </c>
      <c r="G5" s="23" t="s">
        <v>420</v>
      </c>
      <c r="H5" s="432" t="s">
        <v>421</v>
      </c>
    </row>
    <row r="6" spans="2:8" ht="21.75" customHeight="1" x14ac:dyDescent="0.35">
      <c r="B6" s="421" t="s">
        <v>5</v>
      </c>
      <c r="C6" s="304" cm="1">
        <f t="array" ref="C6:H6">'[1]APPENDIX 47'!$C6:$H6</f>
        <v>8289</v>
      </c>
      <c r="D6" s="304">
        <v>125336921206</v>
      </c>
      <c r="E6" s="304">
        <v>5604192444.7399998</v>
      </c>
      <c r="F6" s="304">
        <v>20220</v>
      </c>
      <c r="G6" s="304">
        <v>391421782815</v>
      </c>
      <c r="H6" s="433">
        <v>10957139094.74</v>
      </c>
    </row>
    <row r="7" spans="2:8" ht="21.75" customHeight="1" x14ac:dyDescent="0.35">
      <c r="B7" s="421" t="s">
        <v>6</v>
      </c>
      <c r="C7" s="304" cm="1">
        <f t="array" ref="C7:H7">'[1]APPENDIX 47'!$C7:$H7</f>
        <v>349509</v>
      </c>
      <c r="D7" s="304">
        <v>3254820393201.7808</v>
      </c>
      <c r="E7" s="304">
        <v>2393812049.75</v>
      </c>
      <c r="F7" s="304">
        <v>447923</v>
      </c>
      <c r="G7" s="304">
        <v>5483193214100.4512</v>
      </c>
      <c r="H7" s="433">
        <v>3374896079</v>
      </c>
    </row>
    <row r="8" spans="2:8" ht="21.75" customHeight="1" x14ac:dyDescent="0.35">
      <c r="B8" s="421" t="s">
        <v>256</v>
      </c>
      <c r="C8" s="304" cm="1">
        <f t="array" ref="C8:H8">'[1]APPENDIX 47'!$C8:$H8</f>
        <v>67836</v>
      </c>
      <c r="D8" s="304">
        <v>236936676489</v>
      </c>
      <c r="E8" s="304">
        <v>7556656917.2858276</v>
      </c>
      <c r="F8" s="304">
        <v>238093</v>
      </c>
      <c r="G8" s="304">
        <v>543889947100.60999</v>
      </c>
      <c r="H8" s="433">
        <v>17666599317</v>
      </c>
    </row>
    <row r="9" spans="2:8" ht="21.75" customHeight="1" x14ac:dyDescent="0.35">
      <c r="B9" s="421" t="s">
        <v>257</v>
      </c>
      <c r="C9" s="304" cm="1">
        <f t="array" ref="C9:H9">'[1]APPENDIX 47'!$C9:$H9</f>
        <v>3492519</v>
      </c>
      <c r="D9" s="304">
        <v>1758515724365.6101</v>
      </c>
      <c r="E9" s="304">
        <v>3303038818.0389352</v>
      </c>
      <c r="F9" s="304">
        <v>3796237</v>
      </c>
      <c r="G9" s="304">
        <v>5706870657900.7109</v>
      </c>
      <c r="H9" s="433">
        <v>17584224436.661079</v>
      </c>
    </row>
    <row r="10" spans="2:8" ht="21.75" customHeight="1" x14ac:dyDescent="0.35">
      <c r="B10" s="421" t="s">
        <v>258</v>
      </c>
      <c r="C10" s="304" cm="1">
        <f t="array" ref="C10:H10">'[1]APPENDIX 47'!$C10:$H10</f>
        <v>38256</v>
      </c>
      <c r="D10" s="304">
        <v>175311279230</v>
      </c>
      <c r="E10" s="304">
        <v>1132127781</v>
      </c>
      <c r="F10" s="304">
        <v>84699</v>
      </c>
      <c r="G10" s="304">
        <v>601550045773</v>
      </c>
      <c r="H10" s="433">
        <v>2085168278.8800001</v>
      </c>
    </row>
    <row r="11" spans="2:8" ht="21.75" customHeight="1" x14ac:dyDescent="0.35">
      <c r="B11" s="421" t="s">
        <v>7</v>
      </c>
      <c r="C11" s="304" cm="1">
        <f t="array" ref="C11:H11">'[1]APPENDIX 47'!$C11:$H11</f>
        <v>59648</v>
      </c>
      <c r="D11" s="304">
        <v>466681877891.37</v>
      </c>
      <c r="E11" s="304">
        <v>4717913056.0999994</v>
      </c>
      <c r="F11" s="304">
        <v>131285</v>
      </c>
      <c r="G11" s="304">
        <v>1401876072375.77</v>
      </c>
      <c r="H11" s="433">
        <v>16930054518.85762</v>
      </c>
    </row>
    <row r="12" spans="2:8" ht="21.75" customHeight="1" x14ac:dyDescent="0.35">
      <c r="B12" s="421" t="s">
        <v>8</v>
      </c>
      <c r="C12" s="304" cm="1">
        <f t="array" ref="C12:H12">'[1]APPENDIX 47'!$C12:$H12</f>
        <v>2201</v>
      </c>
      <c r="D12" s="304">
        <v>11609921667</v>
      </c>
      <c r="E12" s="304">
        <v>44364810.645378083</v>
      </c>
      <c r="F12" s="304">
        <v>4162</v>
      </c>
      <c r="G12" s="304">
        <v>49305968140.220627</v>
      </c>
      <c r="H12" s="433">
        <v>165512991.936885</v>
      </c>
    </row>
    <row r="13" spans="2:8" ht="21.75" customHeight="1" x14ac:dyDescent="0.35">
      <c r="B13" s="421" t="s">
        <v>9</v>
      </c>
      <c r="C13" s="304" cm="1">
        <f t="array" ref="C13:H13">'[1]APPENDIX 47'!$C13:$H13</f>
        <v>228028</v>
      </c>
      <c r="D13" s="304">
        <v>42231645782.239998</v>
      </c>
      <c r="E13" s="304">
        <v>1531535343.9299991</v>
      </c>
      <c r="F13" s="304">
        <v>347131</v>
      </c>
      <c r="G13" s="304">
        <v>52029713637.239998</v>
      </c>
      <c r="H13" s="433">
        <v>3475773654.4099989</v>
      </c>
    </row>
    <row r="14" spans="2:8" ht="21.75" customHeight="1" x14ac:dyDescent="0.35">
      <c r="B14" s="421" t="s">
        <v>259</v>
      </c>
      <c r="C14" s="304" cm="1">
        <f t="array" ref="C14:H14">'[1]APPENDIX 47'!$C14:$H14</f>
        <v>0</v>
      </c>
      <c r="D14" s="304">
        <v>0</v>
      </c>
      <c r="E14" s="304">
        <v>0</v>
      </c>
      <c r="F14" s="304">
        <v>0</v>
      </c>
      <c r="G14" s="304">
        <v>0</v>
      </c>
      <c r="H14" s="433">
        <v>0</v>
      </c>
    </row>
    <row r="15" spans="2:8" ht="21.75" customHeight="1" x14ac:dyDescent="0.35">
      <c r="B15" s="421" t="s">
        <v>10</v>
      </c>
      <c r="C15" s="304" cm="1">
        <f t="array" ref="C15:H15">'[1]APPENDIX 47'!$C15:$H15</f>
        <v>13485</v>
      </c>
      <c r="D15" s="304">
        <v>171594727747</v>
      </c>
      <c r="E15" s="304">
        <v>1167196223</v>
      </c>
      <c r="F15" s="304">
        <v>47030</v>
      </c>
      <c r="G15" s="304">
        <v>4215958731803</v>
      </c>
      <c r="H15" s="433">
        <v>4070122543</v>
      </c>
    </row>
    <row r="16" spans="2:8" ht="21.75" customHeight="1" x14ac:dyDescent="0.35">
      <c r="B16" s="421" t="s">
        <v>11</v>
      </c>
      <c r="C16" s="304" cm="1">
        <f t="array" ref="C16:H16">'[1]APPENDIX 47'!$C16:$H16</f>
        <v>19199</v>
      </c>
      <c r="D16" s="304">
        <v>199075964007</v>
      </c>
      <c r="E16" s="304">
        <v>1935758191</v>
      </c>
      <c r="F16" s="304">
        <v>57204</v>
      </c>
      <c r="G16" s="304">
        <v>765544037270</v>
      </c>
      <c r="H16" s="433">
        <v>6145260093</v>
      </c>
    </row>
    <row r="17" spans="2:8" ht="21.75" customHeight="1" x14ac:dyDescent="0.35">
      <c r="B17" s="421" t="s">
        <v>12</v>
      </c>
      <c r="C17" s="304" cm="1">
        <f t="array" ref="C17:H17">'[1]APPENDIX 47'!$C17:$H17</f>
        <v>57456</v>
      </c>
      <c r="D17" s="304">
        <v>1470070893626.6699</v>
      </c>
      <c r="E17" s="304">
        <v>6793853182</v>
      </c>
      <c r="F17" s="304">
        <v>116484</v>
      </c>
      <c r="G17" s="304">
        <v>3145315725309.6699</v>
      </c>
      <c r="H17" s="433">
        <v>16944959353</v>
      </c>
    </row>
    <row r="18" spans="2:8" ht="21.75" customHeight="1" x14ac:dyDescent="0.35">
      <c r="B18" s="421" t="s">
        <v>13</v>
      </c>
      <c r="C18" s="304" cm="1">
        <f t="array" ref="C18:H18">'[1]APPENDIX 47'!$C18:$H18</f>
        <v>10494</v>
      </c>
      <c r="D18" s="304">
        <v>378120387885</v>
      </c>
      <c r="E18" s="304">
        <v>1107216651</v>
      </c>
      <c r="F18" s="304">
        <v>11968</v>
      </c>
      <c r="G18" s="304">
        <v>22821076050825</v>
      </c>
      <c r="H18" s="433">
        <v>5062707075</v>
      </c>
    </row>
    <row r="19" spans="2:8" ht="21.75" customHeight="1" x14ac:dyDescent="0.35">
      <c r="B19" s="421" t="s">
        <v>14</v>
      </c>
      <c r="C19" s="304" cm="1">
        <f t="array" ref="C19:H19">'[1]APPENDIX 47'!$C19:$H19</f>
        <v>23122</v>
      </c>
      <c r="D19" s="304">
        <v>315075429044</v>
      </c>
      <c r="E19" s="304">
        <v>1534207160</v>
      </c>
      <c r="F19" s="304">
        <v>66241</v>
      </c>
      <c r="G19" s="304">
        <v>2927980768734</v>
      </c>
      <c r="H19" s="433">
        <v>8574520542</v>
      </c>
    </row>
    <row r="20" spans="2:8" ht="21.75" customHeight="1" x14ac:dyDescent="0.35">
      <c r="B20" s="421" t="s">
        <v>260</v>
      </c>
      <c r="C20" s="304" cm="1">
        <f t="array" ref="C20:H20">'[1]APPENDIX 47'!$C20:$H20</f>
        <v>19009</v>
      </c>
      <c r="D20" s="304">
        <v>265633928196</v>
      </c>
      <c r="E20" s="304">
        <v>1189241558</v>
      </c>
      <c r="F20" s="304">
        <v>49958</v>
      </c>
      <c r="G20" s="304">
        <v>649058245604</v>
      </c>
      <c r="H20" s="433">
        <v>2752298928</v>
      </c>
    </row>
    <row r="21" spans="2:8" ht="21.75" customHeight="1" x14ac:dyDescent="0.35">
      <c r="B21" s="421" t="s">
        <v>15</v>
      </c>
      <c r="C21" s="304" cm="1">
        <f t="array" ref="C21:H21">'[1]APPENDIX 47'!$C21:$H21</f>
        <v>0</v>
      </c>
      <c r="D21" s="304">
        <v>0</v>
      </c>
      <c r="E21" s="304">
        <v>0</v>
      </c>
      <c r="F21" s="304">
        <v>0</v>
      </c>
      <c r="G21" s="304">
        <v>0</v>
      </c>
      <c r="H21" s="433">
        <v>0</v>
      </c>
    </row>
    <row r="22" spans="2:8" ht="21.75" customHeight="1" x14ac:dyDescent="0.35">
      <c r="B22" s="421" t="s">
        <v>261</v>
      </c>
      <c r="C22" s="304" cm="1">
        <f t="array" ref="C22:H22">'[1]APPENDIX 47'!$C22:$H22</f>
        <v>12967</v>
      </c>
      <c r="D22" s="304">
        <v>1027429002784.5</v>
      </c>
      <c r="E22" s="304">
        <v>1409733126.1600001</v>
      </c>
      <c r="F22" s="304">
        <v>35468</v>
      </c>
      <c r="G22" s="304">
        <v>2069750695367.3301</v>
      </c>
      <c r="H22" s="433">
        <v>4589453170.2831402</v>
      </c>
    </row>
    <row r="23" spans="2:8" ht="21.75" customHeight="1" x14ac:dyDescent="0.35">
      <c r="B23" s="421" t="s">
        <v>262</v>
      </c>
      <c r="C23" s="304" cm="1">
        <f t="array" ref="C23:H23">'[1]APPENDIX 47'!$C23:$H23</f>
        <v>4256</v>
      </c>
      <c r="D23" s="304">
        <v>117164950307</v>
      </c>
      <c r="E23" s="304">
        <v>4247601683</v>
      </c>
      <c r="F23" s="304">
        <v>14451</v>
      </c>
      <c r="G23" s="304">
        <v>371552820427</v>
      </c>
      <c r="H23" s="433">
        <v>13049909703</v>
      </c>
    </row>
    <row r="24" spans="2:8" ht="21.75" customHeight="1" x14ac:dyDescent="0.35">
      <c r="B24" s="421" t="s">
        <v>16</v>
      </c>
      <c r="C24" s="304" cm="1">
        <f t="array" ref="C24:H24">'[1]APPENDIX 47'!$C24:$H24</f>
        <v>13049</v>
      </c>
      <c r="D24" s="304">
        <v>586424582693</v>
      </c>
      <c r="E24" s="304">
        <v>835673503</v>
      </c>
      <c r="F24" s="304">
        <v>50420</v>
      </c>
      <c r="G24" s="304">
        <v>2123934799157</v>
      </c>
      <c r="H24" s="433">
        <v>2343898713</v>
      </c>
    </row>
    <row r="25" spans="2:8" ht="21.75" customHeight="1" x14ac:dyDescent="0.35">
      <c r="B25" s="421" t="s">
        <v>17</v>
      </c>
      <c r="C25" s="304" cm="1">
        <f t="array" ref="C25:H25">'[1]APPENDIX 47'!$C25:$H25</f>
        <v>23443.899999999951</v>
      </c>
      <c r="D25" s="304">
        <v>63771294423.589996</v>
      </c>
      <c r="E25" s="304">
        <v>501225110.31999999</v>
      </c>
      <c r="F25" s="304">
        <v>48170.999999999389</v>
      </c>
      <c r="G25" s="304">
        <v>293208035610.70001</v>
      </c>
      <c r="H25" s="433">
        <v>1467586552.3499999</v>
      </c>
    </row>
    <row r="26" spans="2:8" ht="21.75" customHeight="1" x14ac:dyDescent="0.35">
      <c r="B26" s="421" t="s">
        <v>18</v>
      </c>
      <c r="C26" s="304" cm="1">
        <f t="array" ref="C26:H26">'[1]APPENDIX 47'!$C26:$H26</f>
        <v>32436</v>
      </c>
      <c r="D26" s="304">
        <v>402611893961.84601</v>
      </c>
      <c r="E26" s="304">
        <v>3308775514.130002</v>
      </c>
      <c r="F26" s="304">
        <v>106691</v>
      </c>
      <c r="G26" s="304">
        <v>1051872648892.3361</v>
      </c>
      <c r="H26" s="433">
        <v>8537281044.0700045</v>
      </c>
    </row>
    <row r="27" spans="2:8" ht="21.75" customHeight="1" x14ac:dyDescent="0.35">
      <c r="B27" s="421" t="s">
        <v>19</v>
      </c>
      <c r="C27" s="304" cm="1">
        <f t="array" ref="C27:H27">'[1]APPENDIX 47'!$C27:$H27</f>
        <v>22883</v>
      </c>
      <c r="D27" s="304">
        <v>2986228314230.7998</v>
      </c>
      <c r="E27" s="304">
        <v>3049704497</v>
      </c>
      <c r="F27" s="304">
        <v>68838</v>
      </c>
      <c r="G27" s="304">
        <v>4300626475865.7998</v>
      </c>
      <c r="H27" s="433">
        <v>8112721584</v>
      </c>
    </row>
    <row r="28" spans="2:8" ht="21.75" customHeight="1" x14ac:dyDescent="0.35">
      <c r="B28" s="421" t="s">
        <v>263</v>
      </c>
      <c r="C28" s="304" cm="1">
        <f t="array" ref="C28:H28">'[1]APPENDIX 47'!$C28:$H28</f>
        <v>3440</v>
      </c>
      <c r="D28" s="304">
        <v>110470556503.27</v>
      </c>
      <c r="E28" s="304">
        <v>355863813.25999999</v>
      </c>
      <c r="F28" s="304">
        <v>11333</v>
      </c>
      <c r="G28" s="304">
        <v>470609148276.91992</v>
      </c>
      <c r="H28" s="433">
        <v>2109296934.99</v>
      </c>
    </row>
    <row r="29" spans="2:8" ht="21.75" customHeight="1" x14ac:dyDescent="0.35">
      <c r="B29" s="421" t="s">
        <v>264</v>
      </c>
      <c r="C29" s="304" cm="1">
        <f t="array" ref="C29:H29">'[1]APPENDIX 47'!$C29:$H29</f>
        <v>25724</v>
      </c>
      <c r="D29" s="304">
        <v>1080604485436.76</v>
      </c>
      <c r="E29" s="304">
        <v>715419973.42999983</v>
      </c>
      <c r="F29" s="304">
        <v>45190</v>
      </c>
      <c r="G29" s="304">
        <v>2081516877832.2329</v>
      </c>
      <c r="H29" s="433">
        <v>3551010063.9100008</v>
      </c>
    </row>
    <row r="30" spans="2:8" ht="21.75" customHeight="1" x14ac:dyDescent="0.35">
      <c r="B30" s="421" t="s">
        <v>20</v>
      </c>
      <c r="C30" s="304" cm="1">
        <f t="array" ref="C30:H30">'[1]APPENDIX 47'!$C30:$H30</f>
        <v>24983</v>
      </c>
      <c r="D30" s="304">
        <v>157551957487.5</v>
      </c>
      <c r="E30" s="304">
        <v>746677836</v>
      </c>
      <c r="F30" s="304">
        <v>45584</v>
      </c>
      <c r="G30" s="304">
        <v>734356747631.97998</v>
      </c>
      <c r="H30" s="433">
        <v>2076248888</v>
      </c>
    </row>
    <row r="31" spans="2:8" ht="21.75" customHeight="1" x14ac:dyDescent="0.35">
      <c r="B31" s="421" t="s">
        <v>265</v>
      </c>
      <c r="C31" s="304" cm="1">
        <f t="array" ref="C31:H31">'[1]APPENDIX 47'!$C31:$H31</f>
        <v>39631</v>
      </c>
      <c r="D31" s="304">
        <v>9144812824866</v>
      </c>
      <c r="E31" s="304">
        <v>4635645021.9699984</v>
      </c>
      <c r="F31" s="304">
        <v>84337</v>
      </c>
      <c r="G31" s="304">
        <v>11426870580208</v>
      </c>
      <c r="H31" s="433">
        <v>17672498819.36998</v>
      </c>
    </row>
    <row r="32" spans="2:8" ht="21.75" customHeight="1" x14ac:dyDescent="0.35">
      <c r="B32" s="421" t="s">
        <v>266</v>
      </c>
      <c r="C32" s="304" cm="1">
        <f t="array" ref="C32:H32">'[1]APPENDIX 47'!$C32:$H32</f>
        <v>9234</v>
      </c>
      <c r="D32" s="304">
        <v>115412258209</v>
      </c>
      <c r="E32" s="304">
        <v>954808807</v>
      </c>
      <c r="F32" s="304">
        <v>24303</v>
      </c>
      <c r="G32" s="304">
        <v>587360736980</v>
      </c>
      <c r="H32" s="433">
        <v>3025044709</v>
      </c>
    </row>
    <row r="33" spans="2:10" ht="21.75" customHeight="1" x14ac:dyDescent="0.35">
      <c r="B33" s="421" t="s">
        <v>267</v>
      </c>
      <c r="C33" s="304" cm="1">
        <f t="array" ref="C33:H33">'[1]APPENDIX 47'!$C33:$H33</f>
        <v>23950</v>
      </c>
      <c r="D33" s="304">
        <v>370864575901</v>
      </c>
      <c r="E33" s="304">
        <v>1164005145</v>
      </c>
      <c r="F33" s="304">
        <v>48332</v>
      </c>
      <c r="G33" s="304">
        <v>474916257618</v>
      </c>
      <c r="H33" s="433">
        <v>1895875904</v>
      </c>
    </row>
    <row r="34" spans="2:10" ht="21.75" customHeight="1" x14ac:dyDescent="0.35">
      <c r="B34" s="421" t="s">
        <v>268</v>
      </c>
      <c r="C34" s="304" cm="1">
        <f t="array" ref="C34:H34">'[1]APPENDIX 47'!$C34:$H34</f>
        <v>16777</v>
      </c>
      <c r="D34" s="304">
        <v>366379259390.16998</v>
      </c>
      <c r="E34" s="304">
        <v>1868037741.129997</v>
      </c>
      <c r="F34" s="304">
        <v>37014</v>
      </c>
      <c r="G34" s="304">
        <v>768096630829.04993</v>
      </c>
      <c r="H34" s="433">
        <v>3050908025.250001</v>
      </c>
    </row>
    <row r="35" spans="2:10" ht="21.75" customHeight="1" x14ac:dyDescent="0.35">
      <c r="B35" s="421" t="s">
        <v>269</v>
      </c>
      <c r="C35" s="304" cm="1">
        <f t="array" ref="C35:H35">'[1]APPENDIX 47'!$C35:$H35</f>
        <v>8154</v>
      </c>
      <c r="D35" s="304">
        <v>23226998916</v>
      </c>
      <c r="E35" s="304">
        <v>2279708818.1300001</v>
      </c>
      <c r="F35" s="304">
        <v>8154</v>
      </c>
      <c r="G35" s="304">
        <v>23226998916</v>
      </c>
      <c r="H35" s="433">
        <v>2279708818.1300001</v>
      </c>
    </row>
    <row r="36" spans="2:10" ht="21.75" customHeight="1" x14ac:dyDescent="0.35">
      <c r="B36" s="421" t="s">
        <v>21</v>
      </c>
      <c r="C36" s="304" cm="1">
        <f t="array" ref="C36:H36">'[1]APPENDIX 47'!$C36:$H36</f>
        <v>28935</v>
      </c>
      <c r="D36" s="304">
        <v>153807501603.47</v>
      </c>
      <c r="E36" s="304">
        <v>945709084.05999982</v>
      </c>
      <c r="F36" s="304">
        <v>31297</v>
      </c>
      <c r="G36" s="304">
        <v>159574223205.73001</v>
      </c>
      <c r="H36" s="433">
        <v>958924861.71999979</v>
      </c>
    </row>
    <row r="37" spans="2:10" ht="21.75" customHeight="1" x14ac:dyDescent="0.35">
      <c r="B37" s="421" t="s">
        <v>22</v>
      </c>
      <c r="C37" s="304" cm="1">
        <f t="array" ref="C37:H37">'[1]APPENDIX 47'!$C37:$H37</f>
        <v>15708</v>
      </c>
      <c r="D37" s="304">
        <v>522863803576</v>
      </c>
      <c r="E37" s="304">
        <v>1802727006.28</v>
      </c>
      <c r="F37" s="304">
        <v>28379</v>
      </c>
      <c r="G37" s="304">
        <v>696146192760</v>
      </c>
      <c r="H37" s="433">
        <v>2223376873</v>
      </c>
    </row>
    <row r="38" spans="2:10" ht="21.75" customHeight="1" x14ac:dyDescent="0.35">
      <c r="B38" s="421" t="s">
        <v>270</v>
      </c>
      <c r="C38" s="304" cm="1">
        <f t="array" ref="C38:H38">'[1]APPENDIX 47'!$C38:$H38</f>
        <v>19252</v>
      </c>
      <c r="D38" s="304">
        <v>67255698980</v>
      </c>
      <c r="E38" s="304">
        <v>1610875132</v>
      </c>
      <c r="F38" s="304">
        <v>152932</v>
      </c>
      <c r="G38" s="304">
        <v>1221757018130</v>
      </c>
      <c r="H38" s="433">
        <v>8218011906</v>
      </c>
    </row>
    <row r="39" spans="2:10" ht="21.75" customHeight="1" x14ac:dyDescent="0.35">
      <c r="B39" s="421" t="s">
        <v>23</v>
      </c>
      <c r="C39" s="304" cm="1">
        <f t="array" ref="C39:H39">'[1]APPENDIX 47'!$C39:$H39</f>
        <v>14203</v>
      </c>
      <c r="D39" s="304">
        <v>117822512956.31</v>
      </c>
      <c r="E39" s="304">
        <v>1642403861.809999</v>
      </c>
      <c r="F39" s="304">
        <v>42196</v>
      </c>
      <c r="G39" s="304">
        <v>245790556378.97</v>
      </c>
      <c r="H39" s="433">
        <v>2174852803.809999</v>
      </c>
    </row>
    <row r="40" spans="2:10" ht="21.75" customHeight="1" x14ac:dyDescent="0.35">
      <c r="B40" s="421" t="s">
        <v>24</v>
      </c>
      <c r="C40" s="304" cm="1">
        <f t="array" ref="C40:H40">'[1]APPENDIX 47'!$C40:$H40</f>
        <v>107269</v>
      </c>
      <c r="D40" s="304">
        <v>69032749490</v>
      </c>
      <c r="E40" s="304">
        <v>981700059</v>
      </c>
      <c r="F40" s="304">
        <v>112880</v>
      </c>
      <c r="G40" s="304">
        <v>84713322975</v>
      </c>
      <c r="H40" s="433">
        <v>1097662059</v>
      </c>
      <c r="J40" s="392"/>
    </row>
    <row r="41" spans="2:10" ht="21.75" customHeight="1" x14ac:dyDescent="0.35">
      <c r="B41" s="421" t="s">
        <v>25</v>
      </c>
      <c r="C41" s="304" cm="1">
        <f t="array" ref="C41:H41">'[1]APPENDIX 47'!$C41:$H41</f>
        <v>0</v>
      </c>
      <c r="D41" s="304">
        <v>0</v>
      </c>
      <c r="E41" s="304">
        <v>0</v>
      </c>
      <c r="F41" s="304">
        <v>0</v>
      </c>
      <c r="G41" s="304">
        <v>0</v>
      </c>
      <c r="H41" s="433">
        <v>0</v>
      </c>
    </row>
    <row r="42" spans="2:10" ht="21.75" customHeight="1" thickBot="1" x14ac:dyDescent="0.4">
      <c r="B42" s="434" t="s">
        <v>26</v>
      </c>
      <c r="C42" s="435">
        <f t="shared" ref="C42:H42" si="0">SUM(C6:C41)</f>
        <v>4835345.9000000004</v>
      </c>
      <c r="D42" s="435">
        <f t="shared" si="0"/>
        <v>26354750992054.887</v>
      </c>
      <c r="E42" s="435">
        <f t="shared" si="0"/>
        <v>73067409919.170151</v>
      </c>
      <c r="F42" s="435">
        <f t="shared" si="0"/>
        <v>6414604.9999999991</v>
      </c>
      <c r="G42" s="435">
        <f t="shared" si="0"/>
        <v>77940951728450.719</v>
      </c>
      <c r="H42" s="436">
        <f t="shared" si="0"/>
        <v>204223508338.36868</v>
      </c>
    </row>
    <row r="43" spans="2:10" ht="21.75" customHeight="1" x14ac:dyDescent="0.35">
      <c r="B43" s="393" t="s">
        <v>422</v>
      </c>
      <c r="C43" s="135"/>
      <c r="D43" s="135"/>
      <c r="E43" s="135"/>
      <c r="F43" s="135"/>
    </row>
    <row r="44" spans="2:10" ht="14.5" customHeight="1" x14ac:dyDescent="0.35"/>
    <row r="45" spans="2:10" ht="14.5" customHeight="1" x14ac:dyDescent="0.35"/>
    <row r="46" spans="2:10" ht="14.5" customHeight="1" x14ac:dyDescent="0.35"/>
    <row r="47" spans="2:10" ht="14.5" customHeight="1" x14ac:dyDescent="0.35"/>
    <row r="48" spans="2:10" ht="14.5" customHeight="1" x14ac:dyDescent="0.35"/>
    <row r="49" ht="14.5" customHeight="1" x14ac:dyDescent="0.35"/>
  </sheetData>
  <sheetProtection algorithmName="SHA-512" hashValue="afUkX2Hw/KtUiJa/tsTkamqh1ZRmJwLdnmhaVQFZMaX7zwab2MopuB0P+X3dlZJ3361QdWUvqrflZS8FaN9T0g==" saltValue="/whGISc4hMKWki/A6i9Taw==" spinCount="100000" sheet="1" objects="1" scenarios="1"/>
  <mergeCells count="3">
    <mergeCell ref="C4:E4"/>
    <mergeCell ref="F4:H4"/>
    <mergeCell ref="B3:H3"/>
  </mergeCells>
  <pageMargins left="0.7" right="0.7" top="0.75" bottom="0.75" header="0.3" footer="0.3"/>
  <pageSetup scale="51" orientation="landscape" r:id="rId1"/>
  <headerFooter>
    <oddFooter>Page &amp;P</oddFooter>
  </headerFooter>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5">
    <tabColor rgb="FFCC9900"/>
    <pageSetUpPr fitToPage="1"/>
  </sheetPr>
  <dimension ref="A1:CV34"/>
  <sheetViews>
    <sheetView showGridLines="0" topLeftCell="F1" zoomScale="80" zoomScaleNormal="80" workbookViewId="0">
      <selection activeCell="I1" sqref="I1"/>
    </sheetView>
  </sheetViews>
  <sheetFormatPr defaultRowHeight="20.25" customHeight="1" x14ac:dyDescent="0.35"/>
  <cols>
    <col min="1" max="1" width="11" style="1" customWidth="1"/>
    <col min="2" max="2" width="46.36328125" style="1" bestFit="1" customWidth="1"/>
    <col min="3" max="3" width="25.1796875" style="1" customWidth="1"/>
    <col min="4" max="4" width="22.1796875" style="1" customWidth="1"/>
    <col min="5" max="5" width="26.54296875" style="394" customWidth="1"/>
    <col min="6" max="6" width="23.453125" style="1" customWidth="1"/>
    <col min="7" max="7" width="22.54296875" style="1" customWidth="1"/>
    <col min="8" max="8" width="26.08984375" style="394" bestFit="1" customWidth="1"/>
    <col min="9" max="9" width="13.54296875" style="1" bestFit="1" customWidth="1"/>
    <col min="10" max="11" width="16.453125" style="1" bestFit="1" customWidth="1"/>
    <col min="12" max="12" width="50" style="1" customWidth="1"/>
    <col min="13" max="100" width="8.7265625" style="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1" spans="2:8" ht="32.5" customHeight="1" x14ac:dyDescent="0.35">
      <c r="B1" s="449"/>
    </row>
    <row r="2" spans="2:8" ht="20.25" customHeight="1" thickBot="1" x14ac:dyDescent="0.4"/>
    <row r="3" spans="2:8" ht="20.25" customHeight="1" x14ac:dyDescent="0.35">
      <c r="B3" s="562" t="str">
        <f>_xlfn.CONCAT(Contents!E65,": ",UPPER(Contents!F65))</f>
        <v>APPENDIX 48: SUMMARY OF BUSINESS IN FORCE FOR LONG TERM INSURERS AS AT 31.12.2024</v>
      </c>
      <c r="C3" s="498"/>
      <c r="D3" s="498"/>
      <c r="E3" s="498"/>
      <c r="F3" s="498"/>
      <c r="G3" s="498"/>
      <c r="H3" s="503"/>
    </row>
    <row r="4" spans="2:8" ht="37.5" customHeight="1" x14ac:dyDescent="0.35">
      <c r="B4" s="425"/>
      <c r="C4" s="573" t="s">
        <v>417</v>
      </c>
      <c r="D4" s="535"/>
      <c r="E4" s="536"/>
      <c r="F4" s="573" t="s">
        <v>418</v>
      </c>
      <c r="G4" s="535"/>
      <c r="H4" s="564"/>
    </row>
    <row r="5" spans="2:8" ht="31" x14ac:dyDescent="0.35">
      <c r="B5" s="401" t="s">
        <v>0</v>
      </c>
      <c r="C5" s="23" t="s">
        <v>419</v>
      </c>
      <c r="D5" s="23" t="s">
        <v>423</v>
      </c>
      <c r="E5" s="23" t="s">
        <v>424</v>
      </c>
      <c r="F5" s="23" t="s">
        <v>419</v>
      </c>
      <c r="G5" s="23" t="s">
        <v>423</v>
      </c>
      <c r="H5" s="432" t="s">
        <v>424</v>
      </c>
    </row>
    <row r="6" spans="2:8" ht="20.25" customHeight="1" x14ac:dyDescent="0.35">
      <c r="B6" s="421" t="s">
        <v>273</v>
      </c>
      <c r="C6" s="304" cm="1">
        <f t="array" ref="C6:H6">'[1]APPENDIX 48'!$C6:$H6</f>
        <v>24418</v>
      </c>
      <c r="D6" s="304">
        <v>48259.03597122302</v>
      </c>
      <c r="E6" s="304">
        <v>67277947586.436539</v>
      </c>
      <c r="F6" s="304">
        <v>129953</v>
      </c>
      <c r="G6" s="304">
        <v>314033.03597122303</v>
      </c>
      <c r="H6" s="433">
        <v>1800203895301.0601</v>
      </c>
    </row>
    <row r="7" spans="2:8" ht="20.25" customHeight="1" x14ac:dyDescent="0.35">
      <c r="B7" s="421" t="s">
        <v>274</v>
      </c>
      <c r="C7" s="304" cm="1">
        <f t="array" ref="C7:H7">'[1]APPENDIX 48'!$C7:$H7</f>
        <v>855</v>
      </c>
      <c r="D7" s="304">
        <v>738</v>
      </c>
      <c r="E7" s="304">
        <v>1083244985.0999999</v>
      </c>
      <c r="F7" s="304">
        <v>11701</v>
      </c>
      <c r="G7" s="304">
        <v>8001</v>
      </c>
      <c r="H7" s="433">
        <v>3125179447743.104</v>
      </c>
    </row>
    <row r="8" spans="2:8" ht="20.25" customHeight="1" x14ac:dyDescent="0.35">
      <c r="B8" s="421" t="s">
        <v>275</v>
      </c>
      <c r="C8" s="304" cm="1">
        <f t="array" ref="C8:H8">'[1]APPENDIX 48'!$C8:$H8</f>
        <v>62269</v>
      </c>
      <c r="D8" s="304">
        <v>189993</v>
      </c>
      <c r="E8" s="304">
        <v>125754441730.1926</v>
      </c>
      <c r="F8" s="304">
        <v>234246</v>
      </c>
      <c r="G8" s="304">
        <v>712501</v>
      </c>
      <c r="H8" s="433">
        <v>891738306224.97864</v>
      </c>
    </row>
    <row r="9" spans="2:8" ht="20.25" customHeight="1" x14ac:dyDescent="0.35">
      <c r="B9" s="421" t="s">
        <v>276</v>
      </c>
      <c r="C9" s="304" cm="1">
        <f t="array" ref="C9:H9">'[1]APPENDIX 48'!$C9:$H9</f>
        <v>41</v>
      </c>
      <c r="D9" s="304">
        <v>19134</v>
      </c>
      <c r="E9" s="304">
        <v>78984095777.401764</v>
      </c>
      <c r="F9" s="304">
        <v>1375</v>
      </c>
      <c r="G9" s="304">
        <v>41171</v>
      </c>
      <c r="H9" s="433">
        <v>276850972806.24701</v>
      </c>
    </row>
    <row r="10" spans="2:8" ht="20.25" customHeight="1" x14ac:dyDescent="0.35">
      <c r="B10" s="421" t="s">
        <v>277</v>
      </c>
      <c r="C10" s="304" cm="1">
        <f t="array" ref="C10:H10">'[1]APPENDIX 48'!$C10:$H10</f>
        <v>120</v>
      </c>
      <c r="D10" s="304">
        <v>37360</v>
      </c>
      <c r="E10" s="304">
        <v>77685992556.210007</v>
      </c>
      <c r="F10" s="304">
        <v>476</v>
      </c>
      <c r="G10" s="304">
        <v>204447</v>
      </c>
      <c r="H10" s="433">
        <v>291182433544.85999</v>
      </c>
    </row>
    <row r="11" spans="2:8" ht="20.25" customHeight="1" x14ac:dyDescent="0.35">
      <c r="B11" s="421" t="s">
        <v>278</v>
      </c>
      <c r="C11" s="304" cm="1">
        <f t="array" ref="C11:H11">'[1]APPENDIX 48'!$C11:$H11</f>
        <v>9708</v>
      </c>
      <c r="D11" s="304">
        <v>300628</v>
      </c>
      <c r="E11" s="304">
        <v>133135740032.06</v>
      </c>
      <c r="F11" s="304">
        <v>30290</v>
      </c>
      <c r="G11" s="304">
        <v>2792721</v>
      </c>
      <c r="H11" s="433">
        <v>1284086961524.51</v>
      </c>
    </row>
    <row r="12" spans="2:8" ht="20.25" customHeight="1" x14ac:dyDescent="0.35">
      <c r="B12" s="421" t="s">
        <v>8</v>
      </c>
      <c r="C12" s="304" cm="1">
        <f t="array" ref="C12:H12">'[1]APPENDIX 48'!$C12:$H12</f>
        <v>0</v>
      </c>
      <c r="D12" s="304">
        <v>0</v>
      </c>
      <c r="E12" s="304">
        <v>0</v>
      </c>
      <c r="F12" s="304">
        <v>2087</v>
      </c>
      <c r="G12" s="304">
        <v>2087</v>
      </c>
      <c r="H12" s="433">
        <v>451676893</v>
      </c>
    </row>
    <row r="13" spans="2:8" ht="20.25" customHeight="1" x14ac:dyDescent="0.35">
      <c r="B13" s="421" t="s">
        <v>279</v>
      </c>
      <c r="C13" s="304" cm="1">
        <f t="array" ref="C13:H13">'[1]APPENDIX 48'!$C13:$H13</f>
        <v>7607118</v>
      </c>
      <c r="D13" s="304">
        <v>2105037</v>
      </c>
      <c r="E13" s="304">
        <v>309465140548.86072</v>
      </c>
      <c r="F13" s="304">
        <v>4462245</v>
      </c>
      <c r="G13" s="304">
        <v>1328457</v>
      </c>
      <c r="H13" s="433">
        <v>955608225144.14868</v>
      </c>
    </row>
    <row r="14" spans="2:8" ht="20.25" customHeight="1" x14ac:dyDescent="0.35">
      <c r="B14" s="421" t="s">
        <v>280</v>
      </c>
      <c r="C14" s="304" cm="1">
        <f t="array" ref="C14:H14">'[1]APPENDIX 48'!$C14:$H14</f>
        <v>9</v>
      </c>
      <c r="D14" s="304">
        <v>7964</v>
      </c>
      <c r="E14" s="304">
        <v>904961310.18500006</v>
      </c>
      <c r="F14" s="304">
        <v>310</v>
      </c>
      <c r="G14" s="304">
        <v>24750</v>
      </c>
      <c r="H14" s="433">
        <v>19070187898.165001</v>
      </c>
    </row>
    <row r="15" spans="2:8" ht="20.25" customHeight="1" x14ac:dyDescent="0.35">
      <c r="B15" s="421" t="s">
        <v>281</v>
      </c>
      <c r="C15" s="304" cm="1">
        <f t="array" ref="C15:H15">'[1]APPENDIX 48'!$C15:$H15</f>
        <v>676.20435428005931</v>
      </c>
      <c r="D15" s="304">
        <v>91117.603106820854</v>
      </c>
      <c r="E15" s="304">
        <v>174532402002.78809</v>
      </c>
      <c r="F15" s="304">
        <v>2619</v>
      </c>
      <c r="G15" s="304">
        <v>193020</v>
      </c>
      <c r="H15" s="433">
        <v>391509649745.23108</v>
      </c>
    </row>
    <row r="16" spans="2:8" ht="20.25" customHeight="1" x14ac:dyDescent="0.35">
      <c r="B16" s="421" t="s">
        <v>282</v>
      </c>
      <c r="C16" s="304" cm="1">
        <f t="array" ref="C16:H16">'[1]APPENDIX 48'!$C16:$H16</f>
        <v>24399</v>
      </c>
      <c r="D16" s="304">
        <v>24399</v>
      </c>
      <c r="E16" s="304">
        <v>17725218413.400002</v>
      </c>
      <c r="F16" s="304">
        <v>110282</v>
      </c>
      <c r="G16" s="304">
        <v>394183</v>
      </c>
      <c r="H16" s="433">
        <v>469581648634.98779</v>
      </c>
    </row>
    <row r="17" spans="2:8" ht="20.25" customHeight="1" x14ac:dyDescent="0.35">
      <c r="B17" s="421" t="s">
        <v>544</v>
      </c>
      <c r="C17" s="304" cm="1">
        <f t="array" ref="C17:H17">'[1]APPENDIX 48'!$C17:$H17</f>
        <v>12773</v>
      </c>
      <c r="D17" s="304">
        <v>228798</v>
      </c>
      <c r="E17" s="304">
        <v>52277561322</v>
      </c>
      <c r="F17" s="304">
        <v>49836</v>
      </c>
      <c r="G17" s="304">
        <v>1086704</v>
      </c>
      <c r="H17" s="433">
        <v>326526747767</v>
      </c>
    </row>
    <row r="18" spans="2:8" ht="20.25" customHeight="1" x14ac:dyDescent="0.35">
      <c r="B18" s="421" t="s">
        <v>284</v>
      </c>
      <c r="C18" s="304" cm="1">
        <f t="array" ref="C18:H18">'[1]APPENDIX 48'!$C18:$H18</f>
        <v>5659</v>
      </c>
      <c r="D18" s="304">
        <v>13304</v>
      </c>
      <c r="E18" s="304">
        <v>15885136666</v>
      </c>
      <c r="F18" s="304">
        <v>36383</v>
      </c>
      <c r="G18" s="304">
        <v>23553</v>
      </c>
      <c r="H18" s="433">
        <v>26537775523</v>
      </c>
    </row>
    <row r="19" spans="2:8" ht="20.25" customHeight="1" x14ac:dyDescent="0.35">
      <c r="B19" s="421" t="s">
        <v>285</v>
      </c>
      <c r="C19" s="304" cm="1">
        <f t="array" ref="C19:H19">'[1]APPENDIX 48'!$C19:$H19</f>
        <v>608</v>
      </c>
      <c r="D19" s="304">
        <v>5498</v>
      </c>
      <c r="E19" s="304">
        <v>621621147</v>
      </c>
      <c r="F19" s="304">
        <v>1345</v>
      </c>
      <c r="G19" s="304">
        <v>765107</v>
      </c>
      <c r="H19" s="433">
        <v>170245513382</v>
      </c>
    </row>
    <row r="20" spans="2:8" ht="20.25" customHeight="1" x14ac:dyDescent="0.35">
      <c r="B20" s="421" t="s">
        <v>286</v>
      </c>
      <c r="C20" s="304" cm="1">
        <f t="array" ref="C20:H20">'[1]APPENDIX 48'!$C20:$H20</f>
        <v>448</v>
      </c>
      <c r="D20" s="304">
        <v>448</v>
      </c>
      <c r="E20" s="304">
        <v>158138717</v>
      </c>
      <c r="F20" s="304">
        <v>414</v>
      </c>
      <c r="G20" s="304">
        <v>525</v>
      </c>
      <c r="H20" s="433">
        <v>184779680</v>
      </c>
    </row>
    <row r="21" spans="2:8" ht="20.25" customHeight="1" x14ac:dyDescent="0.35">
      <c r="B21" s="421" t="s">
        <v>287</v>
      </c>
      <c r="C21" s="304" cm="1">
        <f t="array" ref="C21:H21">'[1]APPENDIX 48'!$C21:$H21</f>
        <v>211</v>
      </c>
      <c r="D21" s="304">
        <v>7224</v>
      </c>
      <c r="E21" s="304">
        <v>663251860.01999998</v>
      </c>
      <c r="F21" s="304">
        <v>40448</v>
      </c>
      <c r="G21" s="304">
        <v>596257</v>
      </c>
      <c r="H21" s="433">
        <v>562683399292.02002</v>
      </c>
    </row>
    <row r="22" spans="2:8" ht="20.25" customHeight="1" x14ac:dyDescent="0.35">
      <c r="B22" s="421" t="s">
        <v>18</v>
      </c>
      <c r="C22" s="304" cm="1">
        <f t="array" ref="C22:H22">'[1]APPENDIX 48'!$C22:$H22</f>
        <v>11318</v>
      </c>
      <c r="D22" s="304">
        <v>242013</v>
      </c>
      <c r="E22" s="304">
        <v>443028644914</v>
      </c>
      <c r="F22" s="304">
        <v>72293</v>
      </c>
      <c r="G22" s="304">
        <v>482178</v>
      </c>
      <c r="H22" s="433">
        <v>1250636659275</v>
      </c>
    </row>
    <row r="23" spans="2:8" ht="20.25" customHeight="1" x14ac:dyDescent="0.35">
      <c r="B23" s="421" t="s">
        <v>288</v>
      </c>
      <c r="C23" s="304" cm="1">
        <f t="array" ref="C23:H23">'[1]APPENDIX 48'!$C23:$H23</f>
        <v>0</v>
      </c>
      <c r="D23" s="304">
        <v>0</v>
      </c>
      <c r="E23" s="304">
        <v>0</v>
      </c>
      <c r="F23" s="304">
        <v>9415.0007999999998</v>
      </c>
      <c r="G23" s="304">
        <v>10649.00033333333</v>
      </c>
      <c r="H23" s="433">
        <v>19318371547.12038</v>
      </c>
    </row>
    <row r="24" spans="2:8" ht="20.25" customHeight="1" x14ac:dyDescent="0.35">
      <c r="B24" s="421" t="s">
        <v>289</v>
      </c>
      <c r="C24" s="304" cm="1">
        <f t="array" ref="C24:H24">'[1]APPENDIX 48'!$C24:$H24</f>
        <v>1830</v>
      </c>
      <c r="D24" s="304">
        <v>36210</v>
      </c>
      <c r="E24" s="304">
        <v>246683390982.6893</v>
      </c>
      <c r="F24" s="304">
        <v>8875</v>
      </c>
      <c r="G24" s="304">
        <v>2957881</v>
      </c>
      <c r="H24" s="433">
        <v>1710677427404.0869</v>
      </c>
    </row>
    <row r="25" spans="2:8" ht="20.25" customHeight="1" x14ac:dyDescent="0.35">
      <c r="B25" s="421" t="s">
        <v>290</v>
      </c>
      <c r="C25" s="304" cm="1">
        <f t="array" ref="C25:H25">'[1]APPENDIX 48'!$C25:$H25</f>
        <v>13285.33333333333</v>
      </c>
      <c r="D25" s="304">
        <v>13285.33333333333</v>
      </c>
      <c r="E25" s="304">
        <v>275744072352.09113</v>
      </c>
      <c r="F25" s="304">
        <v>50282.333333333343</v>
      </c>
      <c r="G25" s="304">
        <v>54746.333333333343</v>
      </c>
      <c r="H25" s="433">
        <v>1735964973570.134</v>
      </c>
    </row>
    <row r="26" spans="2:8" ht="20.25" customHeight="1" x14ac:dyDescent="0.35">
      <c r="B26" s="421" t="s">
        <v>291</v>
      </c>
      <c r="C26" s="304" cm="1">
        <f t="array" ref="C26:H26">'[1]APPENDIX 48'!$C26:$H26</f>
        <v>2463</v>
      </c>
      <c r="D26" s="304">
        <v>31391</v>
      </c>
      <c r="E26" s="304">
        <v>59317289484.542236</v>
      </c>
      <c r="F26" s="304">
        <v>10513</v>
      </c>
      <c r="G26" s="304">
        <v>234293</v>
      </c>
      <c r="H26" s="433">
        <v>530560384673.54218</v>
      </c>
    </row>
    <row r="27" spans="2:8" ht="20.25" customHeight="1" x14ac:dyDescent="0.35">
      <c r="B27" s="421" t="s">
        <v>292</v>
      </c>
      <c r="C27" s="304" cm="1">
        <f t="array" ref="C27:H27">'[1]APPENDIX 48'!$C27:$H27</f>
        <v>7138</v>
      </c>
      <c r="D27" s="304">
        <v>428670</v>
      </c>
      <c r="E27" s="304">
        <v>64350432542.968262</v>
      </c>
      <c r="F27" s="304">
        <v>71427</v>
      </c>
      <c r="G27" s="304">
        <v>595803</v>
      </c>
      <c r="H27" s="433">
        <v>259052292636.37271</v>
      </c>
    </row>
    <row r="28" spans="2:8" ht="20.25" customHeight="1" x14ac:dyDescent="0.35">
      <c r="B28" s="421" t="s">
        <v>293</v>
      </c>
      <c r="C28" s="304" cm="1">
        <f t="array" ref="C28:H28">'[1]APPENDIX 48'!$C28:$H28</f>
        <v>7</v>
      </c>
      <c r="D28" s="304">
        <v>63315</v>
      </c>
      <c r="E28" s="304">
        <v>9031868239.4599972</v>
      </c>
      <c r="F28" s="304">
        <v>8</v>
      </c>
      <c r="G28" s="304">
        <v>664569</v>
      </c>
      <c r="H28" s="433">
        <v>59560095780.459999</v>
      </c>
    </row>
    <row r="29" spans="2:8" ht="20.25" customHeight="1" x14ac:dyDescent="0.35">
      <c r="B29" s="421" t="s">
        <v>294</v>
      </c>
      <c r="C29" s="304" cm="1">
        <f t="array" ref="C29:H29">'[1]APPENDIX 48'!$C29:$H29</f>
        <v>292</v>
      </c>
      <c r="D29" s="304">
        <v>14845</v>
      </c>
      <c r="E29" s="304">
        <v>66720769586.839996</v>
      </c>
      <c r="F29" s="304">
        <v>1551</v>
      </c>
      <c r="G29" s="304">
        <v>20518</v>
      </c>
      <c r="H29" s="433">
        <v>76852704072.338104</v>
      </c>
    </row>
    <row r="30" spans="2:8" ht="20.25" customHeight="1" x14ac:dyDescent="0.35">
      <c r="B30" s="421" t="s">
        <v>295</v>
      </c>
      <c r="C30" s="304" cm="1">
        <f t="array" ref="C30:H30">'[1]APPENDIX 48'!$C30:$H30</f>
        <v>116</v>
      </c>
      <c r="D30" s="304">
        <v>116</v>
      </c>
      <c r="E30" s="304">
        <v>37697490</v>
      </c>
      <c r="F30" s="304">
        <v>875</v>
      </c>
      <c r="G30" s="304">
        <v>22250</v>
      </c>
      <c r="H30" s="433">
        <v>27779315065.343201</v>
      </c>
    </row>
    <row r="31" spans="2:8" ht="20.25" customHeight="1" thickBot="1" x14ac:dyDescent="0.4">
      <c r="B31" s="434" t="s">
        <v>26</v>
      </c>
      <c r="C31" s="435">
        <f t="shared" ref="C31:G31" si="0">SUM(C6:C30)</f>
        <v>7785761.5376876127</v>
      </c>
      <c r="D31" s="435">
        <f t="shared" si="0"/>
        <v>3909746.9724113774</v>
      </c>
      <c r="E31" s="435">
        <f t="shared" si="0"/>
        <v>2221069060247.2456</v>
      </c>
      <c r="F31" s="435">
        <f t="shared" si="0"/>
        <v>5339249.3341333326</v>
      </c>
      <c r="G31" s="435">
        <f t="shared" si="0"/>
        <v>13530404.36963789</v>
      </c>
      <c r="H31" s="436">
        <f>SUM(H6:H30)</f>
        <v>16262043845128.713</v>
      </c>
    </row>
    <row r="32" spans="2:8" ht="20.25" customHeight="1" x14ac:dyDescent="0.35">
      <c r="B32" s="513" t="s">
        <v>422</v>
      </c>
      <c r="C32" s="514"/>
      <c r="D32" s="514"/>
      <c r="E32" s="514"/>
      <c r="F32" s="514"/>
      <c r="G32" s="514"/>
      <c r="H32" s="514"/>
    </row>
    <row r="33" spans="2:8" ht="20.25" customHeight="1" x14ac:dyDescent="0.35">
      <c r="B33" s="574"/>
      <c r="C33" s="514"/>
      <c r="D33" s="514"/>
      <c r="E33" s="575"/>
      <c r="F33" s="514"/>
      <c r="G33" s="514"/>
      <c r="H33" s="575"/>
    </row>
    <row r="34" spans="2:8" ht="20.25" customHeight="1" x14ac:dyDescent="0.35">
      <c r="C34" s="311"/>
      <c r="D34" s="392"/>
      <c r="E34" s="68"/>
      <c r="F34" s="311"/>
    </row>
  </sheetData>
  <sheetProtection algorithmName="SHA-512" hashValue="EzcOyF3gVa8xyJmdFv+b8nELmmq7l8yFxqu7HQrHzHfq/d/mSTPmmr5uT0x+ng8PCrnMMqDpKgGUDE0bvTPoCg==" saltValue="EEhdBd1i0HSaZNMEnMqPjQ==" spinCount="100000" sheet="1" objects="1" scenarios="1"/>
  <mergeCells count="5">
    <mergeCell ref="B32:H32"/>
    <mergeCell ref="C4:E4"/>
    <mergeCell ref="F4:H4"/>
    <mergeCell ref="B33:H33"/>
    <mergeCell ref="B3:H3"/>
  </mergeCells>
  <pageMargins left="0.7" right="0.7" top="0.75" bottom="0.75" header="0.3" footer="0.3"/>
  <pageSetup scale="60" orientation="landscape" r:id="rId1"/>
  <headerFooter>
    <oddFooter>Page &amp;P</oddFooter>
  </headerFooter>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81">
    <tabColor rgb="FFCC9900"/>
    <pageSetUpPr fitToPage="1"/>
  </sheetPr>
  <dimension ref="A1:CV11"/>
  <sheetViews>
    <sheetView showGridLines="0" topLeftCell="F1" zoomScale="80" zoomScaleNormal="80" workbookViewId="0">
      <selection activeCell="F8" sqref="F8"/>
    </sheetView>
  </sheetViews>
  <sheetFormatPr defaultRowHeight="20.25" customHeight="1" x14ac:dyDescent="0.35"/>
  <cols>
    <col min="1" max="1" width="11" style="1" customWidth="1"/>
    <col min="2" max="2" width="36.1796875" style="1" customWidth="1"/>
    <col min="3" max="3" width="25.6328125" style="1" customWidth="1"/>
    <col min="4" max="4" width="21.08984375" style="1" bestFit="1" customWidth="1"/>
    <col min="5" max="5" width="17.26953125" style="394" bestFit="1" customWidth="1"/>
    <col min="6" max="6" width="25.453125" style="1" customWidth="1"/>
    <col min="7" max="7" width="21.08984375" style="1" bestFit="1" customWidth="1"/>
    <col min="8" max="8" width="20.453125" style="394" customWidth="1"/>
    <col min="9" max="9" width="13.54296875" style="1" bestFit="1" customWidth="1"/>
    <col min="10" max="11" width="16.453125" style="1" bestFit="1" customWidth="1"/>
    <col min="12" max="12" width="50" style="1" customWidth="1"/>
    <col min="13" max="100" width="8.7265625" style="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1" spans="2:8" ht="31" customHeight="1" x14ac:dyDescent="0.35">
      <c r="B1" s="449"/>
    </row>
    <row r="2" spans="2:8" ht="20.25" customHeight="1" thickBot="1" x14ac:dyDescent="0.4"/>
    <row r="3" spans="2:8" ht="20.25" customHeight="1" x14ac:dyDescent="0.35">
      <c r="B3" s="562" t="str">
        <f>_xlfn.CONCAT(Contents!E66,": ",UPPER(Contents!F66))</f>
        <v>APPENDIX 49: SUMMARY OF BUSINESS IN FORCE FOR MICRO INSURERS AS AT 31.12.2024</v>
      </c>
      <c r="C3" s="498"/>
      <c r="D3" s="498"/>
      <c r="E3" s="498"/>
      <c r="F3" s="498"/>
      <c r="G3" s="498"/>
      <c r="H3" s="503"/>
    </row>
    <row r="4" spans="2:8" ht="32" customHeight="1" x14ac:dyDescent="0.35">
      <c r="B4" s="425"/>
      <c r="C4" s="573" t="s">
        <v>417</v>
      </c>
      <c r="D4" s="535"/>
      <c r="E4" s="536"/>
      <c r="F4" s="573" t="s">
        <v>418</v>
      </c>
      <c r="G4" s="535"/>
      <c r="H4" s="564"/>
    </row>
    <row r="5" spans="2:8" ht="15.5" x14ac:dyDescent="0.35">
      <c r="B5" s="401" t="s">
        <v>0</v>
      </c>
      <c r="C5" s="23" t="s">
        <v>419</v>
      </c>
      <c r="D5" s="23" t="s">
        <v>420</v>
      </c>
      <c r="E5" s="23" t="s">
        <v>421</v>
      </c>
      <c r="F5" s="23" t="s">
        <v>419</v>
      </c>
      <c r="G5" s="23" t="s">
        <v>420</v>
      </c>
      <c r="H5" s="432" t="s">
        <v>421</v>
      </c>
    </row>
    <row r="6" spans="2:8" ht="31" x14ac:dyDescent="0.35">
      <c r="B6" s="384" t="s">
        <v>296</v>
      </c>
      <c r="C6" s="304" cm="1">
        <f t="array" ref="C6:H6">'[1]APPENDIX 49'!$C6:$H6</f>
        <v>12</v>
      </c>
      <c r="D6" s="304">
        <v>335000000</v>
      </c>
      <c r="E6" s="304">
        <v>62491830</v>
      </c>
      <c r="F6" s="304">
        <v>25</v>
      </c>
      <c r="G6" s="304">
        <v>1474500000</v>
      </c>
      <c r="H6" s="433">
        <v>102770133</v>
      </c>
    </row>
    <row r="7" spans="2:8" ht="20.25" customHeight="1" x14ac:dyDescent="0.35">
      <c r="B7" s="384" t="s">
        <v>297</v>
      </c>
      <c r="C7" s="304" cm="1">
        <f t="array" ref="C7:H7">'[1]APPENDIX 49'!$C7:$H7</f>
        <v>805711</v>
      </c>
      <c r="D7" s="304">
        <v>41667794045</v>
      </c>
      <c r="E7" s="304">
        <v>45949064.939999998</v>
      </c>
      <c r="F7" s="304">
        <v>2554563</v>
      </c>
      <c r="G7" s="304">
        <v>94921827889</v>
      </c>
      <c r="H7" s="433">
        <v>131455778.91</v>
      </c>
    </row>
    <row r="8" spans="2:8" ht="20.25" customHeight="1" thickBot="1" x14ac:dyDescent="0.4">
      <c r="B8" s="434" t="s">
        <v>26</v>
      </c>
      <c r="C8" s="435">
        <f t="shared" ref="C8:H8" si="0">SUM(C6:C7)</f>
        <v>805723</v>
      </c>
      <c r="D8" s="435">
        <f t="shared" si="0"/>
        <v>42002794045</v>
      </c>
      <c r="E8" s="435">
        <f t="shared" si="0"/>
        <v>108440894.94</v>
      </c>
      <c r="F8" s="435">
        <f t="shared" si="0"/>
        <v>2554588</v>
      </c>
      <c r="G8" s="435">
        <f t="shared" si="0"/>
        <v>96396327889</v>
      </c>
      <c r="H8" s="436">
        <f t="shared" si="0"/>
        <v>234225911.91</v>
      </c>
    </row>
    <row r="9" spans="2:8" ht="20.25" customHeight="1" x14ac:dyDescent="0.35">
      <c r="B9" s="513" t="s">
        <v>422</v>
      </c>
      <c r="C9" s="514"/>
      <c r="D9" s="514"/>
      <c r="E9" s="514"/>
      <c r="F9" s="514"/>
      <c r="G9" s="514"/>
      <c r="H9" s="514"/>
    </row>
    <row r="10" spans="2:8" ht="20.25" customHeight="1" x14ac:dyDescent="0.35">
      <c r="B10" s="574"/>
      <c r="C10" s="514"/>
      <c r="D10" s="514"/>
      <c r="E10" s="575"/>
      <c r="F10" s="514"/>
      <c r="G10" s="514"/>
      <c r="H10" s="575"/>
    </row>
    <row r="11" spans="2:8" ht="20.25" customHeight="1" x14ac:dyDescent="0.35">
      <c r="C11" s="311"/>
      <c r="D11" s="392"/>
      <c r="E11" s="68"/>
      <c r="F11" s="311"/>
    </row>
  </sheetData>
  <sheetProtection algorithmName="SHA-512" hashValue="M9BmWpaEs9rZyhJJIdX9Tn8CdufokV6rv8sZKHw6kx1jHTkeRgeXVyzB1m5xoORwybu2J349EjTJMa9XnmgDSA==" saltValue="hnx/DMCTaTHypgLi0aNaEw==" spinCount="100000" sheet="1" objects="1" scenarios="1"/>
  <mergeCells count="5">
    <mergeCell ref="B9:H9"/>
    <mergeCell ref="C4:E4"/>
    <mergeCell ref="F4:H4"/>
    <mergeCell ref="B10:H10"/>
    <mergeCell ref="B3:H3"/>
  </mergeCells>
  <pageMargins left="0.7" right="0.7" top="0.75" bottom="0.75" header="0.3" footer="0.3"/>
  <pageSetup scale="68" orientation="landscape" r:id="rId1"/>
  <headerFooter>
    <oddFooter>Page &amp;P</oddFooter>
  </headerFooter>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7">
    <tabColor rgb="FFCC9900"/>
    <pageSetUpPr fitToPage="1"/>
  </sheetPr>
  <dimension ref="A1:CV32"/>
  <sheetViews>
    <sheetView showGridLines="0" topLeftCell="H1" zoomScale="80" zoomScaleNormal="80" workbookViewId="0">
      <selection activeCell="N8" sqref="N8"/>
    </sheetView>
  </sheetViews>
  <sheetFormatPr defaultRowHeight="15.5" x14ac:dyDescent="0.35"/>
  <cols>
    <col min="1" max="1" width="13.453125" style="1" customWidth="1"/>
    <col min="2" max="2" width="29.81640625" style="1" customWidth="1"/>
    <col min="3" max="4" width="21" style="1" bestFit="1" customWidth="1"/>
    <col min="5" max="5" width="18.54296875" style="1" customWidth="1"/>
    <col min="6" max="6" width="21" style="1" bestFit="1" customWidth="1"/>
    <col min="7" max="7" width="12.1796875" style="1" customWidth="1"/>
    <col min="8" max="8" width="13.54296875" style="1" customWidth="1"/>
    <col min="9" max="9" width="8.1796875" style="1" customWidth="1"/>
    <col min="10" max="10" width="16.1796875" style="1" bestFit="1" customWidth="1"/>
    <col min="11" max="11" width="22.453125" style="1" bestFit="1" customWidth="1"/>
    <col min="12" max="12" width="21.90625" style="1" customWidth="1"/>
    <col min="13" max="13" width="17.90625" style="1" customWidth="1"/>
    <col min="14" max="14" width="21.26953125" style="1" bestFit="1" customWidth="1"/>
    <col min="15" max="15" width="13.54296875" style="1" customWidth="1"/>
    <col min="16" max="16" width="14.08984375" style="1" customWidth="1"/>
    <col min="17" max="100" width="8.7265625" style="1"/>
  </cols>
  <sheetData>
    <row r="1" spans="2:16" ht="36" customHeight="1" thickBot="1" x14ac:dyDescent="0.4">
      <c r="B1" s="449"/>
    </row>
    <row r="2" spans="2:16" ht="18" customHeight="1" x14ac:dyDescent="0.35">
      <c r="B2" s="579" t="str">
        <f>_xlfn.CONCAT(Contents!E67,":",UPPER(Contents!F67))</f>
        <v>APPENDIX 50: SUMMARY OF INSURANCE PREMIUM PER COUNTY DURING THE YEAR ENDED 31.12.2024</v>
      </c>
      <c r="C2" s="498"/>
      <c r="D2" s="498"/>
      <c r="E2" s="498"/>
      <c r="F2" s="498"/>
      <c r="G2" s="498"/>
      <c r="H2" s="498"/>
      <c r="I2" s="498"/>
      <c r="J2" s="498"/>
      <c r="K2" s="498"/>
      <c r="L2" s="498"/>
      <c r="M2" s="498"/>
      <c r="N2" s="498"/>
      <c r="O2" s="498"/>
      <c r="P2" s="503"/>
    </row>
    <row r="3" spans="2:16" ht="29" customHeight="1" x14ac:dyDescent="0.35">
      <c r="B3" s="437" t="s">
        <v>425</v>
      </c>
      <c r="C3" s="396" t="s">
        <v>298</v>
      </c>
      <c r="D3" s="396" t="s">
        <v>299</v>
      </c>
      <c r="E3" s="396" t="s">
        <v>302</v>
      </c>
      <c r="F3" s="396" t="s">
        <v>212</v>
      </c>
      <c r="G3" s="396" t="s">
        <v>426</v>
      </c>
      <c r="H3" s="396" t="s">
        <v>427</v>
      </c>
      <c r="I3" s="576"/>
      <c r="J3" s="395" t="s">
        <v>425</v>
      </c>
      <c r="K3" s="396" t="s">
        <v>298</v>
      </c>
      <c r="L3" s="396" t="s">
        <v>299</v>
      </c>
      <c r="M3" s="396" t="s">
        <v>302</v>
      </c>
      <c r="N3" s="396" t="s">
        <v>212</v>
      </c>
      <c r="O3" s="396" t="s">
        <v>426</v>
      </c>
      <c r="P3" s="438" t="s">
        <v>427</v>
      </c>
    </row>
    <row r="4" spans="2:16" x14ac:dyDescent="0.35">
      <c r="B4" s="144" t="s">
        <v>428</v>
      </c>
      <c r="C4" s="358" cm="1">
        <f t="array" ref="C4:E4">'[1]APPENDIX 50'!$C4:$E4</f>
        <v>154333316.61573201</v>
      </c>
      <c r="D4" s="358">
        <v>164617664.128261</v>
      </c>
      <c r="E4" s="358">
        <v>234225.91200000001</v>
      </c>
      <c r="F4" s="358">
        <f>+C4+D4+E4</f>
        <v>319185206.65599304</v>
      </c>
      <c r="G4" s="397">
        <f>F4/$N$27*100</f>
        <v>82.925027558388635</v>
      </c>
      <c r="H4" s="397">
        <v>82.055943572919119</v>
      </c>
      <c r="I4" s="577"/>
      <c r="J4" s="267" t="s">
        <v>429</v>
      </c>
      <c r="K4" s="358">
        <v>318414.60557999997</v>
      </c>
      <c r="L4" s="358">
        <v>0</v>
      </c>
      <c r="M4" s="358">
        <v>0</v>
      </c>
      <c r="N4" s="358">
        <f>+K4+L4+M4</f>
        <v>318414.60557999997</v>
      </c>
      <c r="O4" s="397">
        <f t="shared" ref="O4:O27" si="0">N4/$N$27*100</f>
        <v>8.2724823682611512E-2</v>
      </c>
      <c r="P4" s="439">
        <v>8.3492665594972509E-2</v>
      </c>
    </row>
    <row r="5" spans="2:16" x14ac:dyDescent="0.35">
      <c r="B5" s="144" t="s">
        <v>430</v>
      </c>
      <c r="C5" s="358" cm="1">
        <f t="array" ref="C5:E5">'[1]APPENDIX 50'!$C5:$E5</f>
        <v>5959902.4107731506</v>
      </c>
      <c r="D5" s="358">
        <v>2132433.9344540099</v>
      </c>
      <c r="E5" s="358">
        <v>0</v>
      </c>
      <c r="F5" s="358">
        <f t="shared" ref="F5:F27" si="1">+C5+D5+E5</f>
        <v>8092336.3452271605</v>
      </c>
      <c r="G5" s="397">
        <f t="shared" ref="G5:G22" si="2">F5/$N$27*100</f>
        <v>2.1024070052311505</v>
      </c>
      <c r="H5" s="397">
        <v>4.2631200705902987</v>
      </c>
      <c r="I5" s="577"/>
      <c r="J5" s="267" t="s">
        <v>431</v>
      </c>
      <c r="K5" s="358">
        <v>190211.84862553701</v>
      </c>
      <c r="L5" s="358">
        <v>0</v>
      </c>
      <c r="M5" s="358">
        <v>0</v>
      </c>
      <c r="N5" s="358">
        <f t="shared" ref="N5:N25" si="3">+K5+L5+M5</f>
        <v>190211.84862553701</v>
      </c>
      <c r="O5" s="397">
        <f t="shared" si="0"/>
        <v>4.9417461900747341E-2</v>
      </c>
      <c r="P5" s="439">
        <v>5.1500162033905852E-2</v>
      </c>
    </row>
    <row r="6" spans="2:16" x14ac:dyDescent="0.35">
      <c r="B6" s="144" t="s">
        <v>432</v>
      </c>
      <c r="C6" s="358" cm="1">
        <f t="array" ref="C6:E6">'[1]APPENDIX 50'!$C6:$E6</f>
        <v>11341864.452593099</v>
      </c>
      <c r="D6" s="358">
        <v>4522705.2721176008</v>
      </c>
      <c r="E6" s="358">
        <v>0</v>
      </c>
      <c r="F6" s="358">
        <f t="shared" si="1"/>
        <v>15864569.724710699</v>
      </c>
      <c r="G6" s="397">
        <f t="shared" si="2"/>
        <v>4.1216505470489713</v>
      </c>
      <c r="H6" s="397">
        <v>1.875032221476284</v>
      </c>
      <c r="I6" s="577"/>
      <c r="J6" s="267" t="s">
        <v>433</v>
      </c>
      <c r="K6" s="358">
        <v>97475.908089999997</v>
      </c>
      <c r="L6" s="358">
        <v>128344.17680404399</v>
      </c>
      <c r="M6" s="358">
        <v>0</v>
      </c>
      <c r="N6" s="358">
        <f t="shared" si="3"/>
        <v>225820.08489404398</v>
      </c>
      <c r="O6" s="397">
        <f t="shared" si="0"/>
        <v>5.8668560987723495E-2</v>
      </c>
      <c r="P6" s="439">
        <v>0.10797084531491646</v>
      </c>
    </row>
    <row r="7" spans="2:16" x14ac:dyDescent="0.35">
      <c r="B7" s="144" t="s">
        <v>434</v>
      </c>
      <c r="C7" s="358" cm="1">
        <f t="array" ref="C7:E7">'[1]APPENDIX 50'!$C7:$E7</f>
        <v>4968709.4736903692</v>
      </c>
      <c r="D7" s="358">
        <v>3870632.5776301902</v>
      </c>
      <c r="E7" s="358">
        <v>0</v>
      </c>
      <c r="F7" s="358">
        <f t="shared" si="1"/>
        <v>8839342.0513205603</v>
      </c>
      <c r="G7" s="397">
        <f t="shared" si="2"/>
        <v>2.2964807513582115</v>
      </c>
      <c r="H7" s="397">
        <v>1.5432592368965818</v>
      </c>
      <c r="I7" s="577"/>
      <c r="J7" s="267" t="s">
        <v>435</v>
      </c>
      <c r="K7" s="358">
        <v>0</v>
      </c>
      <c r="L7" s="358">
        <v>0</v>
      </c>
      <c r="M7" s="358">
        <v>0</v>
      </c>
      <c r="N7" s="358">
        <f t="shared" si="3"/>
        <v>0</v>
      </c>
      <c r="O7" s="397">
        <f t="shared" si="0"/>
        <v>0</v>
      </c>
      <c r="P7" s="439">
        <v>9.59515854961904E-2</v>
      </c>
    </row>
    <row r="8" spans="2:16" x14ac:dyDescent="0.35">
      <c r="B8" s="144" t="s">
        <v>436</v>
      </c>
      <c r="C8" s="358" cm="1">
        <f t="array" ref="C8:E8">'[1]APPENDIX 50'!$C8:$E8</f>
        <v>2700703.77135095</v>
      </c>
      <c r="D8" s="358">
        <v>1196536.8094391699</v>
      </c>
      <c r="E8" s="358">
        <v>0</v>
      </c>
      <c r="F8" s="358">
        <f t="shared" si="1"/>
        <v>3897240.5807901202</v>
      </c>
      <c r="G8" s="397">
        <f t="shared" si="2"/>
        <v>1.0125117825777004</v>
      </c>
      <c r="H8" s="397">
        <v>1.0616262880846352</v>
      </c>
      <c r="I8" s="577"/>
      <c r="J8" s="267" t="s">
        <v>437</v>
      </c>
      <c r="K8" s="358">
        <v>278696.06998999999</v>
      </c>
      <c r="L8" s="358">
        <v>226898.13647907999</v>
      </c>
      <c r="M8" s="358">
        <v>0</v>
      </c>
      <c r="N8" s="358">
        <f t="shared" si="3"/>
        <v>505594.20646907995</v>
      </c>
      <c r="O8" s="397">
        <f t="shared" si="0"/>
        <v>0.13135450086819639</v>
      </c>
      <c r="P8" s="439">
        <v>0.11422608035585657</v>
      </c>
    </row>
    <row r="9" spans="2:16" x14ac:dyDescent="0.35">
      <c r="B9" s="144" t="s">
        <v>438</v>
      </c>
      <c r="C9" s="358" cm="1">
        <f t="array" ref="C9:E9">'[1]APPENDIX 50'!$C9:$E9</f>
        <v>0</v>
      </c>
      <c r="D9" s="358">
        <v>0</v>
      </c>
      <c r="E9" s="358">
        <v>0</v>
      </c>
      <c r="F9" s="358">
        <f t="shared" si="1"/>
        <v>0</v>
      </c>
      <c r="G9" s="397">
        <f t="shared" si="2"/>
        <v>0</v>
      </c>
      <c r="H9" s="397">
        <v>1.0932572050422382</v>
      </c>
      <c r="I9" s="577"/>
      <c r="J9" s="267" t="s">
        <v>439</v>
      </c>
      <c r="K9" s="358">
        <v>304860.30463440501</v>
      </c>
      <c r="L9" s="358">
        <v>171879.60955353701</v>
      </c>
      <c r="M9" s="358">
        <v>0</v>
      </c>
      <c r="N9" s="358">
        <f t="shared" si="3"/>
        <v>476739.91418794205</v>
      </c>
      <c r="O9" s="397">
        <f t="shared" si="0"/>
        <v>0.1238580914710968</v>
      </c>
      <c r="P9" s="439">
        <v>6.0115166826058997E-2</v>
      </c>
    </row>
    <row r="10" spans="2:16" x14ac:dyDescent="0.35">
      <c r="B10" s="144" t="s">
        <v>440</v>
      </c>
      <c r="C10" s="358" cm="1">
        <f t="array" ref="C10:E10">'[1]APPENDIX 50'!$C10:$E10</f>
        <v>1938281.95237929</v>
      </c>
      <c r="D10" s="358">
        <v>2122511.5704937</v>
      </c>
      <c r="E10" s="358">
        <v>0</v>
      </c>
      <c r="F10" s="358">
        <f t="shared" si="1"/>
        <v>4060793.52287299</v>
      </c>
      <c r="G10" s="397">
        <f t="shared" si="2"/>
        <v>1.0550032011856276</v>
      </c>
      <c r="H10" s="397">
        <v>1.0648744118722158</v>
      </c>
      <c r="I10" s="577"/>
      <c r="J10" s="267" t="s">
        <v>441</v>
      </c>
      <c r="K10" s="358">
        <v>103570.26724</v>
      </c>
      <c r="L10" s="358">
        <v>0</v>
      </c>
      <c r="M10" s="358">
        <v>0</v>
      </c>
      <c r="N10" s="358">
        <f t="shared" si="3"/>
        <v>103570.26724</v>
      </c>
      <c r="O10" s="397">
        <f t="shared" si="0"/>
        <v>2.6907786094119143E-2</v>
      </c>
      <c r="P10" s="439">
        <v>6.4603521459201466E-2</v>
      </c>
    </row>
    <row r="11" spans="2:16" x14ac:dyDescent="0.35">
      <c r="B11" s="144" t="s">
        <v>442</v>
      </c>
      <c r="C11" s="358" cm="1">
        <f t="array" ref="C11:E11">'[1]APPENDIX 50'!$C11:$E11</f>
        <v>1457869.7999249799</v>
      </c>
      <c r="D11" s="358">
        <v>830707.93512107304</v>
      </c>
      <c r="E11" s="358">
        <v>0</v>
      </c>
      <c r="F11" s="358">
        <f t="shared" si="1"/>
        <v>2288577.7350460528</v>
      </c>
      <c r="G11" s="397">
        <f t="shared" si="2"/>
        <v>0.59457759254095821</v>
      </c>
      <c r="H11" s="397">
        <v>1.0519740807133326</v>
      </c>
      <c r="I11" s="577"/>
      <c r="J11" s="267" t="s">
        <v>443</v>
      </c>
      <c r="K11" s="358">
        <v>0</v>
      </c>
      <c r="L11" s="358">
        <v>0</v>
      </c>
      <c r="M11" s="358">
        <v>0</v>
      </c>
      <c r="N11" s="358">
        <f t="shared" si="3"/>
        <v>0</v>
      </c>
      <c r="O11" s="397">
        <f t="shared" si="0"/>
        <v>0</v>
      </c>
      <c r="P11" s="439">
        <v>5.4350018040692546E-2</v>
      </c>
    </row>
    <row r="12" spans="2:16" x14ac:dyDescent="0.35">
      <c r="B12" s="144" t="s">
        <v>444</v>
      </c>
      <c r="C12" s="358" cm="1">
        <f t="array" ref="C12:E12">'[1]APPENDIX 50'!$C12:$E12</f>
        <v>2250228.6872202498</v>
      </c>
      <c r="D12" s="358">
        <v>1159122.99093525</v>
      </c>
      <c r="E12" s="358">
        <v>0</v>
      </c>
      <c r="F12" s="358">
        <f t="shared" si="1"/>
        <v>3409351.6781554995</v>
      </c>
      <c r="G12" s="397">
        <f t="shared" si="2"/>
        <v>0.88575715907783259</v>
      </c>
      <c r="H12" s="397">
        <v>0.67803010547590903</v>
      </c>
      <c r="I12" s="577"/>
      <c r="J12" s="267" t="s">
        <v>445</v>
      </c>
      <c r="K12" s="358">
        <v>0</v>
      </c>
      <c r="L12" s="358">
        <v>0</v>
      </c>
      <c r="M12" s="358">
        <v>0</v>
      </c>
      <c r="N12" s="358">
        <f t="shared" si="3"/>
        <v>0</v>
      </c>
      <c r="O12" s="397">
        <f t="shared" si="0"/>
        <v>0</v>
      </c>
      <c r="P12" s="439">
        <v>2.7533480431741243E-2</v>
      </c>
    </row>
    <row r="13" spans="2:16" x14ac:dyDescent="0.35">
      <c r="B13" s="144" t="s">
        <v>446</v>
      </c>
      <c r="C13" s="358" cm="1">
        <f t="array" ref="C13:E13">'[1]APPENDIX 50'!$C13:$E13</f>
        <v>833823.57333866996</v>
      </c>
      <c r="D13" s="358">
        <v>692066.56745453202</v>
      </c>
      <c r="E13" s="358">
        <v>0</v>
      </c>
      <c r="F13" s="358">
        <f t="shared" si="1"/>
        <v>1525890.140793202</v>
      </c>
      <c r="G13" s="397">
        <f t="shared" si="2"/>
        <v>0.39642965694435939</v>
      </c>
      <c r="H13" s="397">
        <v>0.46637604620051404</v>
      </c>
      <c r="I13" s="577"/>
      <c r="J13" s="267" t="s">
        <v>447</v>
      </c>
      <c r="K13" s="358">
        <v>237459.15057389502</v>
      </c>
      <c r="L13" s="358">
        <v>144942.269801827</v>
      </c>
      <c r="M13" s="358">
        <v>0</v>
      </c>
      <c r="N13" s="358">
        <f t="shared" si="3"/>
        <v>382401.42037572199</v>
      </c>
      <c r="O13" s="397">
        <f t="shared" si="0"/>
        <v>9.9348740673938424E-2</v>
      </c>
      <c r="P13" s="439">
        <v>0.16477380604612965</v>
      </c>
    </row>
    <row r="14" spans="2:16" x14ac:dyDescent="0.35">
      <c r="B14" s="144" t="s">
        <v>448</v>
      </c>
      <c r="C14" s="358" cm="1">
        <f t="array" ref="C14:E14">'[1]APPENDIX 50'!$C14:$E14</f>
        <v>1116173.7766088799</v>
      </c>
      <c r="D14" s="358">
        <v>1020110.18592999</v>
      </c>
      <c r="E14" s="358">
        <v>0</v>
      </c>
      <c r="F14" s="358">
        <f t="shared" si="1"/>
        <v>2136283.9625388701</v>
      </c>
      <c r="G14" s="397">
        <f t="shared" si="2"/>
        <v>0.55501133126450697</v>
      </c>
      <c r="H14" s="397">
        <v>0.51932363486847</v>
      </c>
      <c r="I14" s="577"/>
      <c r="J14" s="267" t="s">
        <v>449</v>
      </c>
      <c r="K14" s="358">
        <v>214316.88334960499</v>
      </c>
      <c r="L14" s="358">
        <v>189258.58006034698</v>
      </c>
      <c r="M14" s="358">
        <v>0</v>
      </c>
      <c r="N14" s="358">
        <f t="shared" si="3"/>
        <v>403575.463409952</v>
      </c>
      <c r="O14" s="397">
        <f t="shared" si="0"/>
        <v>0.1048498042117246</v>
      </c>
      <c r="P14" s="439">
        <v>0.18990958079070691</v>
      </c>
    </row>
    <row r="15" spans="2:16" x14ac:dyDescent="0.35">
      <c r="B15" s="144" t="s">
        <v>450</v>
      </c>
      <c r="C15" s="358" cm="1">
        <f t="array" ref="C15:E15">'[1]APPENDIX 50'!$C15:$E15</f>
        <v>1024948.36838416</v>
      </c>
      <c r="D15" s="358">
        <v>493667.55652140698</v>
      </c>
      <c r="E15" s="358">
        <v>0</v>
      </c>
      <c r="F15" s="358">
        <f t="shared" si="1"/>
        <v>1518615.924905567</v>
      </c>
      <c r="G15" s="397">
        <f t="shared" si="2"/>
        <v>0.39453979945607692</v>
      </c>
      <c r="H15" s="397">
        <v>0.32878006105807633</v>
      </c>
      <c r="I15" s="577"/>
      <c r="J15" s="267" t="s">
        <v>451</v>
      </c>
      <c r="K15" s="358">
        <v>189396.47449999899</v>
      </c>
      <c r="L15" s="358">
        <v>0</v>
      </c>
      <c r="M15" s="358">
        <v>0</v>
      </c>
      <c r="N15" s="358">
        <f t="shared" si="3"/>
        <v>189396.47449999899</v>
      </c>
      <c r="O15" s="397">
        <f t="shared" si="0"/>
        <v>4.9205625886982733E-2</v>
      </c>
      <c r="P15" s="439">
        <v>8.9253585364142796E-2</v>
      </c>
    </row>
    <row r="16" spans="2:16" x14ac:dyDescent="0.35">
      <c r="B16" s="144" t="s">
        <v>452</v>
      </c>
      <c r="C16" s="358" cm="1">
        <f t="array" ref="C16:E16">'[1]APPENDIX 50'!$C16:$E16</f>
        <v>83130.8072689439</v>
      </c>
      <c r="D16" s="358">
        <v>204338.07991594201</v>
      </c>
      <c r="E16" s="358">
        <v>0</v>
      </c>
      <c r="F16" s="358">
        <f t="shared" si="1"/>
        <v>287468.88718488591</v>
      </c>
      <c r="G16" s="397">
        <f t="shared" si="2"/>
        <v>7.4685057123208581E-2</v>
      </c>
      <c r="H16" s="397">
        <v>0.31692435395433233</v>
      </c>
      <c r="I16" s="577"/>
      <c r="J16" s="267" t="s">
        <v>453</v>
      </c>
      <c r="K16" s="358">
        <v>81232.173087083691</v>
      </c>
      <c r="L16" s="358">
        <v>0</v>
      </c>
      <c r="M16" s="358">
        <v>0</v>
      </c>
      <c r="N16" s="358">
        <f t="shared" si="3"/>
        <v>81232.173087083691</v>
      </c>
      <c r="O16" s="397">
        <f t="shared" si="0"/>
        <v>2.1104299483197028E-2</v>
      </c>
      <c r="P16" s="439">
        <v>4.4105370482227305E-2</v>
      </c>
    </row>
    <row r="17" spans="2:16" x14ac:dyDescent="0.35">
      <c r="B17" s="144" t="s">
        <v>454</v>
      </c>
      <c r="C17" s="358" cm="1">
        <f t="array" ref="C17:E17">'[1]APPENDIX 50'!$C17:$E17</f>
        <v>797987.43218643998</v>
      </c>
      <c r="D17" s="358">
        <v>566801.34633151698</v>
      </c>
      <c r="E17" s="358">
        <v>0</v>
      </c>
      <c r="F17" s="358">
        <f t="shared" si="1"/>
        <v>1364788.7785179568</v>
      </c>
      <c r="G17" s="397">
        <f t="shared" si="2"/>
        <v>0.3545751642304571</v>
      </c>
      <c r="H17" s="397">
        <v>0.4112665356464677</v>
      </c>
      <c r="I17" s="577"/>
      <c r="J17" s="267" t="s">
        <v>455</v>
      </c>
      <c r="K17" s="358">
        <v>105005.77759525401</v>
      </c>
      <c r="L17" s="358">
        <v>35634.277671633201</v>
      </c>
      <c r="M17" s="358">
        <v>0</v>
      </c>
      <c r="N17" s="358">
        <f t="shared" si="3"/>
        <v>140640.05526688721</v>
      </c>
      <c r="O17" s="397">
        <f t="shared" si="0"/>
        <v>3.6538599582998391E-2</v>
      </c>
      <c r="P17" s="439">
        <v>5.4836190754982875E-2</v>
      </c>
    </row>
    <row r="18" spans="2:16" x14ac:dyDescent="0.35">
      <c r="B18" s="144" t="s">
        <v>456</v>
      </c>
      <c r="C18" s="358" cm="1">
        <f t="array" ref="C18:E18">'[1]APPENDIX 50'!$C18:$E18</f>
        <v>720218.8713471021</v>
      </c>
      <c r="D18" s="358">
        <v>520021.03154953697</v>
      </c>
      <c r="E18" s="358">
        <v>0</v>
      </c>
      <c r="F18" s="358">
        <f t="shared" si="1"/>
        <v>1240239.902896639</v>
      </c>
      <c r="G18" s="397">
        <f t="shared" si="2"/>
        <v>0.32221708895663809</v>
      </c>
      <c r="H18" s="397">
        <v>0.24665132552573796</v>
      </c>
      <c r="I18" s="577"/>
      <c r="J18" s="267" t="s">
        <v>457</v>
      </c>
      <c r="K18" s="358">
        <v>22630.593822536099</v>
      </c>
      <c r="L18" s="358">
        <v>0</v>
      </c>
      <c r="M18" s="358">
        <v>0</v>
      </c>
      <c r="N18" s="358">
        <f t="shared" si="3"/>
        <v>22630.593822536099</v>
      </c>
      <c r="O18" s="397">
        <f t="shared" si="0"/>
        <v>5.8794786765261559E-3</v>
      </c>
      <c r="P18" s="439">
        <v>2.6239705202093757E-2</v>
      </c>
    </row>
    <row r="19" spans="2:16" x14ac:dyDescent="0.35">
      <c r="B19" s="144" t="s">
        <v>458</v>
      </c>
      <c r="C19" s="358" cm="1">
        <f t="array" ref="C19:E19">'[1]APPENDIX 50'!$C19:$E19</f>
        <v>709467.47109634103</v>
      </c>
      <c r="D19" s="358">
        <v>421909.08377072611</v>
      </c>
      <c r="E19" s="358">
        <v>0</v>
      </c>
      <c r="F19" s="358">
        <f t="shared" si="1"/>
        <v>1131376.5548670671</v>
      </c>
      <c r="G19" s="397">
        <f t="shared" si="2"/>
        <v>0.29393414868497247</v>
      </c>
      <c r="H19" s="397">
        <v>0.51973542805140571</v>
      </c>
      <c r="I19" s="577"/>
      <c r="J19" s="267" t="s">
        <v>459</v>
      </c>
      <c r="K19" s="358">
        <v>122145.93794637101</v>
      </c>
      <c r="L19" s="358">
        <v>243880.40461868598</v>
      </c>
      <c r="M19" s="358">
        <v>0</v>
      </c>
      <c r="N19" s="358">
        <f t="shared" si="3"/>
        <v>366026.34256505698</v>
      </c>
      <c r="O19" s="397">
        <f t="shared" si="0"/>
        <v>9.5094458989187114E-2</v>
      </c>
      <c r="P19" s="439">
        <v>1.1155622537398017E-2</v>
      </c>
    </row>
    <row r="20" spans="2:16" x14ac:dyDescent="0.35">
      <c r="B20" s="144" t="s">
        <v>460</v>
      </c>
      <c r="C20" s="358" cm="1">
        <f t="array" ref="C20:E20">'[1]APPENDIX 50'!$C20:$E20</f>
        <v>1370224.8507804601</v>
      </c>
      <c r="D20" s="358">
        <v>0</v>
      </c>
      <c r="E20" s="358">
        <v>0</v>
      </c>
      <c r="F20" s="358">
        <f t="shared" si="1"/>
        <v>1370224.8507804601</v>
      </c>
      <c r="G20" s="397">
        <f t="shared" si="2"/>
        <v>0.35598746791113273</v>
      </c>
      <c r="H20" s="397">
        <v>0.19341043817696346</v>
      </c>
      <c r="I20" s="577"/>
      <c r="J20" s="267" t="s">
        <v>461</v>
      </c>
      <c r="K20" s="358">
        <v>57061.709534608402</v>
      </c>
      <c r="L20" s="358">
        <v>338345.296795409</v>
      </c>
      <c r="M20" s="358">
        <v>0</v>
      </c>
      <c r="N20" s="358">
        <f t="shared" si="3"/>
        <v>395407.00633001741</v>
      </c>
      <c r="O20" s="397">
        <f t="shared" si="0"/>
        <v>0.10272762087008516</v>
      </c>
      <c r="P20" s="439">
        <v>2.302537391142815E-2</v>
      </c>
    </row>
    <row r="21" spans="2:16" x14ac:dyDescent="0.35">
      <c r="B21" s="144" t="s">
        <v>462</v>
      </c>
      <c r="C21" s="358" cm="1">
        <f t="array" ref="C21:E21">'[1]APPENDIX 50'!$C21:$E21</f>
        <v>602102.74529462506</v>
      </c>
      <c r="D21" s="358">
        <v>513014.54946850089</v>
      </c>
      <c r="E21" s="358">
        <v>0</v>
      </c>
      <c r="F21" s="358">
        <f t="shared" si="1"/>
        <v>1115117.2947631259</v>
      </c>
      <c r="G21" s="397">
        <f t="shared" si="2"/>
        <v>0.28970995669836991</v>
      </c>
      <c r="H21" s="397">
        <v>0.1498618492985187</v>
      </c>
      <c r="I21" s="577"/>
      <c r="J21" s="267" t="s">
        <v>463</v>
      </c>
      <c r="K21" s="358">
        <v>39785.358506948003</v>
      </c>
      <c r="L21" s="358">
        <v>0</v>
      </c>
      <c r="M21" s="358">
        <v>0</v>
      </c>
      <c r="N21" s="358">
        <f t="shared" si="3"/>
        <v>39785.358506948003</v>
      </c>
      <c r="O21" s="397">
        <f t="shared" si="0"/>
        <v>1.0336324747546343E-2</v>
      </c>
      <c r="P21" s="439">
        <v>4.3207948327057419E-2</v>
      </c>
    </row>
    <row r="22" spans="2:16" x14ac:dyDescent="0.35">
      <c r="B22" s="144" t="s">
        <v>464</v>
      </c>
      <c r="C22" s="358" cm="1">
        <f t="array" ref="C22:E22">'[1]APPENDIX 50'!$C22:$E22</f>
        <v>119672.247829944</v>
      </c>
      <c r="D22" s="358">
        <v>238593.45752237501</v>
      </c>
      <c r="E22" s="358">
        <v>0</v>
      </c>
      <c r="F22" s="358">
        <f t="shared" si="1"/>
        <v>358265.705352319</v>
      </c>
      <c r="G22" s="397">
        <f t="shared" si="2"/>
        <v>9.3078228157316034E-2</v>
      </c>
      <c r="H22" s="397">
        <v>0.16037447736943594</v>
      </c>
      <c r="I22" s="577"/>
      <c r="J22" s="267" t="s">
        <v>465</v>
      </c>
      <c r="K22" s="358">
        <v>220269.58161376699</v>
      </c>
      <c r="L22" s="358">
        <v>0</v>
      </c>
      <c r="M22" s="358">
        <v>0</v>
      </c>
      <c r="N22" s="358">
        <f t="shared" si="3"/>
        <v>220269.58161376699</v>
      </c>
      <c r="O22" s="397">
        <f t="shared" si="0"/>
        <v>5.7226527873776689E-2</v>
      </c>
      <c r="P22" s="439">
        <v>0</v>
      </c>
    </row>
    <row r="23" spans="2:16" x14ac:dyDescent="0.35">
      <c r="B23" s="144" t="s">
        <v>466</v>
      </c>
      <c r="C23" s="358" cm="1">
        <f t="array" ref="C23:E23">'[1]APPENDIX 50'!$C23:$E23</f>
        <v>238795.60220041999</v>
      </c>
      <c r="D23" s="358">
        <v>0</v>
      </c>
      <c r="E23" s="358">
        <v>0</v>
      </c>
      <c r="F23" s="358">
        <f t="shared" si="1"/>
        <v>238795.60220041999</v>
      </c>
      <c r="G23" s="397">
        <v>0.17393692632346949</v>
      </c>
      <c r="H23" s="397">
        <v>0.10812240151739662</v>
      </c>
      <c r="I23" s="577"/>
      <c r="J23" s="267" t="s">
        <v>467</v>
      </c>
      <c r="K23" s="358">
        <v>38168.580200000004</v>
      </c>
      <c r="L23" s="358">
        <v>204775.084094285</v>
      </c>
      <c r="M23" s="358">
        <v>0</v>
      </c>
      <c r="N23" s="358">
        <f t="shared" si="3"/>
        <v>242943.664294285</v>
      </c>
      <c r="O23" s="397">
        <f t="shared" si="0"/>
        <v>6.3117305052462186E-2</v>
      </c>
      <c r="P23" s="439">
        <v>2.2195138087869663E-2</v>
      </c>
    </row>
    <row r="24" spans="2:16" x14ac:dyDescent="0.35">
      <c r="B24" s="144" t="s">
        <v>468</v>
      </c>
      <c r="C24" s="358" cm="1">
        <f t="array" ref="C24:E24">'[1]APPENDIX 50'!$C24:$E24</f>
        <v>307796.31900212198</v>
      </c>
      <c r="D24" s="358">
        <v>512947.02703587699</v>
      </c>
      <c r="E24" s="358">
        <v>0</v>
      </c>
      <c r="F24" s="358">
        <f t="shared" si="1"/>
        <v>820743.34603799903</v>
      </c>
      <c r="G24" s="397">
        <f>F24/$N$27*100</f>
        <v>0.21323094920848912</v>
      </c>
      <c r="H24" s="397">
        <v>6.7022840964664321E-2</v>
      </c>
      <c r="I24" s="577"/>
      <c r="J24" s="267" t="s">
        <v>469</v>
      </c>
      <c r="K24" s="358">
        <v>11369.910699999999</v>
      </c>
      <c r="L24" s="358">
        <v>0</v>
      </c>
      <c r="M24" s="358">
        <v>0</v>
      </c>
      <c r="N24" s="358">
        <f t="shared" si="3"/>
        <v>11369.910699999999</v>
      </c>
      <c r="O24" s="397">
        <f t="shared" si="0"/>
        <v>2.9539281222080238E-3</v>
      </c>
      <c r="P24" s="439">
        <v>5.9961968274261916E-2</v>
      </c>
    </row>
    <row r="25" spans="2:16" x14ac:dyDescent="0.35">
      <c r="B25" s="144" t="s">
        <v>470</v>
      </c>
      <c r="C25" s="358" cm="1">
        <f t="array" ref="C25:E25">'[1]APPENDIX 50'!$C25:$E25</f>
        <v>0</v>
      </c>
      <c r="D25" s="358">
        <v>0</v>
      </c>
      <c r="E25" s="358">
        <v>0</v>
      </c>
      <c r="F25" s="358">
        <f t="shared" si="1"/>
        <v>0</v>
      </c>
      <c r="G25" s="397">
        <f>F25/$N$27*100</f>
        <v>0</v>
      </c>
      <c r="H25" s="397">
        <v>6.1143009766938435E-2</v>
      </c>
      <c r="I25" s="577"/>
      <c r="J25" s="267" t="s">
        <v>471</v>
      </c>
      <c r="K25" s="358">
        <v>34651.5845902699</v>
      </c>
      <c r="L25" s="358">
        <v>0</v>
      </c>
      <c r="M25" s="358">
        <v>0</v>
      </c>
      <c r="N25" s="358">
        <f t="shared" si="3"/>
        <v>34651.5845902699</v>
      </c>
      <c r="O25" s="397">
        <f t="shared" si="0"/>
        <v>9.0025588503758851E-3</v>
      </c>
      <c r="P25" s="439">
        <v>2.5344773935350014E-2</v>
      </c>
    </row>
    <row r="26" spans="2:16" x14ac:dyDescent="0.35">
      <c r="B26" s="144" t="s">
        <v>472</v>
      </c>
      <c r="C26" s="358" cm="1">
        <f t="array" ref="C26:E26">'[1]APPENDIX 50'!$C26:$E26</f>
        <v>264674.71096507402</v>
      </c>
      <c r="D26" s="358">
        <v>0</v>
      </c>
      <c r="E26" s="358">
        <v>0</v>
      </c>
      <c r="F26" s="358">
        <f t="shared" si="1"/>
        <v>264674.71096507402</v>
      </c>
      <c r="G26" s="397">
        <f>F26/$N$27*100</f>
        <v>6.8763079375549763E-2</v>
      </c>
      <c r="H26" s="397">
        <v>0.1420770982939443</v>
      </c>
      <c r="I26" s="577"/>
      <c r="J26" s="267" t="s">
        <v>473</v>
      </c>
      <c r="K26" s="358">
        <v>1126470.15930539</v>
      </c>
      <c r="L26" s="358">
        <v>0</v>
      </c>
      <c r="M26" s="358">
        <v>0</v>
      </c>
      <c r="N26" s="358">
        <f>+K26+L26+M26</f>
        <v>1126470.15930539</v>
      </c>
      <c r="O26" s="397">
        <f t="shared" si="0"/>
        <v>0.292659456190834</v>
      </c>
      <c r="P26" s="439">
        <v>3.8044651012288877E-2</v>
      </c>
    </row>
    <row r="27" spans="2:16" ht="16" thickBot="1" x14ac:dyDescent="0.4">
      <c r="B27" s="145" t="s">
        <v>474</v>
      </c>
      <c r="C27" s="358" cm="1">
        <f t="array" ref="C27:E27">'[1]APPENDIX 50'!$C27:$E27</f>
        <v>240562.13729563</v>
      </c>
      <c r="D27" s="358">
        <v>180553.92582282401</v>
      </c>
      <c r="E27" s="358">
        <v>0</v>
      </c>
      <c r="F27" s="440">
        <f t="shared" si="1"/>
        <v>421116.06311845401</v>
      </c>
      <c r="G27" s="441">
        <f>F27/$N$27*100</f>
        <v>0.10940689108131084</v>
      </c>
      <c r="H27" s="441">
        <v>0.17001606595704044</v>
      </c>
      <c r="I27" s="578"/>
      <c r="J27" s="442" t="s">
        <v>212</v>
      </c>
      <c r="K27" s="443">
        <f>SUM(C4:C27,K4:K26)</f>
        <v>197173648.95674855</v>
      </c>
      <c r="L27" s="443">
        <f>SUM(L4:L26,D4:D27)</f>
        <v>187500295.86565405</v>
      </c>
      <c r="M27" s="443">
        <v>234225.91200000001</v>
      </c>
      <c r="N27" s="442">
        <f>SUM(F4:F27,N4:N26)</f>
        <v>384908170.73440278</v>
      </c>
      <c r="O27" s="444">
        <f t="shared" si="0"/>
        <v>100</v>
      </c>
      <c r="P27" s="445">
        <v>100</v>
      </c>
    </row>
    <row r="28" spans="2:16" x14ac:dyDescent="0.35">
      <c r="B28" s="398" t="s">
        <v>475</v>
      </c>
      <c r="C28" s="398"/>
      <c r="D28" s="398"/>
      <c r="F28" s="398"/>
      <c r="G28" s="398"/>
      <c r="H28" s="398"/>
      <c r="I28" s="398"/>
      <c r="J28" s="398"/>
      <c r="K28" s="398"/>
      <c r="L28" s="398"/>
      <c r="M28" s="398"/>
      <c r="N28" s="398"/>
      <c r="O28" s="398"/>
      <c r="P28" s="9"/>
    </row>
    <row r="31" spans="2:16" x14ac:dyDescent="0.35">
      <c r="K31" s="325"/>
      <c r="L31" s="325"/>
    </row>
    <row r="32" spans="2:16" x14ac:dyDescent="0.35">
      <c r="D32"/>
    </row>
  </sheetData>
  <sheetProtection algorithmName="SHA-512" hashValue="Ji4m9QbCoRt/d6nhyGJ6W9mww/pMuaYLhotNhxhDoEpryMG9h/fx65DlQrzVNSxOYO4IhhTQIrGPC0PXnEqngg==" saltValue="+3n3o5+SlCzC68uPDM830w==" spinCount="100000" sheet="1" objects="1" scenarios="1"/>
  <mergeCells count="2">
    <mergeCell ref="I3:I27"/>
    <mergeCell ref="B2:P2"/>
  </mergeCells>
  <pageMargins left="0.7" right="0.7" top="0.75" bottom="0.75" header="0.3" footer="0.3"/>
  <pageSetup scale="42" orientation="landscape" r:id="rId1"/>
  <headerFooter>
    <oddFooter>Page &amp;P</oddFooter>
  </headerFooter>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99">
    <tabColor rgb="FFCC9900"/>
    <pageSetUpPr fitToPage="1"/>
  </sheetPr>
  <dimension ref="A1:CV44"/>
  <sheetViews>
    <sheetView showGridLines="0" topLeftCell="H1" zoomScale="80" zoomScaleNormal="80" workbookViewId="0">
      <selection activeCell="Q13" sqref="Q13"/>
    </sheetView>
  </sheetViews>
  <sheetFormatPr defaultRowHeight="20.25" customHeight="1" x14ac:dyDescent="0.35"/>
  <cols>
    <col min="1" max="1" width="11" style="1" customWidth="1"/>
    <col min="2" max="2" width="50.6328125" style="1" bestFit="1" customWidth="1"/>
    <col min="3" max="3" width="18.81640625" style="1" customWidth="1"/>
    <col min="4" max="4" width="10.54296875" style="1" customWidth="1"/>
    <col min="5" max="5" width="12.81640625" style="394" customWidth="1"/>
    <col min="6" max="6" width="16.453125" style="1" customWidth="1"/>
    <col min="7" max="7" width="11.81640625" style="1" customWidth="1"/>
    <col min="8" max="8" width="11.453125" style="394" customWidth="1"/>
    <col min="9" max="9" width="13.54296875" style="1" bestFit="1" customWidth="1"/>
    <col min="10" max="10" width="11.08984375" style="1" customWidth="1"/>
    <col min="11" max="11" width="14" style="1" bestFit="1" customWidth="1"/>
    <col min="12" max="12" width="11.90625" style="1" bestFit="1" customWidth="1"/>
    <col min="13" max="100" width="8.7265625" style="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1" spans="2:12" ht="32" customHeight="1" x14ac:dyDescent="0.35">
      <c r="B1" s="449"/>
    </row>
    <row r="3" spans="2:12" ht="20.25" customHeight="1" x14ac:dyDescent="0.35">
      <c r="B3" s="562" t="str">
        <f>_xlfn.CONCAT(Contents!E68,": ",UPPER(Contents!F68))</f>
        <v>APPENDIX 51: SUMMARY OF CLAIM NUMBERS UNDER MOTOR CLASSES BUSINESS FOR THE YEAR ENDED 31.12.2024</v>
      </c>
      <c r="C3" s="498"/>
      <c r="D3" s="498"/>
      <c r="E3" s="498"/>
      <c r="F3" s="498"/>
      <c r="G3" s="498"/>
      <c r="H3" s="498"/>
      <c r="I3" s="498"/>
      <c r="J3" s="498"/>
      <c r="K3" s="498"/>
      <c r="L3" s="499"/>
    </row>
    <row r="4" spans="2:12" ht="27" customHeight="1" x14ac:dyDescent="0.35">
      <c r="B4" s="399"/>
      <c r="C4" s="23"/>
      <c r="D4" s="580" t="s">
        <v>476</v>
      </c>
      <c r="E4" s="535"/>
      <c r="F4" s="535"/>
      <c r="G4" s="535"/>
      <c r="H4" s="535"/>
      <c r="I4" s="535"/>
      <c r="J4" s="535"/>
      <c r="K4" s="535"/>
      <c r="L4" s="564"/>
    </row>
    <row r="5" spans="2:12" ht="29.25" customHeight="1" x14ac:dyDescent="0.35">
      <c r="B5" s="401" t="s">
        <v>0</v>
      </c>
      <c r="C5" s="27" t="s">
        <v>477</v>
      </c>
      <c r="D5" s="27" t="s">
        <v>478</v>
      </c>
      <c r="E5" s="27" t="s">
        <v>479</v>
      </c>
      <c r="F5" s="27" t="s">
        <v>480</v>
      </c>
      <c r="G5" s="27" t="s">
        <v>481</v>
      </c>
      <c r="H5" s="27" t="s">
        <v>226</v>
      </c>
      <c r="I5" s="27" t="s">
        <v>482</v>
      </c>
      <c r="J5" s="27" t="s">
        <v>483</v>
      </c>
      <c r="K5" s="28" t="s">
        <v>484</v>
      </c>
      <c r="L5" s="383" t="s">
        <v>212</v>
      </c>
    </row>
    <row r="6" spans="2:12" ht="20.25" customHeight="1" x14ac:dyDescent="0.35">
      <c r="B6" s="581" t="s">
        <v>4</v>
      </c>
      <c r="C6" s="535"/>
      <c r="D6" s="535"/>
      <c r="E6" s="535"/>
      <c r="F6" s="535"/>
      <c r="G6" s="535"/>
      <c r="H6" s="535"/>
      <c r="I6" s="535"/>
      <c r="J6" s="535"/>
      <c r="K6" s="535"/>
      <c r="L6" s="564"/>
    </row>
    <row r="7" spans="2:12" ht="20.25" customHeight="1" x14ac:dyDescent="0.35">
      <c r="B7" s="384" t="s">
        <v>5</v>
      </c>
      <c r="C7" s="402">
        <v>0</v>
      </c>
      <c r="D7" s="403">
        <v>0</v>
      </c>
      <c r="E7" s="403">
        <v>0</v>
      </c>
      <c r="F7" s="402">
        <v>0</v>
      </c>
      <c r="G7" s="403">
        <v>0</v>
      </c>
      <c r="H7" s="403">
        <v>0</v>
      </c>
      <c r="I7" s="403">
        <v>0</v>
      </c>
      <c r="J7" s="402">
        <v>0</v>
      </c>
      <c r="K7" s="404">
        <v>0</v>
      </c>
      <c r="L7" s="405">
        <v>0</v>
      </c>
    </row>
    <row r="8" spans="2:12" ht="20.25" customHeight="1" x14ac:dyDescent="0.35">
      <c r="B8" s="384" t="s">
        <v>6</v>
      </c>
      <c r="C8" s="402">
        <v>297193</v>
      </c>
      <c r="D8" s="403">
        <v>401</v>
      </c>
      <c r="E8" s="403">
        <v>851</v>
      </c>
      <c r="F8" s="402">
        <v>2160</v>
      </c>
      <c r="G8" s="403">
        <v>7</v>
      </c>
      <c r="H8" s="403">
        <v>52</v>
      </c>
      <c r="I8" s="403">
        <v>10</v>
      </c>
      <c r="J8" s="402">
        <v>246</v>
      </c>
      <c r="K8" s="406">
        <v>1795</v>
      </c>
      <c r="L8" s="405">
        <v>5522</v>
      </c>
    </row>
    <row r="9" spans="2:12" ht="20.25" customHeight="1" x14ac:dyDescent="0.35">
      <c r="B9" s="384" t="s">
        <v>256</v>
      </c>
      <c r="C9" s="402">
        <v>59265</v>
      </c>
      <c r="D9" s="402">
        <v>467</v>
      </c>
      <c r="E9" s="402">
        <v>1868</v>
      </c>
      <c r="F9" s="402">
        <v>6813</v>
      </c>
      <c r="G9" s="403">
        <v>25</v>
      </c>
      <c r="H9" s="403">
        <v>178</v>
      </c>
      <c r="I9" s="403">
        <v>570</v>
      </c>
      <c r="J9" s="402">
        <v>2913</v>
      </c>
      <c r="K9" s="404">
        <v>3592</v>
      </c>
      <c r="L9" s="405">
        <v>16426</v>
      </c>
    </row>
    <row r="10" spans="2:12" ht="20.25" customHeight="1" x14ac:dyDescent="0.35">
      <c r="B10" s="384" t="s">
        <v>257</v>
      </c>
      <c r="C10" s="402">
        <v>45280</v>
      </c>
      <c r="D10" s="402">
        <v>0</v>
      </c>
      <c r="E10" s="402">
        <v>9</v>
      </c>
      <c r="F10" s="402">
        <v>0</v>
      </c>
      <c r="G10" s="403">
        <v>2</v>
      </c>
      <c r="H10" s="402">
        <v>13</v>
      </c>
      <c r="I10" s="402">
        <v>6</v>
      </c>
      <c r="J10" s="402">
        <v>4666</v>
      </c>
      <c r="K10" s="404">
        <v>2</v>
      </c>
      <c r="L10" s="405">
        <v>4698</v>
      </c>
    </row>
    <row r="11" spans="2:12" ht="20.25" customHeight="1" x14ac:dyDescent="0.35">
      <c r="B11" s="384" t="s">
        <v>258</v>
      </c>
      <c r="C11" s="402">
        <v>78825</v>
      </c>
      <c r="D11" s="403">
        <v>4</v>
      </c>
      <c r="E11" s="403">
        <v>104</v>
      </c>
      <c r="F11" s="402">
        <v>1027</v>
      </c>
      <c r="G11" s="403">
        <v>9</v>
      </c>
      <c r="H11" s="403">
        <v>47</v>
      </c>
      <c r="I11" s="403">
        <v>128</v>
      </c>
      <c r="J11" s="402">
        <v>2531</v>
      </c>
      <c r="K11" s="404">
        <v>23</v>
      </c>
      <c r="L11" s="405">
        <v>3873</v>
      </c>
    </row>
    <row r="12" spans="2:12" ht="20.25" customHeight="1" x14ac:dyDescent="0.35">
      <c r="B12" s="407" t="s">
        <v>7</v>
      </c>
      <c r="C12" s="402">
        <v>83531</v>
      </c>
      <c r="D12" s="403">
        <v>48</v>
      </c>
      <c r="E12" s="403">
        <v>397</v>
      </c>
      <c r="F12" s="402">
        <v>767</v>
      </c>
      <c r="G12" s="403">
        <v>10</v>
      </c>
      <c r="H12" s="403">
        <v>29</v>
      </c>
      <c r="I12" s="403">
        <v>689</v>
      </c>
      <c r="J12" s="402">
        <v>7306</v>
      </c>
      <c r="K12" s="404">
        <v>3043</v>
      </c>
      <c r="L12" s="405">
        <v>12289</v>
      </c>
    </row>
    <row r="13" spans="2:12" ht="20.25" customHeight="1" x14ac:dyDescent="0.35">
      <c r="B13" s="384" t="s">
        <v>8</v>
      </c>
      <c r="C13" s="408">
        <v>3377</v>
      </c>
      <c r="D13" s="409">
        <v>0</v>
      </c>
      <c r="E13" s="409">
        <v>28</v>
      </c>
      <c r="F13" s="408">
        <v>0</v>
      </c>
      <c r="G13" s="409">
        <v>88</v>
      </c>
      <c r="H13" s="403">
        <v>39</v>
      </c>
      <c r="I13" s="403">
        <v>32</v>
      </c>
      <c r="J13" s="402">
        <v>51</v>
      </c>
      <c r="K13" s="404">
        <v>35</v>
      </c>
      <c r="L13" s="405">
        <v>273</v>
      </c>
    </row>
    <row r="14" spans="2:12" ht="20.25" customHeight="1" x14ac:dyDescent="0.35">
      <c r="B14" s="384" t="s">
        <v>9</v>
      </c>
      <c r="C14" s="402">
        <v>0</v>
      </c>
      <c r="D14" s="403">
        <v>1476</v>
      </c>
      <c r="E14" s="403">
        <v>15329</v>
      </c>
      <c r="F14" s="402">
        <v>0</v>
      </c>
      <c r="G14" s="403">
        <v>0</v>
      </c>
      <c r="H14" s="403">
        <v>60</v>
      </c>
      <c r="I14" s="403">
        <v>1064</v>
      </c>
      <c r="J14" s="402">
        <v>2470</v>
      </c>
      <c r="K14" s="406">
        <v>0</v>
      </c>
      <c r="L14" s="405">
        <v>20399</v>
      </c>
    </row>
    <row r="15" spans="2:12" ht="20.25" customHeight="1" x14ac:dyDescent="0.35">
      <c r="B15" s="384" t="s">
        <v>259</v>
      </c>
      <c r="C15" s="408">
        <v>0</v>
      </c>
      <c r="D15" s="402">
        <v>0</v>
      </c>
      <c r="E15" s="402">
        <v>0</v>
      </c>
      <c r="F15" s="402">
        <v>0</v>
      </c>
      <c r="G15" s="403">
        <v>0</v>
      </c>
      <c r="H15" s="402">
        <v>0</v>
      </c>
      <c r="I15" s="402">
        <v>0</v>
      </c>
      <c r="J15" s="402">
        <v>0</v>
      </c>
      <c r="K15" s="404">
        <v>0</v>
      </c>
      <c r="L15" s="405">
        <v>0</v>
      </c>
    </row>
    <row r="16" spans="2:12" ht="20.25" customHeight="1" x14ac:dyDescent="0.35">
      <c r="B16" s="384" t="s">
        <v>10</v>
      </c>
      <c r="C16" s="409">
        <v>39808</v>
      </c>
      <c r="D16" s="408">
        <v>151</v>
      </c>
      <c r="E16" s="409">
        <v>0</v>
      </c>
      <c r="F16" s="408">
        <v>10458</v>
      </c>
      <c r="G16" s="408">
        <v>24</v>
      </c>
      <c r="H16" s="402">
        <v>101</v>
      </c>
      <c r="I16" s="402">
        <v>143</v>
      </c>
      <c r="J16" s="402">
        <v>0</v>
      </c>
      <c r="K16" s="404">
        <v>439</v>
      </c>
      <c r="L16" s="405">
        <v>11316</v>
      </c>
    </row>
    <row r="17" spans="2:12" ht="20.25" customHeight="1" x14ac:dyDescent="0.35">
      <c r="B17" s="384" t="s">
        <v>11</v>
      </c>
      <c r="C17" s="403">
        <v>2685</v>
      </c>
      <c r="D17" s="402">
        <v>0</v>
      </c>
      <c r="E17" s="403">
        <v>0</v>
      </c>
      <c r="F17" s="402">
        <v>0</v>
      </c>
      <c r="G17" s="402">
        <v>0</v>
      </c>
      <c r="H17" s="403">
        <v>0</v>
      </c>
      <c r="I17" s="402">
        <v>0</v>
      </c>
      <c r="J17" s="402">
        <v>0</v>
      </c>
      <c r="K17" s="404">
        <v>35511</v>
      </c>
      <c r="L17" s="405">
        <v>35511</v>
      </c>
    </row>
    <row r="18" spans="2:12" ht="20.25" customHeight="1" x14ac:dyDescent="0.35">
      <c r="B18" s="384" t="s">
        <v>12</v>
      </c>
      <c r="C18" s="402">
        <v>17312</v>
      </c>
      <c r="D18" s="403">
        <v>297</v>
      </c>
      <c r="E18" s="403">
        <v>214</v>
      </c>
      <c r="F18" s="402">
        <v>8179</v>
      </c>
      <c r="G18" s="403">
        <v>297</v>
      </c>
      <c r="H18" s="403">
        <v>384</v>
      </c>
      <c r="I18" s="403">
        <v>74</v>
      </c>
      <c r="J18" s="402">
        <v>2951</v>
      </c>
      <c r="K18" s="404">
        <v>5578</v>
      </c>
      <c r="L18" s="405">
        <v>17974</v>
      </c>
    </row>
    <row r="19" spans="2:12" ht="20.25" customHeight="1" x14ac:dyDescent="0.35">
      <c r="B19" s="384" t="s">
        <v>13</v>
      </c>
      <c r="C19" s="402">
        <v>80469</v>
      </c>
      <c r="D19" s="403">
        <v>213</v>
      </c>
      <c r="E19" s="403">
        <v>948</v>
      </c>
      <c r="F19" s="402">
        <v>0</v>
      </c>
      <c r="G19" s="403">
        <v>13</v>
      </c>
      <c r="H19" s="402">
        <v>69</v>
      </c>
      <c r="I19" s="402">
        <v>1178</v>
      </c>
      <c r="J19" s="402">
        <v>7366</v>
      </c>
      <c r="K19" s="404">
        <v>27</v>
      </c>
      <c r="L19" s="405">
        <v>9814</v>
      </c>
    </row>
    <row r="20" spans="2:12" ht="20.25" customHeight="1" x14ac:dyDescent="0.35">
      <c r="B20" s="407" t="s">
        <v>14</v>
      </c>
      <c r="C20" s="409">
        <v>40691</v>
      </c>
      <c r="D20" s="409">
        <v>81</v>
      </c>
      <c r="E20" s="409">
        <v>557</v>
      </c>
      <c r="F20" s="409">
        <v>5218</v>
      </c>
      <c r="G20" s="409">
        <v>4</v>
      </c>
      <c r="H20" s="409">
        <v>125</v>
      </c>
      <c r="I20" s="409">
        <v>255</v>
      </c>
      <c r="J20" s="409">
        <v>0</v>
      </c>
      <c r="K20" s="409">
        <v>1865</v>
      </c>
      <c r="L20" s="410">
        <v>8105</v>
      </c>
    </row>
    <row r="21" spans="2:12" ht="20.25" customHeight="1" x14ac:dyDescent="0.35">
      <c r="B21" s="384" t="s">
        <v>260</v>
      </c>
      <c r="C21" s="402">
        <v>3432</v>
      </c>
      <c r="D21" s="411">
        <v>0</v>
      </c>
      <c r="E21" s="411">
        <v>591</v>
      </c>
      <c r="F21" s="411">
        <v>2125</v>
      </c>
      <c r="G21" s="411">
        <v>19</v>
      </c>
      <c r="H21" s="411">
        <v>65</v>
      </c>
      <c r="I21" s="411">
        <v>304</v>
      </c>
      <c r="J21" s="411">
        <v>18619</v>
      </c>
      <c r="K21" s="411">
        <v>120</v>
      </c>
      <c r="L21" s="412">
        <v>21843</v>
      </c>
    </row>
    <row r="22" spans="2:12" ht="20.25" customHeight="1" x14ac:dyDescent="0.35">
      <c r="B22" s="384" t="s">
        <v>15</v>
      </c>
      <c r="C22" s="408">
        <v>0</v>
      </c>
      <c r="D22" s="402">
        <v>0</v>
      </c>
      <c r="E22" s="402">
        <v>0</v>
      </c>
      <c r="F22" s="402">
        <v>0</v>
      </c>
      <c r="G22" s="403">
        <v>0</v>
      </c>
      <c r="H22" s="402">
        <v>0</v>
      </c>
      <c r="I22" s="402">
        <v>0</v>
      </c>
      <c r="J22" s="402">
        <v>0</v>
      </c>
      <c r="K22" s="404">
        <v>0</v>
      </c>
      <c r="L22" s="405">
        <v>0</v>
      </c>
    </row>
    <row r="23" spans="2:12" ht="20.25" customHeight="1" x14ac:dyDescent="0.35">
      <c r="B23" s="384" t="s">
        <v>261</v>
      </c>
      <c r="C23" s="364">
        <v>0</v>
      </c>
      <c r="D23" s="403">
        <v>0</v>
      </c>
      <c r="E23" s="402">
        <v>0</v>
      </c>
      <c r="F23" s="402">
        <v>0</v>
      </c>
      <c r="G23" s="402">
        <v>0</v>
      </c>
      <c r="H23" s="403">
        <v>0</v>
      </c>
      <c r="I23" s="402">
        <v>0</v>
      </c>
      <c r="J23" s="402">
        <v>0</v>
      </c>
      <c r="K23" s="406">
        <v>0</v>
      </c>
      <c r="L23" s="405">
        <v>0</v>
      </c>
    </row>
    <row r="24" spans="2:12" ht="20.25" customHeight="1" x14ac:dyDescent="0.35">
      <c r="B24" s="384" t="s">
        <v>262</v>
      </c>
      <c r="C24" s="364">
        <v>0</v>
      </c>
      <c r="D24" s="403">
        <v>0</v>
      </c>
      <c r="E24" s="402">
        <v>0</v>
      </c>
      <c r="F24" s="402">
        <v>0</v>
      </c>
      <c r="G24" s="402">
        <v>0</v>
      </c>
      <c r="H24" s="403">
        <v>0</v>
      </c>
      <c r="I24" s="402">
        <v>0</v>
      </c>
      <c r="J24" s="402">
        <v>0</v>
      </c>
      <c r="K24" s="406">
        <v>0</v>
      </c>
      <c r="L24" s="405">
        <v>0</v>
      </c>
    </row>
    <row r="25" spans="2:12" ht="20.25" customHeight="1" x14ac:dyDescent="0.35">
      <c r="B25" s="384" t="s">
        <v>16</v>
      </c>
      <c r="C25" s="402">
        <v>130717</v>
      </c>
      <c r="D25" s="403">
        <v>59</v>
      </c>
      <c r="E25" s="403">
        <v>203</v>
      </c>
      <c r="F25" s="402">
        <v>569</v>
      </c>
      <c r="G25" s="403">
        <v>1</v>
      </c>
      <c r="H25" s="403">
        <v>3</v>
      </c>
      <c r="I25" s="403">
        <v>75</v>
      </c>
      <c r="J25" s="413">
        <v>173</v>
      </c>
      <c r="K25" s="414">
        <v>335</v>
      </c>
      <c r="L25" s="405">
        <v>1418</v>
      </c>
    </row>
    <row r="26" spans="2:12" ht="20.25" customHeight="1" x14ac:dyDescent="0.35">
      <c r="B26" s="384" t="s">
        <v>17</v>
      </c>
      <c r="C26" s="402">
        <v>3454.00000000001</v>
      </c>
      <c r="D26" s="403">
        <v>0</v>
      </c>
      <c r="E26" s="402">
        <v>10</v>
      </c>
      <c r="F26" s="402">
        <v>0</v>
      </c>
      <c r="G26" s="403">
        <v>7</v>
      </c>
      <c r="H26" s="402">
        <v>54.000000000000007</v>
      </c>
      <c r="I26" s="402">
        <v>5</v>
      </c>
      <c r="J26" s="402">
        <v>2481</v>
      </c>
      <c r="K26" s="404">
        <v>897.00000000000568</v>
      </c>
      <c r="L26" s="405">
        <v>3454.000000000005</v>
      </c>
    </row>
    <row r="27" spans="2:12" ht="20.25" customHeight="1" x14ac:dyDescent="0.35">
      <c r="B27" s="384" t="s">
        <v>18</v>
      </c>
      <c r="C27" s="364">
        <v>58510</v>
      </c>
      <c r="D27" s="402">
        <v>4</v>
      </c>
      <c r="E27" s="403">
        <v>619</v>
      </c>
      <c r="F27" s="402">
        <v>917</v>
      </c>
      <c r="G27" s="402">
        <v>84</v>
      </c>
      <c r="H27" s="402">
        <v>184</v>
      </c>
      <c r="I27" s="402">
        <v>1055</v>
      </c>
      <c r="J27" s="402">
        <v>3878</v>
      </c>
      <c r="K27" s="404">
        <v>43</v>
      </c>
      <c r="L27" s="405">
        <v>6784</v>
      </c>
    </row>
    <row r="28" spans="2:12" ht="20.25" customHeight="1" x14ac:dyDescent="0.35">
      <c r="B28" s="384" t="s">
        <v>19</v>
      </c>
      <c r="C28" s="402">
        <v>28267</v>
      </c>
      <c r="D28" s="403">
        <v>94</v>
      </c>
      <c r="E28" s="403">
        <v>414</v>
      </c>
      <c r="F28" s="402">
        <v>6</v>
      </c>
      <c r="G28" s="403">
        <v>13</v>
      </c>
      <c r="H28" s="403">
        <v>24</v>
      </c>
      <c r="I28" s="403">
        <v>234</v>
      </c>
      <c r="J28" s="402">
        <v>1446</v>
      </c>
      <c r="K28" s="404">
        <v>695</v>
      </c>
      <c r="L28" s="405">
        <v>2926</v>
      </c>
    </row>
    <row r="29" spans="2:12" ht="20.25" customHeight="1" x14ac:dyDescent="0.35">
      <c r="B29" s="384" t="s">
        <v>263</v>
      </c>
      <c r="C29" s="402">
        <v>5378</v>
      </c>
      <c r="D29" s="402">
        <v>98.469945355191257</v>
      </c>
      <c r="E29" s="402">
        <v>395.73770491803282</v>
      </c>
      <c r="F29" s="402">
        <v>0</v>
      </c>
      <c r="G29" s="403">
        <v>0</v>
      </c>
      <c r="H29" s="402">
        <v>0</v>
      </c>
      <c r="I29" s="402">
        <v>185.792349726776</v>
      </c>
      <c r="J29" s="402">
        <v>4750</v>
      </c>
      <c r="K29" s="404">
        <v>0</v>
      </c>
      <c r="L29" s="405">
        <v>5430</v>
      </c>
    </row>
    <row r="30" spans="2:12" ht="20.25" customHeight="1" x14ac:dyDescent="0.35">
      <c r="B30" s="384" t="s">
        <v>264</v>
      </c>
      <c r="C30" s="403">
        <v>9582</v>
      </c>
      <c r="D30" s="403">
        <v>0</v>
      </c>
      <c r="E30" s="403">
        <v>14</v>
      </c>
      <c r="F30" s="403">
        <v>0</v>
      </c>
      <c r="G30" s="402">
        <v>0</v>
      </c>
      <c r="H30" s="403">
        <v>21</v>
      </c>
      <c r="I30" s="402">
        <v>12</v>
      </c>
      <c r="J30" s="402">
        <v>1621</v>
      </c>
      <c r="K30" s="406">
        <v>767</v>
      </c>
      <c r="L30" s="405">
        <v>2435</v>
      </c>
    </row>
    <row r="31" spans="2:12" ht="20.25" customHeight="1" x14ac:dyDescent="0.35">
      <c r="B31" s="384" t="s">
        <v>20</v>
      </c>
      <c r="C31" s="364">
        <v>72446</v>
      </c>
      <c r="D31" s="403">
        <v>114</v>
      </c>
      <c r="E31" s="403">
        <v>820</v>
      </c>
      <c r="F31" s="403">
        <v>988</v>
      </c>
      <c r="G31" s="402">
        <v>21</v>
      </c>
      <c r="H31" s="402">
        <v>330</v>
      </c>
      <c r="I31" s="402">
        <v>192</v>
      </c>
      <c r="J31" s="402">
        <v>3150</v>
      </c>
      <c r="K31" s="404">
        <v>1268</v>
      </c>
      <c r="L31" s="405">
        <v>6883</v>
      </c>
    </row>
    <row r="32" spans="2:12" ht="20.25" customHeight="1" x14ac:dyDescent="0.35">
      <c r="B32" s="407" t="s">
        <v>265</v>
      </c>
      <c r="C32" s="408">
        <v>45605</v>
      </c>
      <c r="D32" s="408">
        <v>0</v>
      </c>
      <c r="E32" s="408">
        <v>2483</v>
      </c>
      <c r="F32" s="408">
        <v>6312</v>
      </c>
      <c r="G32" s="409">
        <v>0</v>
      </c>
      <c r="H32" s="409">
        <v>0</v>
      </c>
      <c r="I32" s="409">
        <v>5</v>
      </c>
      <c r="J32" s="408">
        <v>3017</v>
      </c>
      <c r="K32" s="408">
        <v>5</v>
      </c>
      <c r="L32" s="415">
        <v>11822</v>
      </c>
    </row>
    <row r="33" spans="2:12" ht="20.25" customHeight="1" x14ac:dyDescent="0.35">
      <c r="B33" s="384" t="s">
        <v>266</v>
      </c>
      <c r="C33" s="402">
        <v>1663</v>
      </c>
      <c r="D33" s="403">
        <v>0</v>
      </c>
      <c r="E33" s="403">
        <v>191</v>
      </c>
      <c r="F33" s="402">
        <v>0</v>
      </c>
      <c r="G33" s="403">
        <v>0</v>
      </c>
      <c r="H33" s="403">
        <v>19</v>
      </c>
      <c r="I33" s="403">
        <v>32</v>
      </c>
      <c r="J33" s="402">
        <v>1000</v>
      </c>
      <c r="K33" s="404">
        <v>255</v>
      </c>
      <c r="L33" s="405">
        <v>1497</v>
      </c>
    </row>
    <row r="34" spans="2:12" ht="20.25" customHeight="1" x14ac:dyDescent="0.35">
      <c r="B34" s="407" t="s">
        <v>267</v>
      </c>
      <c r="C34" s="403">
        <v>39916</v>
      </c>
      <c r="D34" s="402">
        <v>1</v>
      </c>
      <c r="E34" s="403">
        <v>393</v>
      </c>
      <c r="F34" s="402">
        <v>56</v>
      </c>
      <c r="G34" s="402">
        <v>0</v>
      </c>
      <c r="H34" s="403">
        <v>36</v>
      </c>
      <c r="I34" s="402">
        <v>67</v>
      </c>
      <c r="J34" s="402">
        <v>3713</v>
      </c>
      <c r="K34" s="404">
        <v>690</v>
      </c>
      <c r="L34" s="405">
        <v>4956</v>
      </c>
    </row>
    <row r="35" spans="2:12" ht="20.25" customHeight="1" x14ac:dyDescent="0.35">
      <c r="B35" s="384" t="s">
        <v>268</v>
      </c>
      <c r="C35" s="403">
        <v>2131</v>
      </c>
      <c r="D35" s="403">
        <v>5</v>
      </c>
      <c r="E35" s="403">
        <v>100</v>
      </c>
      <c r="F35" s="403">
        <v>678</v>
      </c>
      <c r="G35" s="403">
        <v>2</v>
      </c>
      <c r="H35" s="403">
        <v>11</v>
      </c>
      <c r="I35" s="403">
        <v>66</v>
      </c>
      <c r="J35" s="403">
        <v>1269</v>
      </c>
      <c r="K35" s="406">
        <v>0</v>
      </c>
      <c r="L35" s="416">
        <v>2131</v>
      </c>
    </row>
    <row r="36" spans="2:12" ht="20.25" customHeight="1" x14ac:dyDescent="0.35">
      <c r="B36" s="384" t="s">
        <v>269</v>
      </c>
      <c r="C36" s="403">
        <v>2106</v>
      </c>
      <c r="D36" s="402">
        <v>0</v>
      </c>
      <c r="E36" s="402">
        <v>111</v>
      </c>
      <c r="F36" s="402">
        <v>45</v>
      </c>
      <c r="G36" s="402">
        <v>0</v>
      </c>
      <c r="H36" s="402">
        <v>4</v>
      </c>
      <c r="I36" s="402">
        <v>1</v>
      </c>
      <c r="J36" s="402">
        <v>67</v>
      </c>
      <c r="K36" s="404">
        <v>5</v>
      </c>
      <c r="L36" s="405">
        <v>233</v>
      </c>
    </row>
    <row r="37" spans="2:12" ht="20.25" customHeight="1" x14ac:dyDescent="0.35">
      <c r="B37" s="384" t="s">
        <v>21</v>
      </c>
      <c r="C37" s="402">
        <v>1887</v>
      </c>
      <c r="D37" s="402">
        <v>0</v>
      </c>
      <c r="E37" s="402">
        <v>1</v>
      </c>
      <c r="F37" s="402">
        <v>0</v>
      </c>
      <c r="G37" s="402">
        <v>11</v>
      </c>
      <c r="H37" s="402">
        <v>14</v>
      </c>
      <c r="I37" s="402">
        <v>0</v>
      </c>
      <c r="J37" s="402">
        <v>0</v>
      </c>
      <c r="K37" s="402">
        <v>242</v>
      </c>
      <c r="L37" s="417">
        <v>268</v>
      </c>
    </row>
    <row r="38" spans="2:12" ht="20.25" customHeight="1" x14ac:dyDescent="0.35">
      <c r="B38" s="384" t="s">
        <v>22</v>
      </c>
      <c r="C38" s="402">
        <v>6288</v>
      </c>
      <c r="D38" s="408">
        <v>3</v>
      </c>
      <c r="E38" s="408">
        <v>18</v>
      </c>
      <c r="F38" s="408">
        <v>503</v>
      </c>
      <c r="G38" s="408">
        <v>2</v>
      </c>
      <c r="H38" s="408">
        <v>19</v>
      </c>
      <c r="I38" s="408">
        <v>37</v>
      </c>
      <c r="J38" s="408">
        <v>15</v>
      </c>
      <c r="K38" s="408">
        <v>216</v>
      </c>
      <c r="L38" s="415">
        <v>813</v>
      </c>
    </row>
    <row r="39" spans="2:12" ht="20.25" customHeight="1" x14ac:dyDescent="0.35">
      <c r="B39" s="384" t="s">
        <v>270</v>
      </c>
      <c r="C39" s="402">
        <v>3847</v>
      </c>
      <c r="D39" s="402">
        <v>8</v>
      </c>
      <c r="E39" s="402">
        <v>142</v>
      </c>
      <c r="F39" s="402">
        <v>79</v>
      </c>
      <c r="G39" s="402">
        <v>8</v>
      </c>
      <c r="H39" s="402">
        <v>67</v>
      </c>
      <c r="I39" s="402">
        <v>40</v>
      </c>
      <c r="J39" s="402">
        <v>499</v>
      </c>
      <c r="K39" s="402">
        <v>3004</v>
      </c>
      <c r="L39" s="417">
        <v>3847</v>
      </c>
    </row>
    <row r="40" spans="2:12" ht="20.25" customHeight="1" x14ac:dyDescent="0.35">
      <c r="B40" s="384" t="s">
        <v>23</v>
      </c>
      <c r="C40" s="402">
        <v>6247</v>
      </c>
      <c r="D40" s="402">
        <v>2</v>
      </c>
      <c r="E40" s="402">
        <v>7</v>
      </c>
      <c r="F40" s="402">
        <v>4</v>
      </c>
      <c r="G40" s="402">
        <v>1.75</v>
      </c>
      <c r="H40" s="402">
        <v>8</v>
      </c>
      <c r="I40" s="402">
        <v>5</v>
      </c>
      <c r="J40" s="402">
        <v>211</v>
      </c>
      <c r="K40" s="402">
        <v>165</v>
      </c>
      <c r="L40" s="417">
        <v>403.75</v>
      </c>
    </row>
    <row r="41" spans="2:12" ht="20.25" customHeight="1" x14ac:dyDescent="0.35">
      <c r="B41" s="384" t="s">
        <v>24</v>
      </c>
      <c r="C41" s="402">
        <v>9475</v>
      </c>
      <c r="D41" s="402">
        <v>72</v>
      </c>
      <c r="E41" s="402">
        <v>2767</v>
      </c>
      <c r="F41" s="402">
        <v>888</v>
      </c>
      <c r="G41" s="402">
        <v>9</v>
      </c>
      <c r="H41" s="402">
        <v>311</v>
      </c>
      <c r="I41" s="402">
        <v>392</v>
      </c>
      <c r="J41" s="402">
        <v>5214</v>
      </c>
      <c r="K41" s="402">
        <v>34</v>
      </c>
      <c r="L41" s="417">
        <v>9687</v>
      </c>
    </row>
    <row r="42" spans="2:12" ht="14.5" customHeight="1" x14ac:dyDescent="0.35">
      <c r="B42" s="144" t="s">
        <v>25</v>
      </c>
      <c r="C42" s="267">
        <v>0</v>
      </c>
      <c r="D42" s="267">
        <v>0</v>
      </c>
      <c r="E42" s="267">
        <v>0</v>
      </c>
      <c r="F42" s="267">
        <v>0</v>
      </c>
      <c r="G42" s="267">
        <v>0</v>
      </c>
      <c r="H42" s="267">
        <v>0</v>
      </c>
      <c r="I42" s="267">
        <v>0</v>
      </c>
      <c r="J42" s="267">
        <v>0</v>
      </c>
      <c r="K42" s="267">
        <v>0</v>
      </c>
      <c r="L42" s="418">
        <v>0</v>
      </c>
    </row>
    <row r="43" spans="2:12" ht="14.5" customHeight="1" thickBot="1" x14ac:dyDescent="0.4">
      <c r="B43" s="385" t="s">
        <v>26</v>
      </c>
      <c r="C43" s="419">
        <f>SUM(C7:C42)</f>
        <v>1179387</v>
      </c>
      <c r="D43" s="419">
        <f t="shared" ref="D43:L43" si="0">SUM(D7:D42)</f>
        <v>3598.4699453551912</v>
      </c>
      <c r="E43" s="419">
        <f t="shared" si="0"/>
        <v>29584.737704918032</v>
      </c>
      <c r="F43" s="419">
        <f t="shared" si="0"/>
        <v>47792</v>
      </c>
      <c r="G43" s="419">
        <f t="shared" si="0"/>
        <v>657.75</v>
      </c>
      <c r="H43" s="419">
        <f t="shared" si="0"/>
        <v>2267</v>
      </c>
      <c r="I43" s="419">
        <f t="shared" si="0"/>
        <v>6856.7923497267757</v>
      </c>
      <c r="J43" s="419">
        <f t="shared" si="0"/>
        <v>81623</v>
      </c>
      <c r="K43" s="419">
        <f t="shared" si="0"/>
        <v>60651.000000000007</v>
      </c>
      <c r="L43" s="419">
        <f t="shared" si="0"/>
        <v>233030.75</v>
      </c>
    </row>
    <row r="44" spans="2:12" ht="20.25" customHeight="1" x14ac:dyDescent="0.35">
      <c r="B44" s="529" t="s">
        <v>422</v>
      </c>
      <c r="C44" s="508"/>
      <c r="D44" s="508"/>
      <c r="E44" s="508"/>
      <c r="F44" s="508"/>
      <c r="G44" s="508"/>
      <c r="H44" s="508"/>
      <c r="I44" s="508"/>
      <c r="J44" s="508"/>
      <c r="K44" s="508"/>
      <c r="L44" s="508"/>
    </row>
  </sheetData>
  <sheetProtection algorithmName="SHA-512" hashValue="y1FhJ4GtdgtGr5UQ9wKnQRd+hrnXj16zqH4xPiUrw6uUskaXkyuL4kv4Ex9XKr8wvXZqD1Mji4f2Ge8PHpLJ5g==" saltValue="QOshuYCGsECAHx62s/hVng==" spinCount="100000" sheet="1" objects="1" scenarios="1"/>
  <mergeCells count="4">
    <mergeCell ref="B3:L3"/>
    <mergeCell ref="D4:L4"/>
    <mergeCell ref="B6:L6"/>
    <mergeCell ref="B44:L44"/>
  </mergeCells>
  <pageMargins left="0.7" right="0.7" top="0.75" bottom="0.75" header="0.3" footer="0.3"/>
  <pageSetup scale="55" orientation="landscape" r:id="rId1"/>
  <headerFooter>
    <oddFooter>Page &amp;P</oddFooter>
  </headerFooter>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3">
    <tabColor rgb="FFCC9900"/>
    <pageSetUpPr fitToPage="1"/>
  </sheetPr>
  <dimension ref="A1:CV44"/>
  <sheetViews>
    <sheetView showGridLines="0" topLeftCell="A31" zoomScale="80" zoomScaleNormal="80" workbookViewId="0">
      <selection activeCell="R41" sqref="R41"/>
    </sheetView>
  </sheetViews>
  <sheetFormatPr defaultRowHeight="20.25" customHeight="1" x14ac:dyDescent="0.35"/>
  <cols>
    <col min="1" max="1" width="11" style="1" customWidth="1"/>
    <col min="2" max="2" width="46.81640625" style="1" bestFit="1" customWidth="1"/>
    <col min="3" max="3" width="21.453125" style="1" customWidth="1"/>
    <col min="4" max="4" width="15.90625" style="1" customWidth="1"/>
    <col min="5" max="5" width="16.08984375" style="394" customWidth="1"/>
    <col min="6" max="6" width="15.81640625" style="1" customWidth="1"/>
    <col min="7" max="7" width="13" style="1" customWidth="1"/>
    <col min="8" max="8" width="13.26953125" style="394" customWidth="1"/>
    <col min="9" max="9" width="15.26953125" style="1" customWidth="1"/>
    <col min="10" max="10" width="15.81640625" style="1" bestFit="1" customWidth="1"/>
    <col min="11" max="11" width="14.81640625" style="1" customWidth="1"/>
    <col min="12" max="12" width="15.6328125" style="1" bestFit="1" customWidth="1"/>
    <col min="13" max="13" width="14.1796875" style="1" customWidth="1"/>
    <col min="14" max="100" width="8.7265625" style="1"/>
    <col min="257" max="257" width="36.1796875" customWidth="1"/>
    <col min="258" max="258" width="21.453125" customWidth="1"/>
    <col min="259" max="259" width="18.54296875" customWidth="1"/>
    <col min="260" max="260" width="27" customWidth="1"/>
    <col min="261" max="261" width="18.453125" customWidth="1"/>
    <col min="262" max="262" width="14.1796875" customWidth="1"/>
    <col min="263" max="263" width="20.453125" customWidth="1"/>
    <col min="264" max="264" width="19.54296875" customWidth="1"/>
    <col min="265" max="265" width="13.54296875" bestFit="1" customWidth="1"/>
    <col min="267" max="267" width="16.453125" bestFit="1" customWidth="1"/>
    <col min="268" max="268" width="13.1796875" bestFit="1" customWidth="1"/>
    <col min="513" max="513" width="36.1796875" customWidth="1"/>
    <col min="514" max="514" width="21.453125" customWidth="1"/>
    <col min="515" max="515" width="18.54296875" customWidth="1"/>
    <col min="516" max="516" width="27" customWidth="1"/>
    <col min="517" max="517" width="18.453125" customWidth="1"/>
    <col min="518" max="518" width="14.1796875" customWidth="1"/>
    <col min="519" max="519" width="20.453125" customWidth="1"/>
    <col min="520" max="520" width="19.54296875" customWidth="1"/>
    <col min="521" max="521" width="13.54296875" bestFit="1" customWidth="1"/>
    <col min="523" max="523" width="16.453125" bestFit="1" customWidth="1"/>
    <col min="524" max="524" width="13.1796875" bestFit="1" customWidth="1"/>
    <col min="769" max="769" width="36.1796875" customWidth="1"/>
    <col min="770" max="770" width="21.453125" customWidth="1"/>
    <col min="771" max="771" width="18.54296875" customWidth="1"/>
    <col min="772" max="772" width="27" customWidth="1"/>
    <col min="773" max="773" width="18.453125" customWidth="1"/>
    <col min="774" max="774" width="14.1796875" customWidth="1"/>
    <col min="775" max="775" width="20.453125" customWidth="1"/>
    <col min="776" max="776" width="19.54296875" customWidth="1"/>
    <col min="777" max="777" width="13.54296875" bestFit="1" customWidth="1"/>
    <col min="779" max="779" width="16.453125" bestFit="1" customWidth="1"/>
    <col min="780" max="780" width="13.1796875" bestFit="1" customWidth="1"/>
    <col min="1025" max="1025" width="36.1796875" customWidth="1"/>
    <col min="1026" max="1026" width="21.453125" customWidth="1"/>
    <col min="1027" max="1027" width="18.54296875" customWidth="1"/>
    <col min="1028" max="1028" width="27" customWidth="1"/>
    <col min="1029" max="1029" width="18.453125" customWidth="1"/>
    <col min="1030" max="1030" width="14.1796875" customWidth="1"/>
    <col min="1031" max="1031" width="20.453125" customWidth="1"/>
    <col min="1032" max="1032" width="19.54296875" customWidth="1"/>
    <col min="1033" max="1033" width="13.54296875" bestFit="1" customWidth="1"/>
    <col min="1035" max="1035" width="16.453125" bestFit="1" customWidth="1"/>
    <col min="1036" max="1036" width="13.1796875" bestFit="1" customWidth="1"/>
    <col min="1281" max="1281" width="36.1796875" customWidth="1"/>
    <col min="1282" max="1282" width="21.453125" customWidth="1"/>
    <col min="1283" max="1283" width="18.54296875" customWidth="1"/>
    <col min="1284" max="1284" width="27" customWidth="1"/>
    <col min="1285" max="1285" width="18.453125" customWidth="1"/>
    <col min="1286" max="1286" width="14.1796875" customWidth="1"/>
    <col min="1287" max="1287" width="20.453125" customWidth="1"/>
    <col min="1288" max="1288" width="19.54296875" customWidth="1"/>
    <col min="1289" max="1289" width="13.54296875" bestFit="1" customWidth="1"/>
    <col min="1291" max="1291" width="16.453125" bestFit="1" customWidth="1"/>
    <col min="1292" max="1292" width="13.1796875" bestFit="1" customWidth="1"/>
    <col min="1537" max="1537" width="36.1796875" customWidth="1"/>
    <col min="1538" max="1538" width="21.453125" customWidth="1"/>
    <col min="1539" max="1539" width="18.54296875" customWidth="1"/>
    <col min="1540" max="1540" width="27" customWidth="1"/>
    <col min="1541" max="1541" width="18.453125" customWidth="1"/>
    <col min="1542" max="1542" width="14.1796875" customWidth="1"/>
    <col min="1543" max="1543" width="20.453125" customWidth="1"/>
    <col min="1544" max="1544" width="19.54296875" customWidth="1"/>
    <col min="1545" max="1545" width="13.54296875" bestFit="1" customWidth="1"/>
    <col min="1547" max="1547" width="16.453125" bestFit="1" customWidth="1"/>
    <col min="1548" max="1548" width="13.1796875" bestFit="1" customWidth="1"/>
    <col min="1793" max="1793" width="36.1796875" customWidth="1"/>
    <col min="1794" max="1794" width="21.453125" customWidth="1"/>
    <col min="1795" max="1795" width="18.54296875" customWidth="1"/>
    <col min="1796" max="1796" width="27" customWidth="1"/>
    <col min="1797" max="1797" width="18.453125" customWidth="1"/>
    <col min="1798" max="1798" width="14.1796875" customWidth="1"/>
    <col min="1799" max="1799" width="20.453125" customWidth="1"/>
    <col min="1800" max="1800" width="19.54296875" customWidth="1"/>
    <col min="1801" max="1801" width="13.54296875" bestFit="1" customWidth="1"/>
    <col min="1803" max="1803" width="16.453125" bestFit="1" customWidth="1"/>
    <col min="1804" max="1804" width="13.1796875" bestFit="1" customWidth="1"/>
    <col min="2049" max="2049" width="36.1796875" customWidth="1"/>
    <col min="2050" max="2050" width="21.453125" customWidth="1"/>
    <col min="2051" max="2051" width="18.54296875" customWidth="1"/>
    <col min="2052" max="2052" width="27" customWidth="1"/>
    <col min="2053" max="2053" width="18.453125" customWidth="1"/>
    <col min="2054" max="2054" width="14.1796875" customWidth="1"/>
    <col min="2055" max="2055" width="20.453125" customWidth="1"/>
    <col min="2056" max="2056" width="19.54296875" customWidth="1"/>
    <col min="2057" max="2057" width="13.54296875" bestFit="1" customWidth="1"/>
    <col min="2059" max="2059" width="16.453125" bestFit="1" customWidth="1"/>
    <col min="2060" max="2060" width="13.1796875" bestFit="1" customWidth="1"/>
    <col min="2305" max="2305" width="36.1796875" customWidth="1"/>
    <col min="2306" max="2306" width="21.453125" customWidth="1"/>
    <col min="2307" max="2307" width="18.54296875" customWidth="1"/>
    <col min="2308" max="2308" width="27" customWidth="1"/>
    <col min="2309" max="2309" width="18.453125" customWidth="1"/>
    <col min="2310" max="2310" width="14.1796875" customWidth="1"/>
    <col min="2311" max="2311" width="20.453125" customWidth="1"/>
    <col min="2312" max="2312" width="19.54296875" customWidth="1"/>
    <col min="2313" max="2313" width="13.54296875" bestFit="1" customWidth="1"/>
    <col min="2315" max="2315" width="16.453125" bestFit="1" customWidth="1"/>
    <col min="2316" max="2316" width="13.1796875" bestFit="1" customWidth="1"/>
    <col min="2561" max="2561" width="36.1796875" customWidth="1"/>
    <col min="2562" max="2562" width="21.453125" customWidth="1"/>
    <col min="2563" max="2563" width="18.54296875" customWidth="1"/>
    <col min="2564" max="2564" width="27" customWidth="1"/>
    <col min="2565" max="2565" width="18.453125" customWidth="1"/>
    <col min="2566" max="2566" width="14.1796875" customWidth="1"/>
    <col min="2567" max="2567" width="20.453125" customWidth="1"/>
    <col min="2568" max="2568" width="19.54296875" customWidth="1"/>
    <col min="2569" max="2569" width="13.54296875" bestFit="1" customWidth="1"/>
    <col min="2571" max="2571" width="16.453125" bestFit="1" customWidth="1"/>
    <col min="2572" max="2572" width="13.1796875" bestFit="1" customWidth="1"/>
    <col min="2817" max="2817" width="36.1796875" customWidth="1"/>
    <col min="2818" max="2818" width="21.453125" customWidth="1"/>
    <col min="2819" max="2819" width="18.54296875" customWidth="1"/>
    <col min="2820" max="2820" width="27" customWidth="1"/>
    <col min="2821" max="2821" width="18.453125" customWidth="1"/>
    <col min="2822" max="2822" width="14.1796875" customWidth="1"/>
    <col min="2823" max="2823" width="20.453125" customWidth="1"/>
    <col min="2824" max="2824" width="19.54296875" customWidth="1"/>
    <col min="2825" max="2825" width="13.54296875" bestFit="1" customWidth="1"/>
    <col min="2827" max="2827" width="16.453125" bestFit="1" customWidth="1"/>
    <col min="2828" max="2828" width="13.1796875" bestFit="1" customWidth="1"/>
    <col min="3073" max="3073" width="36.1796875" customWidth="1"/>
    <col min="3074" max="3074" width="21.453125" customWidth="1"/>
    <col min="3075" max="3075" width="18.54296875" customWidth="1"/>
    <col min="3076" max="3076" width="27" customWidth="1"/>
    <col min="3077" max="3077" width="18.453125" customWidth="1"/>
    <col min="3078" max="3078" width="14.1796875" customWidth="1"/>
    <col min="3079" max="3079" width="20.453125" customWidth="1"/>
    <col min="3080" max="3080" width="19.54296875" customWidth="1"/>
    <col min="3081" max="3081" width="13.54296875" bestFit="1" customWidth="1"/>
    <col min="3083" max="3083" width="16.453125" bestFit="1" customWidth="1"/>
    <col min="3084" max="3084" width="13.1796875" bestFit="1" customWidth="1"/>
    <col min="3329" max="3329" width="36.1796875" customWidth="1"/>
    <col min="3330" max="3330" width="21.453125" customWidth="1"/>
    <col min="3331" max="3331" width="18.54296875" customWidth="1"/>
    <col min="3332" max="3332" width="27" customWidth="1"/>
    <col min="3333" max="3333" width="18.453125" customWidth="1"/>
    <col min="3334" max="3334" width="14.1796875" customWidth="1"/>
    <col min="3335" max="3335" width="20.453125" customWidth="1"/>
    <col min="3336" max="3336" width="19.54296875" customWidth="1"/>
    <col min="3337" max="3337" width="13.54296875" bestFit="1" customWidth="1"/>
    <col min="3339" max="3339" width="16.453125" bestFit="1" customWidth="1"/>
    <col min="3340" max="3340" width="13.1796875" bestFit="1" customWidth="1"/>
    <col min="3585" max="3585" width="36.1796875" customWidth="1"/>
    <col min="3586" max="3586" width="21.453125" customWidth="1"/>
    <col min="3587" max="3587" width="18.54296875" customWidth="1"/>
    <col min="3588" max="3588" width="27" customWidth="1"/>
    <col min="3589" max="3589" width="18.453125" customWidth="1"/>
    <col min="3590" max="3590" width="14.1796875" customWidth="1"/>
    <col min="3591" max="3591" width="20.453125" customWidth="1"/>
    <col min="3592" max="3592" width="19.54296875" customWidth="1"/>
    <col min="3593" max="3593" width="13.54296875" bestFit="1" customWidth="1"/>
    <col min="3595" max="3595" width="16.453125" bestFit="1" customWidth="1"/>
    <col min="3596" max="3596" width="13.1796875" bestFit="1" customWidth="1"/>
    <col min="3841" max="3841" width="36.1796875" customWidth="1"/>
    <col min="3842" max="3842" width="21.453125" customWidth="1"/>
    <col min="3843" max="3843" width="18.54296875" customWidth="1"/>
    <col min="3844" max="3844" width="27" customWidth="1"/>
    <col min="3845" max="3845" width="18.453125" customWidth="1"/>
    <col min="3846" max="3846" width="14.1796875" customWidth="1"/>
    <col min="3847" max="3847" width="20.453125" customWidth="1"/>
    <col min="3848" max="3848" width="19.54296875" customWidth="1"/>
    <col min="3849" max="3849" width="13.54296875" bestFit="1" customWidth="1"/>
    <col min="3851" max="3851" width="16.453125" bestFit="1" customWidth="1"/>
    <col min="3852" max="3852" width="13.1796875" bestFit="1" customWidth="1"/>
    <col min="4097" max="4097" width="36.1796875" customWidth="1"/>
    <col min="4098" max="4098" width="21.453125" customWidth="1"/>
    <col min="4099" max="4099" width="18.54296875" customWidth="1"/>
    <col min="4100" max="4100" width="27" customWidth="1"/>
    <col min="4101" max="4101" width="18.453125" customWidth="1"/>
    <col min="4102" max="4102" width="14.1796875" customWidth="1"/>
    <col min="4103" max="4103" width="20.453125" customWidth="1"/>
    <col min="4104" max="4104" width="19.54296875" customWidth="1"/>
    <col min="4105" max="4105" width="13.54296875" bestFit="1" customWidth="1"/>
    <col min="4107" max="4107" width="16.453125" bestFit="1" customWidth="1"/>
    <col min="4108" max="4108" width="13.1796875" bestFit="1" customWidth="1"/>
    <col min="4353" max="4353" width="36.1796875" customWidth="1"/>
    <col min="4354" max="4354" width="21.453125" customWidth="1"/>
    <col min="4355" max="4355" width="18.54296875" customWidth="1"/>
    <col min="4356" max="4356" width="27" customWidth="1"/>
    <col min="4357" max="4357" width="18.453125" customWidth="1"/>
    <col min="4358" max="4358" width="14.1796875" customWidth="1"/>
    <col min="4359" max="4359" width="20.453125" customWidth="1"/>
    <col min="4360" max="4360" width="19.54296875" customWidth="1"/>
    <col min="4361" max="4361" width="13.54296875" bestFit="1" customWidth="1"/>
    <col min="4363" max="4363" width="16.453125" bestFit="1" customWidth="1"/>
    <col min="4364" max="4364" width="13.1796875" bestFit="1" customWidth="1"/>
    <col min="4609" max="4609" width="36.1796875" customWidth="1"/>
    <col min="4610" max="4610" width="21.453125" customWidth="1"/>
    <col min="4611" max="4611" width="18.54296875" customWidth="1"/>
    <col min="4612" max="4612" width="27" customWidth="1"/>
    <col min="4613" max="4613" width="18.453125" customWidth="1"/>
    <col min="4614" max="4614" width="14.1796875" customWidth="1"/>
    <col min="4615" max="4615" width="20.453125" customWidth="1"/>
    <col min="4616" max="4616" width="19.54296875" customWidth="1"/>
    <col min="4617" max="4617" width="13.54296875" bestFit="1" customWidth="1"/>
    <col min="4619" max="4619" width="16.453125" bestFit="1" customWidth="1"/>
    <col min="4620" max="4620" width="13.1796875" bestFit="1" customWidth="1"/>
    <col min="4865" max="4865" width="36.1796875" customWidth="1"/>
    <col min="4866" max="4866" width="21.453125" customWidth="1"/>
    <col min="4867" max="4867" width="18.54296875" customWidth="1"/>
    <col min="4868" max="4868" width="27" customWidth="1"/>
    <col min="4869" max="4869" width="18.453125" customWidth="1"/>
    <col min="4870" max="4870" width="14.1796875" customWidth="1"/>
    <col min="4871" max="4871" width="20.453125" customWidth="1"/>
    <col min="4872" max="4872" width="19.54296875" customWidth="1"/>
    <col min="4873" max="4873" width="13.54296875" bestFit="1" customWidth="1"/>
    <col min="4875" max="4875" width="16.453125" bestFit="1" customWidth="1"/>
    <col min="4876" max="4876" width="13.1796875" bestFit="1" customWidth="1"/>
    <col min="5121" max="5121" width="36.1796875" customWidth="1"/>
    <col min="5122" max="5122" width="21.453125" customWidth="1"/>
    <col min="5123" max="5123" width="18.54296875" customWidth="1"/>
    <col min="5124" max="5124" width="27" customWidth="1"/>
    <col min="5125" max="5125" width="18.453125" customWidth="1"/>
    <col min="5126" max="5126" width="14.1796875" customWidth="1"/>
    <col min="5127" max="5127" width="20.453125" customWidth="1"/>
    <col min="5128" max="5128" width="19.54296875" customWidth="1"/>
    <col min="5129" max="5129" width="13.54296875" bestFit="1" customWidth="1"/>
    <col min="5131" max="5131" width="16.453125" bestFit="1" customWidth="1"/>
    <col min="5132" max="5132" width="13.1796875" bestFit="1" customWidth="1"/>
    <col min="5377" max="5377" width="36.1796875" customWidth="1"/>
    <col min="5378" max="5378" width="21.453125" customWidth="1"/>
    <col min="5379" max="5379" width="18.54296875" customWidth="1"/>
    <col min="5380" max="5380" width="27" customWidth="1"/>
    <col min="5381" max="5381" width="18.453125" customWidth="1"/>
    <col min="5382" max="5382" width="14.1796875" customWidth="1"/>
    <col min="5383" max="5383" width="20.453125" customWidth="1"/>
    <col min="5384" max="5384" width="19.54296875" customWidth="1"/>
    <col min="5385" max="5385" width="13.54296875" bestFit="1" customWidth="1"/>
    <col min="5387" max="5387" width="16.453125" bestFit="1" customWidth="1"/>
    <col min="5388" max="5388" width="13.1796875" bestFit="1" customWidth="1"/>
    <col min="5633" max="5633" width="36.1796875" customWidth="1"/>
    <col min="5634" max="5634" width="21.453125" customWidth="1"/>
    <col min="5635" max="5635" width="18.54296875" customWidth="1"/>
    <col min="5636" max="5636" width="27" customWidth="1"/>
    <col min="5637" max="5637" width="18.453125" customWidth="1"/>
    <col min="5638" max="5638" width="14.1796875" customWidth="1"/>
    <col min="5639" max="5639" width="20.453125" customWidth="1"/>
    <col min="5640" max="5640" width="19.54296875" customWidth="1"/>
    <col min="5641" max="5641" width="13.54296875" bestFit="1" customWidth="1"/>
    <col min="5643" max="5643" width="16.453125" bestFit="1" customWidth="1"/>
    <col min="5644" max="5644" width="13.1796875" bestFit="1" customWidth="1"/>
    <col min="5889" max="5889" width="36.1796875" customWidth="1"/>
    <col min="5890" max="5890" width="21.453125" customWidth="1"/>
    <col min="5891" max="5891" width="18.54296875" customWidth="1"/>
    <col min="5892" max="5892" width="27" customWidth="1"/>
    <col min="5893" max="5893" width="18.453125" customWidth="1"/>
    <col min="5894" max="5894" width="14.1796875" customWidth="1"/>
    <col min="5895" max="5895" width="20.453125" customWidth="1"/>
    <col min="5896" max="5896" width="19.54296875" customWidth="1"/>
    <col min="5897" max="5897" width="13.54296875" bestFit="1" customWidth="1"/>
    <col min="5899" max="5899" width="16.453125" bestFit="1" customWidth="1"/>
    <col min="5900" max="5900" width="13.1796875" bestFit="1" customWidth="1"/>
    <col min="6145" max="6145" width="36.1796875" customWidth="1"/>
    <col min="6146" max="6146" width="21.453125" customWidth="1"/>
    <col min="6147" max="6147" width="18.54296875" customWidth="1"/>
    <col min="6148" max="6148" width="27" customWidth="1"/>
    <col min="6149" max="6149" width="18.453125" customWidth="1"/>
    <col min="6150" max="6150" width="14.1796875" customWidth="1"/>
    <col min="6151" max="6151" width="20.453125" customWidth="1"/>
    <col min="6152" max="6152" width="19.54296875" customWidth="1"/>
    <col min="6153" max="6153" width="13.54296875" bestFit="1" customWidth="1"/>
    <col min="6155" max="6155" width="16.453125" bestFit="1" customWidth="1"/>
    <col min="6156" max="6156" width="13.1796875" bestFit="1" customWidth="1"/>
    <col min="6401" max="6401" width="36.1796875" customWidth="1"/>
    <col min="6402" max="6402" width="21.453125" customWidth="1"/>
    <col min="6403" max="6403" width="18.54296875" customWidth="1"/>
    <col min="6404" max="6404" width="27" customWidth="1"/>
    <col min="6405" max="6405" width="18.453125" customWidth="1"/>
    <col min="6406" max="6406" width="14.1796875" customWidth="1"/>
    <col min="6407" max="6407" width="20.453125" customWidth="1"/>
    <col min="6408" max="6408" width="19.54296875" customWidth="1"/>
    <col min="6409" max="6409" width="13.54296875" bestFit="1" customWidth="1"/>
    <col min="6411" max="6411" width="16.453125" bestFit="1" customWidth="1"/>
    <col min="6412" max="6412" width="13.1796875" bestFit="1" customWidth="1"/>
    <col min="6657" max="6657" width="36.1796875" customWidth="1"/>
    <col min="6658" max="6658" width="21.453125" customWidth="1"/>
    <col min="6659" max="6659" width="18.54296875" customWidth="1"/>
    <col min="6660" max="6660" width="27" customWidth="1"/>
    <col min="6661" max="6661" width="18.453125" customWidth="1"/>
    <col min="6662" max="6662" width="14.1796875" customWidth="1"/>
    <col min="6663" max="6663" width="20.453125" customWidth="1"/>
    <col min="6664" max="6664" width="19.54296875" customWidth="1"/>
    <col min="6665" max="6665" width="13.54296875" bestFit="1" customWidth="1"/>
    <col min="6667" max="6667" width="16.453125" bestFit="1" customWidth="1"/>
    <col min="6668" max="6668" width="13.1796875" bestFit="1" customWidth="1"/>
    <col min="6913" max="6913" width="36.1796875" customWidth="1"/>
    <col min="6914" max="6914" width="21.453125" customWidth="1"/>
    <col min="6915" max="6915" width="18.54296875" customWidth="1"/>
    <col min="6916" max="6916" width="27" customWidth="1"/>
    <col min="6917" max="6917" width="18.453125" customWidth="1"/>
    <col min="6918" max="6918" width="14.1796875" customWidth="1"/>
    <col min="6919" max="6919" width="20.453125" customWidth="1"/>
    <col min="6920" max="6920" width="19.54296875" customWidth="1"/>
    <col min="6921" max="6921" width="13.54296875" bestFit="1" customWidth="1"/>
    <col min="6923" max="6923" width="16.453125" bestFit="1" customWidth="1"/>
    <col min="6924" max="6924" width="13.1796875" bestFit="1" customWidth="1"/>
    <col min="7169" max="7169" width="36.1796875" customWidth="1"/>
    <col min="7170" max="7170" width="21.453125" customWidth="1"/>
    <col min="7171" max="7171" width="18.54296875" customWidth="1"/>
    <col min="7172" max="7172" width="27" customWidth="1"/>
    <col min="7173" max="7173" width="18.453125" customWidth="1"/>
    <col min="7174" max="7174" width="14.1796875" customWidth="1"/>
    <col min="7175" max="7175" width="20.453125" customWidth="1"/>
    <col min="7176" max="7176" width="19.54296875" customWidth="1"/>
    <col min="7177" max="7177" width="13.54296875" bestFit="1" customWidth="1"/>
    <col min="7179" max="7179" width="16.453125" bestFit="1" customWidth="1"/>
    <col min="7180" max="7180" width="13.1796875" bestFit="1" customWidth="1"/>
    <col min="7425" max="7425" width="36.1796875" customWidth="1"/>
    <col min="7426" max="7426" width="21.453125" customWidth="1"/>
    <col min="7427" max="7427" width="18.54296875" customWidth="1"/>
    <col min="7428" max="7428" width="27" customWidth="1"/>
    <col min="7429" max="7429" width="18.453125" customWidth="1"/>
    <col min="7430" max="7430" width="14.1796875" customWidth="1"/>
    <col min="7431" max="7431" width="20.453125" customWidth="1"/>
    <col min="7432" max="7432" width="19.54296875" customWidth="1"/>
    <col min="7433" max="7433" width="13.54296875" bestFit="1" customWidth="1"/>
    <col min="7435" max="7435" width="16.453125" bestFit="1" customWidth="1"/>
    <col min="7436" max="7436" width="13.1796875" bestFit="1" customWidth="1"/>
    <col min="7681" max="7681" width="36.1796875" customWidth="1"/>
    <col min="7682" max="7682" width="21.453125" customWidth="1"/>
    <col min="7683" max="7683" width="18.54296875" customWidth="1"/>
    <col min="7684" max="7684" width="27" customWidth="1"/>
    <col min="7685" max="7685" width="18.453125" customWidth="1"/>
    <col min="7686" max="7686" width="14.1796875" customWidth="1"/>
    <col min="7687" max="7687" width="20.453125" customWidth="1"/>
    <col min="7688" max="7688" width="19.54296875" customWidth="1"/>
    <col min="7689" max="7689" width="13.54296875" bestFit="1" customWidth="1"/>
    <col min="7691" max="7691" width="16.453125" bestFit="1" customWidth="1"/>
    <col min="7692" max="7692" width="13.1796875" bestFit="1" customWidth="1"/>
    <col min="7937" max="7937" width="36.1796875" customWidth="1"/>
    <col min="7938" max="7938" width="21.453125" customWidth="1"/>
    <col min="7939" max="7939" width="18.54296875" customWidth="1"/>
    <col min="7940" max="7940" width="27" customWidth="1"/>
    <col min="7941" max="7941" width="18.453125" customWidth="1"/>
    <col min="7942" max="7942" width="14.1796875" customWidth="1"/>
    <col min="7943" max="7943" width="20.453125" customWidth="1"/>
    <col min="7944" max="7944" width="19.54296875" customWidth="1"/>
    <col min="7945" max="7945" width="13.54296875" bestFit="1" customWidth="1"/>
    <col min="7947" max="7947" width="16.453125" bestFit="1" customWidth="1"/>
    <col min="7948" max="7948" width="13.1796875" bestFit="1" customWidth="1"/>
    <col min="8193" max="8193" width="36.1796875" customWidth="1"/>
    <col min="8194" max="8194" width="21.453125" customWidth="1"/>
    <col min="8195" max="8195" width="18.54296875" customWidth="1"/>
    <col min="8196" max="8196" width="27" customWidth="1"/>
    <col min="8197" max="8197" width="18.453125" customWidth="1"/>
    <col min="8198" max="8198" width="14.1796875" customWidth="1"/>
    <col min="8199" max="8199" width="20.453125" customWidth="1"/>
    <col min="8200" max="8200" width="19.54296875" customWidth="1"/>
    <col min="8201" max="8201" width="13.54296875" bestFit="1" customWidth="1"/>
    <col min="8203" max="8203" width="16.453125" bestFit="1" customWidth="1"/>
    <col min="8204" max="8204" width="13.1796875" bestFit="1" customWidth="1"/>
    <col min="8449" max="8449" width="36.1796875" customWidth="1"/>
    <col min="8450" max="8450" width="21.453125" customWidth="1"/>
    <col min="8451" max="8451" width="18.54296875" customWidth="1"/>
    <col min="8452" max="8452" width="27" customWidth="1"/>
    <col min="8453" max="8453" width="18.453125" customWidth="1"/>
    <col min="8454" max="8454" width="14.1796875" customWidth="1"/>
    <col min="8455" max="8455" width="20.453125" customWidth="1"/>
    <col min="8456" max="8456" width="19.54296875" customWidth="1"/>
    <col min="8457" max="8457" width="13.54296875" bestFit="1" customWidth="1"/>
    <col min="8459" max="8459" width="16.453125" bestFit="1" customWidth="1"/>
    <col min="8460" max="8460" width="13.1796875" bestFit="1" customWidth="1"/>
    <col min="8705" max="8705" width="36.1796875" customWidth="1"/>
    <col min="8706" max="8706" width="21.453125" customWidth="1"/>
    <col min="8707" max="8707" width="18.54296875" customWidth="1"/>
    <col min="8708" max="8708" width="27" customWidth="1"/>
    <col min="8709" max="8709" width="18.453125" customWidth="1"/>
    <col min="8710" max="8710" width="14.1796875" customWidth="1"/>
    <col min="8711" max="8711" width="20.453125" customWidth="1"/>
    <col min="8712" max="8712" width="19.54296875" customWidth="1"/>
    <col min="8713" max="8713" width="13.54296875" bestFit="1" customWidth="1"/>
    <col min="8715" max="8715" width="16.453125" bestFit="1" customWidth="1"/>
    <col min="8716" max="8716" width="13.1796875" bestFit="1" customWidth="1"/>
    <col min="8961" max="8961" width="36.1796875" customWidth="1"/>
    <col min="8962" max="8962" width="21.453125" customWidth="1"/>
    <col min="8963" max="8963" width="18.54296875" customWidth="1"/>
    <col min="8964" max="8964" width="27" customWidth="1"/>
    <col min="8965" max="8965" width="18.453125" customWidth="1"/>
    <col min="8966" max="8966" width="14.1796875" customWidth="1"/>
    <col min="8967" max="8967" width="20.453125" customWidth="1"/>
    <col min="8968" max="8968" width="19.54296875" customWidth="1"/>
    <col min="8969" max="8969" width="13.54296875" bestFit="1" customWidth="1"/>
    <col min="8971" max="8971" width="16.453125" bestFit="1" customWidth="1"/>
    <col min="8972" max="8972" width="13.1796875" bestFit="1" customWidth="1"/>
    <col min="9217" max="9217" width="36.1796875" customWidth="1"/>
    <col min="9218" max="9218" width="21.453125" customWidth="1"/>
    <col min="9219" max="9219" width="18.54296875" customWidth="1"/>
    <col min="9220" max="9220" width="27" customWidth="1"/>
    <col min="9221" max="9221" width="18.453125" customWidth="1"/>
    <col min="9222" max="9222" width="14.1796875" customWidth="1"/>
    <col min="9223" max="9223" width="20.453125" customWidth="1"/>
    <col min="9224" max="9224" width="19.54296875" customWidth="1"/>
    <col min="9225" max="9225" width="13.54296875" bestFit="1" customWidth="1"/>
    <col min="9227" max="9227" width="16.453125" bestFit="1" customWidth="1"/>
    <col min="9228" max="9228" width="13.1796875" bestFit="1" customWidth="1"/>
    <col min="9473" max="9473" width="36.1796875" customWidth="1"/>
    <col min="9474" max="9474" width="21.453125" customWidth="1"/>
    <col min="9475" max="9475" width="18.54296875" customWidth="1"/>
    <col min="9476" max="9476" width="27" customWidth="1"/>
    <col min="9477" max="9477" width="18.453125" customWidth="1"/>
    <col min="9478" max="9478" width="14.1796875" customWidth="1"/>
    <col min="9479" max="9479" width="20.453125" customWidth="1"/>
    <col min="9480" max="9480" width="19.54296875" customWidth="1"/>
    <col min="9481" max="9481" width="13.54296875" bestFit="1" customWidth="1"/>
    <col min="9483" max="9483" width="16.453125" bestFit="1" customWidth="1"/>
    <col min="9484" max="9484" width="13.1796875" bestFit="1" customWidth="1"/>
    <col min="9729" max="9729" width="36.1796875" customWidth="1"/>
    <col min="9730" max="9730" width="21.453125" customWidth="1"/>
    <col min="9731" max="9731" width="18.54296875" customWidth="1"/>
    <col min="9732" max="9732" width="27" customWidth="1"/>
    <col min="9733" max="9733" width="18.453125" customWidth="1"/>
    <col min="9734" max="9734" width="14.1796875" customWidth="1"/>
    <col min="9735" max="9735" width="20.453125" customWidth="1"/>
    <col min="9736" max="9736" width="19.54296875" customWidth="1"/>
    <col min="9737" max="9737" width="13.54296875" bestFit="1" customWidth="1"/>
    <col min="9739" max="9739" width="16.453125" bestFit="1" customWidth="1"/>
    <col min="9740" max="9740" width="13.1796875" bestFit="1" customWidth="1"/>
    <col min="9985" max="9985" width="36.1796875" customWidth="1"/>
    <col min="9986" max="9986" width="21.453125" customWidth="1"/>
    <col min="9987" max="9987" width="18.54296875" customWidth="1"/>
    <col min="9988" max="9988" width="27" customWidth="1"/>
    <col min="9989" max="9989" width="18.453125" customWidth="1"/>
    <col min="9990" max="9990" width="14.1796875" customWidth="1"/>
    <col min="9991" max="9991" width="20.453125" customWidth="1"/>
    <col min="9992" max="9992" width="19.54296875" customWidth="1"/>
    <col min="9993" max="9993" width="13.54296875" bestFit="1" customWidth="1"/>
    <col min="9995" max="9995" width="16.453125" bestFit="1" customWidth="1"/>
    <col min="9996" max="9996" width="13.1796875" bestFit="1" customWidth="1"/>
    <col min="10241" max="10241" width="36.1796875" customWidth="1"/>
    <col min="10242" max="10242" width="21.453125" customWidth="1"/>
    <col min="10243" max="10243" width="18.54296875" customWidth="1"/>
    <col min="10244" max="10244" width="27" customWidth="1"/>
    <col min="10245" max="10245" width="18.453125" customWidth="1"/>
    <col min="10246" max="10246" width="14.1796875" customWidth="1"/>
    <col min="10247" max="10247" width="20.453125" customWidth="1"/>
    <col min="10248" max="10248" width="19.54296875" customWidth="1"/>
    <col min="10249" max="10249" width="13.54296875" bestFit="1" customWidth="1"/>
    <col min="10251" max="10251" width="16.453125" bestFit="1" customWidth="1"/>
    <col min="10252" max="10252" width="13.1796875" bestFit="1" customWidth="1"/>
    <col min="10497" max="10497" width="36.1796875" customWidth="1"/>
    <col min="10498" max="10498" width="21.453125" customWidth="1"/>
    <col min="10499" max="10499" width="18.54296875" customWidth="1"/>
    <col min="10500" max="10500" width="27" customWidth="1"/>
    <col min="10501" max="10501" width="18.453125" customWidth="1"/>
    <col min="10502" max="10502" width="14.1796875" customWidth="1"/>
    <col min="10503" max="10503" width="20.453125" customWidth="1"/>
    <col min="10504" max="10504" width="19.54296875" customWidth="1"/>
    <col min="10505" max="10505" width="13.54296875" bestFit="1" customWidth="1"/>
    <col min="10507" max="10507" width="16.453125" bestFit="1" customWidth="1"/>
    <col min="10508" max="10508" width="13.1796875" bestFit="1" customWidth="1"/>
    <col min="10753" max="10753" width="36.1796875" customWidth="1"/>
    <col min="10754" max="10754" width="21.453125" customWidth="1"/>
    <col min="10755" max="10755" width="18.54296875" customWidth="1"/>
    <col min="10756" max="10756" width="27" customWidth="1"/>
    <col min="10757" max="10757" width="18.453125" customWidth="1"/>
    <col min="10758" max="10758" width="14.1796875" customWidth="1"/>
    <col min="10759" max="10759" width="20.453125" customWidth="1"/>
    <col min="10760" max="10760" width="19.54296875" customWidth="1"/>
    <col min="10761" max="10761" width="13.54296875" bestFit="1" customWidth="1"/>
    <col min="10763" max="10763" width="16.453125" bestFit="1" customWidth="1"/>
    <col min="10764" max="10764" width="13.1796875" bestFit="1" customWidth="1"/>
    <col min="11009" max="11009" width="36.1796875" customWidth="1"/>
    <col min="11010" max="11010" width="21.453125" customWidth="1"/>
    <col min="11011" max="11011" width="18.54296875" customWidth="1"/>
    <col min="11012" max="11012" width="27" customWidth="1"/>
    <col min="11013" max="11013" width="18.453125" customWidth="1"/>
    <col min="11014" max="11014" width="14.1796875" customWidth="1"/>
    <col min="11015" max="11015" width="20.453125" customWidth="1"/>
    <col min="11016" max="11016" width="19.54296875" customWidth="1"/>
    <col min="11017" max="11017" width="13.54296875" bestFit="1" customWidth="1"/>
    <col min="11019" max="11019" width="16.453125" bestFit="1" customWidth="1"/>
    <col min="11020" max="11020" width="13.1796875" bestFit="1" customWidth="1"/>
    <col min="11265" max="11265" width="36.1796875" customWidth="1"/>
    <col min="11266" max="11266" width="21.453125" customWidth="1"/>
    <col min="11267" max="11267" width="18.54296875" customWidth="1"/>
    <col min="11268" max="11268" width="27" customWidth="1"/>
    <col min="11269" max="11269" width="18.453125" customWidth="1"/>
    <col min="11270" max="11270" width="14.1796875" customWidth="1"/>
    <col min="11271" max="11271" width="20.453125" customWidth="1"/>
    <col min="11272" max="11272" width="19.54296875" customWidth="1"/>
    <col min="11273" max="11273" width="13.54296875" bestFit="1" customWidth="1"/>
    <col min="11275" max="11275" width="16.453125" bestFit="1" customWidth="1"/>
    <col min="11276" max="11276" width="13.1796875" bestFit="1" customWidth="1"/>
    <col min="11521" max="11521" width="36.1796875" customWidth="1"/>
    <col min="11522" max="11522" width="21.453125" customWidth="1"/>
    <col min="11523" max="11523" width="18.54296875" customWidth="1"/>
    <col min="11524" max="11524" width="27" customWidth="1"/>
    <col min="11525" max="11525" width="18.453125" customWidth="1"/>
    <col min="11526" max="11526" width="14.1796875" customWidth="1"/>
    <col min="11527" max="11527" width="20.453125" customWidth="1"/>
    <col min="11528" max="11528" width="19.54296875" customWidth="1"/>
    <col min="11529" max="11529" width="13.54296875" bestFit="1" customWidth="1"/>
    <col min="11531" max="11531" width="16.453125" bestFit="1" customWidth="1"/>
    <col min="11532" max="11532" width="13.1796875" bestFit="1" customWidth="1"/>
    <col min="11777" max="11777" width="36.1796875" customWidth="1"/>
    <col min="11778" max="11778" width="21.453125" customWidth="1"/>
    <col min="11779" max="11779" width="18.54296875" customWidth="1"/>
    <col min="11780" max="11780" width="27" customWidth="1"/>
    <col min="11781" max="11781" width="18.453125" customWidth="1"/>
    <col min="11782" max="11782" width="14.1796875" customWidth="1"/>
    <col min="11783" max="11783" width="20.453125" customWidth="1"/>
    <col min="11784" max="11784" width="19.54296875" customWidth="1"/>
    <col min="11785" max="11785" width="13.54296875" bestFit="1" customWidth="1"/>
    <col min="11787" max="11787" width="16.453125" bestFit="1" customWidth="1"/>
    <col min="11788" max="11788" width="13.1796875" bestFit="1" customWidth="1"/>
    <col min="12033" max="12033" width="36.1796875" customWidth="1"/>
    <col min="12034" max="12034" width="21.453125" customWidth="1"/>
    <col min="12035" max="12035" width="18.54296875" customWidth="1"/>
    <col min="12036" max="12036" width="27" customWidth="1"/>
    <col min="12037" max="12037" width="18.453125" customWidth="1"/>
    <col min="12038" max="12038" width="14.1796875" customWidth="1"/>
    <col min="12039" max="12039" width="20.453125" customWidth="1"/>
    <col min="12040" max="12040" width="19.54296875" customWidth="1"/>
    <col min="12041" max="12041" width="13.54296875" bestFit="1" customWidth="1"/>
    <col min="12043" max="12043" width="16.453125" bestFit="1" customWidth="1"/>
    <col min="12044" max="12044" width="13.1796875" bestFit="1" customWidth="1"/>
    <col min="12289" max="12289" width="36.1796875" customWidth="1"/>
    <col min="12290" max="12290" width="21.453125" customWidth="1"/>
    <col min="12291" max="12291" width="18.54296875" customWidth="1"/>
    <col min="12292" max="12292" width="27" customWidth="1"/>
    <col min="12293" max="12293" width="18.453125" customWidth="1"/>
    <col min="12294" max="12294" width="14.1796875" customWidth="1"/>
    <col min="12295" max="12295" width="20.453125" customWidth="1"/>
    <col min="12296" max="12296" width="19.54296875" customWidth="1"/>
    <col min="12297" max="12297" width="13.54296875" bestFit="1" customWidth="1"/>
    <col min="12299" max="12299" width="16.453125" bestFit="1" customWidth="1"/>
    <col min="12300" max="12300" width="13.1796875" bestFit="1" customWidth="1"/>
    <col min="12545" max="12545" width="36.1796875" customWidth="1"/>
    <col min="12546" max="12546" width="21.453125" customWidth="1"/>
    <col min="12547" max="12547" width="18.54296875" customWidth="1"/>
    <col min="12548" max="12548" width="27" customWidth="1"/>
    <col min="12549" max="12549" width="18.453125" customWidth="1"/>
    <col min="12550" max="12550" width="14.1796875" customWidth="1"/>
    <col min="12551" max="12551" width="20.453125" customWidth="1"/>
    <col min="12552" max="12552" width="19.54296875" customWidth="1"/>
    <col min="12553" max="12553" width="13.54296875" bestFit="1" customWidth="1"/>
    <col min="12555" max="12555" width="16.453125" bestFit="1" customWidth="1"/>
    <col min="12556" max="12556" width="13.1796875" bestFit="1" customWidth="1"/>
    <col min="12801" max="12801" width="36.1796875" customWidth="1"/>
    <col min="12802" max="12802" width="21.453125" customWidth="1"/>
    <col min="12803" max="12803" width="18.54296875" customWidth="1"/>
    <col min="12804" max="12804" width="27" customWidth="1"/>
    <col min="12805" max="12805" width="18.453125" customWidth="1"/>
    <col min="12806" max="12806" width="14.1796875" customWidth="1"/>
    <col min="12807" max="12807" width="20.453125" customWidth="1"/>
    <col min="12808" max="12808" width="19.54296875" customWidth="1"/>
    <col min="12809" max="12809" width="13.54296875" bestFit="1" customWidth="1"/>
    <col min="12811" max="12811" width="16.453125" bestFit="1" customWidth="1"/>
    <col min="12812" max="12812" width="13.1796875" bestFit="1" customWidth="1"/>
    <col min="13057" max="13057" width="36.1796875" customWidth="1"/>
    <col min="13058" max="13058" width="21.453125" customWidth="1"/>
    <col min="13059" max="13059" width="18.54296875" customWidth="1"/>
    <col min="13060" max="13060" width="27" customWidth="1"/>
    <col min="13061" max="13061" width="18.453125" customWidth="1"/>
    <col min="13062" max="13062" width="14.1796875" customWidth="1"/>
    <col min="13063" max="13063" width="20.453125" customWidth="1"/>
    <col min="13064" max="13064" width="19.54296875" customWidth="1"/>
    <col min="13065" max="13065" width="13.54296875" bestFit="1" customWidth="1"/>
    <col min="13067" max="13067" width="16.453125" bestFit="1" customWidth="1"/>
    <col min="13068" max="13068" width="13.1796875" bestFit="1" customWidth="1"/>
    <col min="13313" max="13313" width="36.1796875" customWidth="1"/>
    <col min="13314" max="13314" width="21.453125" customWidth="1"/>
    <col min="13315" max="13315" width="18.54296875" customWidth="1"/>
    <col min="13316" max="13316" width="27" customWidth="1"/>
    <col min="13317" max="13317" width="18.453125" customWidth="1"/>
    <col min="13318" max="13318" width="14.1796875" customWidth="1"/>
    <col min="13319" max="13319" width="20.453125" customWidth="1"/>
    <col min="13320" max="13320" width="19.54296875" customWidth="1"/>
    <col min="13321" max="13321" width="13.54296875" bestFit="1" customWidth="1"/>
    <col min="13323" max="13323" width="16.453125" bestFit="1" customWidth="1"/>
    <col min="13324" max="13324" width="13.1796875" bestFit="1" customWidth="1"/>
    <col min="13569" max="13569" width="36.1796875" customWidth="1"/>
    <col min="13570" max="13570" width="21.453125" customWidth="1"/>
    <col min="13571" max="13571" width="18.54296875" customWidth="1"/>
    <col min="13572" max="13572" width="27" customWidth="1"/>
    <col min="13573" max="13573" width="18.453125" customWidth="1"/>
    <col min="13574" max="13574" width="14.1796875" customWidth="1"/>
    <col min="13575" max="13575" width="20.453125" customWidth="1"/>
    <col min="13576" max="13576" width="19.54296875" customWidth="1"/>
    <col min="13577" max="13577" width="13.54296875" bestFit="1" customWidth="1"/>
    <col min="13579" max="13579" width="16.453125" bestFit="1" customWidth="1"/>
    <col min="13580" max="13580" width="13.1796875" bestFit="1" customWidth="1"/>
    <col min="13825" max="13825" width="36.1796875" customWidth="1"/>
    <col min="13826" max="13826" width="21.453125" customWidth="1"/>
    <col min="13827" max="13827" width="18.54296875" customWidth="1"/>
    <col min="13828" max="13828" width="27" customWidth="1"/>
    <col min="13829" max="13829" width="18.453125" customWidth="1"/>
    <col min="13830" max="13830" width="14.1796875" customWidth="1"/>
    <col min="13831" max="13831" width="20.453125" customWidth="1"/>
    <col min="13832" max="13832" width="19.54296875" customWidth="1"/>
    <col min="13833" max="13833" width="13.54296875" bestFit="1" customWidth="1"/>
    <col min="13835" max="13835" width="16.453125" bestFit="1" customWidth="1"/>
    <col min="13836" max="13836" width="13.1796875" bestFit="1" customWidth="1"/>
    <col min="14081" max="14081" width="36.1796875" customWidth="1"/>
    <col min="14082" max="14082" width="21.453125" customWidth="1"/>
    <col min="14083" max="14083" width="18.54296875" customWidth="1"/>
    <col min="14084" max="14084" width="27" customWidth="1"/>
    <col min="14085" max="14085" width="18.453125" customWidth="1"/>
    <col min="14086" max="14086" width="14.1796875" customWidth="1"/>
    <col min="14087" max="14087" width="20.453125" customWidth="1"/>
    <col min="14088" max="14088" width="19.54296875" customWidth="1"/>
    <col min="14089" max="14089" width="13.54296875" bestFit="1" customWidth="1"/>
    <col min="14091" max="14091" width="16.453125" bestFit="1" customWidth="1"/>
    <col min="14092" max="14092" width="13.1796875" bestFit="1" customWidth="1"/>
    <col min="14337" max="14337" width="36.1796875" customWidth="1"/>
    <col min="14338" max="14338" width="21.453125" customWidth="1"/>
    <col min="14339" max="14339" width="18.54296875" customWidth="1"/>
    <col min="14340" max="14340" width="27" customWidth="1"/>
    <col min="14341" max="14341" width="18.453125" customWidth="1"/>
    <col min="14342" max="14342" width="14.1796875" customWidth="1"/>
    <col min="14343" max="14343" width="20.453125" customWidth="1"/>
    <col min="14344" max="14344" width="19.54296875" customWidth="1"/>
    <col min="14345" max="14345" width="13.54296875" bestFit="1" customWidth="1"/>
    <col min="14347" max="14347" width="16.453125" bestFit="1" customWidth="1"/>
    <col min="14348" max="14348" width="13.1796875" bestFit="1" customWidth="1"/>
    <col min="14593" max="14593" width="36.1796875" customWidth="1"/>
    <col min="14594" max="14594" width="21.453125" customWidth="1"/>
    <col min="14595" max="14595" width="18.54296875" customWidth="1"/>
    <col min="14596" max="14596" width="27" customWidth="1"/>
    <col min="14597" max="14597" width="18.453125" customWidth="1"/>
    <col min="14598" max="14598" width="14.1796875" customWidth="1"/>
    <col min="14599" max="14599" width="20.453125" customWidth="1"/>
    <col min="14600" max="14600" width="19.54296875" customWidth="1"/>
    <col min="14601" max="14601" width="13.54296875" bestFit="1" customWidth="1"/>
    <col min="14603" max="14603" width="16.453125" bestFit="1" customWidth="1"/>
    <col min="14604" max="14604" width="13.1796875" bestFit="1" customWidth="1"/>
    <col min="14849" max="14849" width="36.1796875" customWidth="1"/>
    <col min="14850" max="14850" width="21.453125" customWidth="1"/>
    <col min="14851" max="14851" width="18.54296875" customWidth="1"/>
    <col min="14852" max="14852" width="27" customWidth="1"/>
    <col min="14853" max="14853" width="18.453125" customWidth="1"/>
    <col min="14854" max="14854" width="14.1796875" customWidth="1"/>
    <col min="14855" max="14855" width="20.453125" customWidth="1"/>
    <col min="14856" max="14856" width="19.54296875" customWidth="1"/>
    <col min="14857" max="14857" width="13.54296875" bestFit="1" customWidth="1"/>
    <col min="14859" max="14859" width="16.453125" bestFit="1" customWidth="1"/>
    <col min="14860" max="14860" width="13.1796875" bestFit="1" customWidth="1"/>
    <col min="15105" max="15105" width="36.1796875" customWidth="1"/>
    <col min="15106" max="15106" width="21.453125" customWidth="1"/>
    <col min="15107" max="15107" width="18.54296875" customWidth="1"/>
    <col min="15108" max="15108" width="27" customWidth="1"/>
    <col min="15109" max="15109" width="18.453125" customWidth="1"/>
    <col min="15110" max="15110" width="14.1796875" customWidth="1"/>
    <col min="15111" max="15111" width="20.453125" customWidth="1"/>
    <col min="15112" max="15112" width="19.54296875" customWidth="1"/>
    <col min="15113" max="15113" width="13.54296875" bestFit="1" customWidth="1"/>
    <col min="15115" max="15115" width="16.453125" bestFit="1" customWidth="1"/>
    <col min="15116" max="15116" width="13.1796875" bestFit="1" customWidth="1"/>
    <col min="15361" max="15361" width="36.1796875" customWidth="1"/>
    <col min="15362" max="15362" width="21.453125" customWidth="1"/>
    <col min="15363" max="15363" width="18.54296875" customWidth="1"/>
    <col min="15364" max="15364" width="27" customWidth="1"/>
    <col min="15365" max="15365" width="18.453125" customWidth="1"/>
    <col min="15366" max="15366" width="14.1796875" customWidth="1"/>
    <col min="15367" max="15367" width="20.453125" customWidth="1"/>
    <col min="15368" max="15368" width="19.54296875" customWidth="1"/>
    <col min="15369" max="15369" width="13.54296875" bestFit="1" customWidth="1"/>
    <col min="15371" max="15371" width="16.453125" bestFit="1" customWidth="1"/>
    <col min="15372" max="15372" width="13.1796875" bestFit="1" customWidth="1"/>
    <col min="15617" max="15617" width="36.1796875" customWidth="1"/>
    <col min="15618" max="15618" width="21.453125" customWidth="1"/>
    <col min="15619" max="15619" width="18.54296875" customWidth="1"/>
    <col min="15620" max="15620" width="27" customWidth="1"/>
    <col min="15621" max="15621" width="18.453125" customWidth="1"/>
    <col min="15622" max="15622" width="14.1796875" customWidth="1"/>
    <col min="15623" max="15623" width="20.453125" customWidth="1"/>
    <col min="15624" max="15624" width="19.54296875" customWidth="1"/>
    <col min="15625" max="15625" width="13.54296875" bestFit="1" customWidth="1"/>
    <col min="15627" max="15627" width="16.453125" bestFit="1" customWidth="1"/>
    <col min="15628" max="15628" width="13.1796875" bestFit="1" customWidth="1"/>
    <col min="15873" max="15873" width="36.1796875" customWidth="1"/>
    <col min="15874" max="15874" width="21.453125" customWidth="1"/>
    <col min="15875" max="15875" width="18.54296875" customWidth="1"/>
    <col min="15876" max="15876" width="27" customWidth="1"/>
    <col min="15877" max="15877" width="18.453125" customWidth="1"/>
    <col min="15878" max="15878" width="14.1796875" customWidth="1"/>
    <col min="15879" max="15879" width="20.453125" customWidth="1"/>
    <col min="15880" max="15880" width="19.54296875" customWidth="1"/>
    <col min="15881" max="15881" width="13.54296875" bestFit="1" customWidth="1"/>
    <col min="15883" max="15883" width="16.453125" bestFit="1" customWidth="1"/>
    <col min="15884" max="15884" width="13.1796875" bestFit="1" customWidth="1"/>
    <col min="16129" max="16129" width="36.1796875" customWidth="1"/>
    <col min="16130" max="16130" width="21.453125" customWidth="1"/>
    <col min="16131" max="16131" width="18.54296875" customWidth="1"/>
    <col min="16132" max="16132" width="27" customWidth="1"/>
    <col min="16133" max="16133" width="18.453125" customWidth="1"/>
    <col min="16134" max="16134" width="14.1796875" customWidth="1"/>
    <col min="16135" max="16135" width="20.453125" customWidth="1"/>
    <col min="16136" max="16136" width="19.54296875" customWidth="1"/>
    <col min="16137" max="16137" width="13.54296875" bestFit="1" customWidth="1"/>
    <col min="16139" max="16139" width="16.453125" bestFit="1" customWidth="1"/>
    <col min="16140" max="16140" width="13.1796875" bestFit="1" customWidth="1"/>
  </cols>
  <sheetData>
    <row r="1" spans="2:13" ht="34" customHeight="1" x14ac:dyDescent="0.35">
      <c r="B1" s="449"/>
    </row>
    <row r="2" spans="2:13" ht="20.25" customHeight="1" thickBot="1" x14ac:dyDescent="0.4"/>
    <row r="3" spans="2:13" ht="20.25" customHeight="1" x14ac:dyDescent="0.35">
      <c r="B3" s="562" t="str">
        <f>_xlfn.CONCAT(Contents!E69,": ",UPPER(Contents!F69))</f>
        <v>APPENDIX 52: SUMMARY OF CLAIM AMOUNTS UNDER MOTOR CLASSES BUSINESS FOR THE YEAR ENDED 31.12.2024</v>
      </c>
      <c r="C3" s="498"/>
      <c r="D3" s="498"/>
      <c r="E3" s="498"/>
      <c r="F3" s="498"/>
      <c r="G3" s="498"/>
      <c r="H3" s="498"/>
      <c r="I3" s="498"/>
      <c r="J3" s="498"/>
      <c r="K3" s="498"/>
      <c r="L3" s="499"/>
    </row>
    <row r="4" spans="2:13" ht="27" customHeight="1" x14ac:dyDescent="0.35">
      <c r="B4" s="399"/>
      <c r="C4" s="23"/>
      <c r="D4" s="580" t="s">
        <v>476</v>
      </c>
      <c r="E4" s="535"/>
      <c r="F4" s="535"/>
      <c r="G4" s="535"/>
      <c r="H4" s="535"/>
      <c r="I4" s="535"/>
      <c r="J4" s="535"/>
      <c r="K4" s="535"/>
      <c r="L4" s="564"/>
    </row>
    <row r="5" spans="2:13" ht="29.25" customHeight="1" x14ac:dyDescent="0.35">
      <c r="B5" s="401" t="s">
        <v>0</v>
      </c>
      <c r="C5" s="27" t="s">
        <v>485</v>
      </c>
      <c r="D5" s="27" t="s">
        <v>478</v>
      </c>
      <c r="E5" s="27" t="s">
        <v>479</v>
      </c>
      <c r="F5" s="27" t="s">
        <v>480</v>
      </c>
      <c r="G5" s="27" t="s">
        <v>481</v>
      </c>
      <c r="H5" s="27" t="s">
        <v>226</v>
      </c>
      <c r="I5" s="27" t="s">
        <v>482</v>
      </c>
      <c r="J5" s="27" t="s">
        <v>483</v>
      </c>
      <c r="K5" s="28" t="s">
        <v>484</v>
      </c>
      <c r="L5" s="383" t="s">
        <v>212</v>
      </c>
    </row>
    <row r="6" spans="2:13" ht="20.25" customHeight="1" x14ac:dyDescent="0.35">
      <c r="B6" s="581" t="s">
        <v>4</v>
      </c>
      <c r="C6" s="535"/>
      <c r="D6" s="535"/>
      <c r="E6" s="535"/>
      <c r="F6" s="535"/>
      <c r="G6" s="535"/>
      <c r="H6" s="535"/>
      <c r="I6" s="535"/>
      <c r="J6" s="535"/>
      <c r="K6" s="535"/>
      <c r="L6" s="564"/>
      <c r="M6" s="31"/>
    </row>
    <row r="7" spans="2:13" ht="20.25" customHeight="1" x14ac:dyDescent="0.35">
      <c r="B7" s="384" t="s">
        <v>5</v>
      </c>
      <c r="C7" s="402">
        <v>0</v>
      </c>
      <c r="D7" s="402">
        <v>0</v>
      </c>
      <c r="E7" s="402">
        <v>0</v>
      </c>
      <c r="F7" s="402">
        <v>0</v>
      </c>
      <c r="G7" s="402">
        <v>0</v>
      </c>
      <c r="H7" s="402">
        <v>0</v>
      </c>
      <c r="I7" s="402">
        <v>0</v>
      </c>
      <c r="J7" s="402">
        <v>0</v>
      </c>
      <c r="K7" s="402">
        <v>0</v>
      </c>
      <c r="L7" s="417">
        <v>0</v>
      </c>
      <c r="M7" s="315"/>
    </row>
    <row r="8" spans="2:13" ht="20.25" customHeight="1" x14ac:dyDescent="0.35">
      <c r="B8" s="384" t="s">
        <v>6</v>
      </c>
      <c r="C8" s="402">
        <v>43496691.347730003</v>
      </c>
      <c r="D8" s="402">
        <v>95579.964999999997</v>
      </c>
      <c r="E8" s="402">
        <v>163034.55541999999</v>
      </c>
      <c r="F8" s="402">
        <v>300119.55031000002</v>
      </c>
      <c r="G8" s="402">
        <v>901.66499999999996</v>
      </c>
      <c r="H8" s="402">
        <v>8378.2510000000002</v>
      </c>
      <c r="I8" s="402">
        <v>1092.4590000000001</v>
      </c>
      <c r="J8" s="402">
        <v>35785.643279999997</v>
      </c>
      <c r="K8" s="402">
        <v>226198.88026000001</v>
      </c>
      <c r="L8" s="417">
        <v>831090.96927</v>
      </c>
      <c r="M8" s="315"/>
    </row>
    <row r="9" spans="2:13" ht="20.25" customHeight="1" x14ac:dyDescent="0.35">
      <c r="B9" s="384" t="s">
        <v>256</v>
      </c>
      <c r="C9" s="402">
        <v>96333957.162</v>
      </c>
      <c r="D9" s="402">
        <v>253787.6281575</v>
      </c>
      <c r="E9" s="402">
        <v>1015150.51263</v>
      </c>
      <c r="F9" s="402">
        <v>1635061.2118500001</v>
      </c>
      <c r="G9" s="402">
        <v>30995.544000000002</v>
      </c>
      <c r="H9" s="402">
        <v>36120.772400000002</v>
      </c>
      <c r="I9" s="402">
        <v>191898.66709999999</v>
      </c>
      <c r="J9" s="402">
        <v>552033.58368973993</v>
      </c>
      <c r="K9" s="402">
        <v>139341.4878</v>
      </c>
      <c r="L9" s="417">
        <v>3854389.4076272398</v>
      </c>
      <c r="M9" s="315"/>
    </row>
    <row r="10" spans="2:13" ht="20.25" customHeight="1" x14ac:dyDescent="0.35">
      <c r="B10" s="384" t="s">
        <v>257</v>
      </c>
      <c r="C10" s="402">
        <v>112725737.59867001</v>
      </c>
      <c r="D10" s="402">
        <v>0</v>
      </c>
      <c r="E10" s="402">
        <v>14365.815000000001</v>
      </c>
      <c r="F10" s="402">
        <v>0</v>
      </c>
      <c r="G10" s="402">
        <v>530.92200000000003</v>
      </c>
      <c r="H10" s="402">
        <v>8785.5169999999998</v>
      </c>
      <c r="I10" s="402">
        <v>1632.867</v>
      </c>
      <c r="J10" s="402">
        <v>968789.76100000006</v>
      </c>
      <c r="K10" s="402">
        <v>2209.2800000000002</v>
      </c>
      <c r="L10" s="417">
        <v>996314.16200000001</v>
      </c>
      <c r="M10" s="315"/>
    </row>
    <row r="11" spans="2:13" ht="31" x14ac:dyDescent="0.35">
      <c r="B11" s="384" t="s">
        <v>258</v>
      </c>
      <c r="C11" s="402">
        <v>1672742.9948</v>
      </c>
      <c r="D11" s="402">
        <v>2253.0419999999999</v>
      </c>
      <c r="E11" s="402">
        <v>72842.631330000004</v>
      </c>
      <c r="F11" s="402">
        <v>26954.901999999998</v>
      </c>
      <c r="G11" s="402">
        <v>8966.9860000000008</v>
      </c>
      <c r="H11" s="402">
        <v>21176.543000000001</v>
      </c>
      <c r="I11" s="402">
        <v>32382.279070000001</v>
      </c>
      <c r="J11" s="402">
        <v>910737.3064</v>
      </c>
      <c r="K11" s="402">
        <v>14964.976000000001</v>
      </c>
      <c r="L11" s="417">
        <v>1090278.6658000001</v>
      </c>
      <c r="M11" s="315"/>
    </row>
    <row r="12" spans="2:13" ht="20.25" customHeight="1" x14ac:dyDescent="0.35">
      <c r="B12" s="407" t="s">
        <v>7</v>
      </c>
      <c r="C12" s="402">
        <v>139917531.52302</v>
      </c>
      <c r="D12" s="402">
        <v>76083.226900000009</v>
      </c>
      <c r="E12" s="402">
        <v>349571.33494999999</v>
      </c>
      <c r="F12" s="402">
        <v>785893.01599999995</v>
      </c>
      <c r="G12" s="402">
        <v>13171.5494</v>
      </c>
      <c r="H12" s="402">
        <v>43952.91</v>
      </c>
      <c r="I12" s="402">
        <v>411421.33633000002</v>
      </c>
      <c r="J12" s="402">
        <v>3546658.6316800001</v>
      </c>
      <c r="K12" s="402">
        <v>112973.57165</v>
      </c>
      <c r="L12" s="417">
        <v>5339725.5769100003</v>
      </c>
      <c r="M12" s="315"/>
    </row>
    <row r="13" spans="2:13" ht="20.25" customHeight="1" x14ac:dyDescent="0.35">
      <c r="B13" s="384" t="s">
        <v>8</v>
      </c>
      <c r="C13" s="402">
        <v>740688.61300000001</v>
      </c>
      <c r="D13" s="402">
        <v>0</v>
      </c>
      <c r="E13" s="402">
        <v>4256.07</v>
      </c>
      <c r="F13" s="402">
        <v>0</v>
      </c>
      <c r="G13" s="402">
        <v>39436.072</v>
      </c>
      <c r="H13" s="402">
        <v>4127.473</v>
      </c>
      <c r="I13" s="402">
        <v>11583.941000000001</v>
      </c>
      <c r="J13" s="402">
        <v>52242.321000000004</v>
      </c>
      <c r="K13" s="402">
        <v>5335.3909999999996</v>
      </c>
      <c r="L13" s="417">
        <v>116981.268</v>
      </c>
      <c r="M13" s="315"/>
    </row>
    <row r="14" spans="2:13" ht="20.25" customHeight="1" x14ac:dyDescent="0.35">
      <c r="B14" s="384" t="s">
        <v>9</v>
      </c>
      <c r="C14" s="402">
        <v>0</v>
      </c>
      <c r="D14" s="402">
        <v>1426535.85323</v>
      </c>
      <c r="E14" s="402">
        <v>2599082.5796500002</v>
      </c>
      <c r="F14" s="402">
        <v>0</v>
      </c>
      <c r="G14" s="402">
        <v>0</v>
      </c>
      <c r="H14" s="402">
        <v>16582.284</v>
      </c>
      <c r="I14" s="402">
        <v>199946.701</v>
      </c>
      <c r="J14" s="402">
        <v>450563.68243000022</v>
      </c>
      <c r="K14" s="402">
        <v>0</v>
      </c>
      <c r="L14" s="417">
        <v>4692711.1003100006</v>
      </c>
      <c r="M14" s="315"/>
    </row>
    <row r="15" spans="2:13" ht="20.25" customHeight="1" x14ac:dyDescent="0.35">
      <c r="B15" s="384" t="s">
        <v>259</v>
      </c>
      <c r="C15" s="408">
        <v>0</v>
      </c>
      <c r="D15" s="402">
        <v>0</v>
      </c>
      <c r="E15" s="402">
        <v>0</v>
      </c>
      <c r="F15" s="402">
        <v>0</v>
      </c>
      <c r="G15" s="402">
        <v>0</v>
      </c>
      <c r="H15" s="402">
        <v>0</v>
      </c>
      <c r="I15" s="402">
        <v>0</v>
      </c>
      <c r="J15" s="402">
        <v>0</v>
      </c>
      <c r="K15" s="402">
        <v>0</v>
      </c>
      <c r="L15" s="417">
        <v>0</v>
      </c>
      <c r="M15" s="315"/>
    </row>
    <row r="16" spans="2:13" ht="20.25" customHeight="1" x14ac:dyDescent="0.35">
      <c r="B16" s="384" t="s">
        <v>10</v>
      </c>
      <c r="C16" s="402">
        <v>3637010487.3610001</v>
      </c>
      <c r="D16" s="402">
        <v>75708.657999999996</v>
      </c>
      <c r="E16" s="402">
        <v>0</v>
      </c>
      <c r="F16" s="402">
        <v>1039197.9948700001</v>
      </c>
      <c r="G16" s="402">
        <v>5585.2510000000002</v>
      </c>
      <c r="H16" s="402">
        <v>22151.526000000002</v>
      </c>
      <c r="I16" s="402">
        <v>25811.375</v>
      </c>
      <c r="J16" s="402">
        <v>0</v>
      </c>
      <c r="K16" s="402">
        <v>94518.047999999995</v>
      </c>
      <c r="L16" s="417">
        <v>1262972.8528700001</v>
      </c>
      <c r="M16" s="315"/>
    </row>
    <row r="17" spans="2:13" ht="20.25" customHeight="1" x14ac:dyDescent="0.35">
      <c r="B17" s="384" t="s">
        <v>11</v>
      </c>
      <c r="C17" s="402">
        <v>953808.08100000001</v>
      </c>
      <c r="D17" s="402">
        <v>0</v>
      </c>
      <c r="E17" s="402">
        <v>0</v>
      </c>
      <c r="F17" s="402">
        <v>0</v>
      </c>
      <c r="G17" s="402">
        <v>0</v>
      </c>
      <c r="H17" s="402">
        <v>0</v>
      </c>
      <c r="I17" s="402">
        <v>0</v>
      </c>
      <c r="J17" s="402">
        <v>0</v>
      </c>
      <c r="K17" s="402">
        <v>1198007.7860000001</v>
      </c>
      <c r="L17" s="417">
        <v>1198007.7860000001</v>
      </c>
      <c r="M17" s="315"/>
    </row>
    <row r="18" spans="2:13" ht="20.25" customHeight="1" x14ac:dyDescent="0.35">
      <c r="B18" s="384" t="s">
        <v>12</v>
      </c>
      <c r="C18" s="402">
        <v>30323769.329</v>
      </c>
      <c r="D18" s="402">
        <v>45539.387000000002</v>
      </c>
      <c r="E18" s="402">
        <v>37483.394</v>
      </c>
      <c r="F18" s="402">
        <v>2188074.727</v>
      </c>
      <c r="G18" s="402">
        <v>17638.161</v>
      </c>
      <c r="H18" s="402">
        <v>58830.671000000002</v>
      </c>
      <c r="I18" s="402">
        <v>5432.6779999999999</v>
      </c>
      <c r="J18" s="402">
        <v>875870.39</v>
      </c>
      <c r="K18" s="402">
        <v>1889813.986</v>
      </c>
      <c r="L18" s="417">
        <v>5118683.3940000003</v>
      </c>
      <c r="M18" s="315"/>
    </row>
    <row r="19" spans="2:13" ht="20.25" customHeight="1" x14ac:dyDescent="0.35">
      <c r="B19" s="384" t="s">
        <v>13</v>
      </c>
      <c r="C19" s="402">
        <v>122134755.87</v>
      </c>
      <c r="D19" s="402">
        <v>78005.740139999994</v>
      </c>
      <c r="E19" s="402">
        <v>267639.30200000003</v>
      </c>
      <c r="F19" s="402">
        <v>0</v>
      </c>
      <c r="G19" s="402">
        <v>17959.813999999998</v>
      </c>
      <c r="H19" s="402">
        <v>33074.688999999998</v>
      </c>
      <c r="I19" s="402">
        <v>453582.79820000002</v>
      </c>
      <c r="J19" s="402">
        <v>1208788.43732</v>
      </c>
      <c r="K19" s="402">
        <v>3839.2730000000001</v>
      </c>
      <c r="L19" s="417">
        <v>2062890.05366</v>
      </c>
      <c r="M19" s="315"/>
    </row>
    <row r="20" spans="2:13" ht="20.25" customHeight="1" x14ac:dyDescent="0.35">
      <c r="B20" s="407" t="s">
        <v>14</v>
      </c>
      <c r="C20" s="402">
        <v>74059931.681999996</v>
      </c>
      <c r="D20" s="402">
        <v>98271.156000000003</v>
      </c>
      <c r="E20" s="402">
        <v>245018.80300000001</v>
      </c>
      <c r="F20" s="402">
        <v>1066432.2069999999</v>
      </c>
      <c r="G20" s="402">
        <v>1346.9649999999999</v>
      </c>
      <c r="H20" s="402">
        <v>16372.013999999999</v>
      </c>
      <c r="I20" s="402">
        <v>54725.031999999999</v>
      </c>
      <c r="J20" s="402">
        <v>0</v>
      </c>
      <c r="K20" s="402">
        <v>39627.411999999997</v>
      </c>
      <c r="L20" s="417">
        <v>1521793.5889999999</v>
      </c>
      <c r="M20" s="315"/>
    </row>
    <row r="21" spans="2:13" ht="20.25" customHeight="1" x14ac:dyDescent="0.35">
      <c r="B21" s="384" t="s">
        <v>260</v>
      </c>
      <c r="C21" s="402">
        <v>40713048.152999997</v>
      </c>
      <c r="D21" s="402">
        <v>0</v>
      </c>
      <c r="E21" s="402">
        <v>27878.199000000001</v>
      </c>
      <c r="F21" s="402">
        <v>70393.7</v>
      </c>
      <c r="G21" s="402">
        <v>1070.665</v>
      </c>
      <c r="H21" s="402">
        <v>4161.2740000000003</v>
      </c>
      <c r="I21" s="402">
        <v>7733.6289999999999</v>
      </c>
      <c r="J21" s="402">
        <v>976882.57979999995</v>
      </c>
      <c r="K21" s="402">
        <v>6004.5709999999999</v>
      </c>
      <c r="L21" s="417">
        <v>1094124.6177999999</v>
      </c>
      <c r="M21" s="315"/>
    </row>
    <row r="22" spans="2:13" ht="20.25" customHeight="1" x14ac:dyDescent="0.35">
      <c r="B22" s="384" t="s">
        <v>15</v>
      </c>
      <c r="C22" s="402">
        <v>0</v>
      </c>
      <c r="D22" s="402">
        <v>0</v>
      </c>
      <c r="E22" s="402">
        <v>0</v>
      </c>
      <c r="F22" s="402">
        <v>0</v>
      </c>
      <c r="G22" s="402">
        <v>0</v>
      </c>
      <c r="H22" s="402">
        <v>0</v>
      </c>
      <c r="I22" s="402">
        <v>0</v>
      </c>
      <c r="J22" s="402">
        <v>0</v>
      </c>
      <c r="K22" s="402">
        <v>0</v>
      </c>
      <c r="L22" s="417">
        <v>0</v>
      </c>
      <c r="M22" s="315"/>
    </row>
    <row r="23" spans="2:13" ht="20.25" customHeight="1" x14ac:dyDescent="0.35">
      <c r="B23" s="384" t="s">
        <v>261</v>
      </c>
      <c r="C23" s="408">
        <v>0</v>
      </c>
      <c r="D23" s="402">
        <v>0</v>
      </c>
      <c r="E23" s="402">
        <v>0</v>
      </c>
      <c r="F23" s="402">
        <v>0</v>
      </c>
      <c r="G23" s="402">
        <v>0</v>
      </c>
      <c r="H23" s="402">
        <v>0</v>
      </c>
      <c r="I23" s="402">
        <v>0</v>
      </c>
      <c r="J23" s="402">
        <v>0</v>
      </c>
      <c r="K23" s="402">
        <v>0</v>
      </c>
      <c r="L23" s="417">
        <v>0</v>
      </c>
      <c r="M23" s="315"/>
    </row>
    <row r="24" spans="2:13" ht="20.25" customHeight="1" x14ac:dyDescent="0.35">
      <c r="B24" s="384" t="s">
        <v>262</v>
      </c>
      <c r="C24" s="402">
        <v>0</v>
      </c>
      <c r="D24" s="402">
        <v>0</v>
      </c>
      <c r="E24" s="402">
        <v>0</v>
      </c>
      <c r="F24" s="402">
        <v>0</v>
      </c>
      <c r="G24" s="402">
        <v>0</v>
      </c>
      <c r="H24" s="402">
        <v>0</v>
      </c>
      <c r="I24" s="402">
        <v>0</v>
      </c>
      <c r="J24" s="402">
        <v>0</v>
      </c>
      <c r="K24" s="402">
        <v>0</v>
      </c>
      <c r="L24" s="417">
        <v>0</v>
      </c>
      <c r="M24" s="315"/>
    </row>
    <row r="25" spans="2:13" ht="20.25" customHeight="1" x14ac:dyDescent="0.35">
      <c r="B25" s="384" t="s">
        <v>16</v>
      </c>
      <c r="C25" s="402">
        <v>682296.95499999996</v>
      </c>
      <c r="D25" s="402">
        <v>140262</v>
      </c>
      <c r="E25" s="402">
        <v>130041.342</v>
      </c>
      <c r="F25" s="402">
        <v>182013.71</v>
      </c>
      <c r="G25" s="402">
        <v>571.17999999999995</v>
      </c>
      <c r="H25" s="402">
        <v>1607.55</v>
      </c>
      <c r="I25" s="402">
        <v>62713.500999999997</v>
      </c>
      <c r="J25" s="402">
        <v>142321.54500000001</v>
      </c>
      <c r="K25" s="402">
        <v>5844.1509999999998</v>
      </c>
      <c r="L25" s="417">
        <v>665374.97900000005</v>
      </c>
      <c r="M25" s="315"/>
    </row>
    <row r="26" spans="2:13" ht="20.25" customHeight="1" x14ac:dyDescent="0.35">
      <c r="B26" s="384" t="s">
        <v>17</v>
      </c>
      <c r="C26" s="402">
        <v>7340220.2450000001</v>
      </c>
      <c r="D26" s="402">
        <v>0</v>
      </c>
      <c r="E26" s="402">
        <v>405.79</v>
      </c>
      <c r="F26" s="402">
        <v>0</v>
      </c>
      <c r="G26" s="402">
        <v>410.923</v>
      </c>
      <c r="H26" s="402">
        <v>16231.218999999999</v>
      </c>
      <c r="I26" s="402">
        <v>2017.1969999999999</v>
      </c>
      <c r="J26" s="402">
        <v>352284.96899999998</v>
      </c>
      <c r="K26" s="402">
        <v>649259.39800000004</v>
      </c>
      <c r="L26" s="417">
        <v>1020609.496</v>
      </c>
      <c r="M26" s="315"/>
    </row>
    <row r="27" spans="2:13" ht="20.25" customHeight="1" x14ac:dyDescent="0.35">
      <c r="B27" s="384" t="s">
        <v>18</v>
      </c>
      <c r="C27" s="402">
        <v>263309409.36000001</v>
      </c>
      <c r="D27" s="402">
        <v>975.26599999999996</v>
      </c>
      <c r="E27" s="402">
        <v>254106.943</v>
      </c>
      <c r="F27" s="402">
        <v>400026.03899999999</v>
      </c>
      <c r="G27" s="402">
        <v>64663.675999999999</v>
      </c>
      <c r="H27" s="402">
        <v>99126.728000000003</v>
      </c>
      <c r="I27" s="402">
        <v>180666.48199999999</v>
      </c>
      <c r="J27" s="402">
        <v>1616887.9069999999</v>
      </c>
      <c r="K27" s="402">
        <v>22636.987000000001</v>
      </c>
      <c r="L27" s="417">
        <v>2639090.0279999999</v>
      </c>
      <c r="M27" s="315"/>
    </row>
    <row r="28" spans="2:13" ht="20.25" customHeight="1" x14ac:dyDescent="0.35">
      <c r="B28" s="384" t="s">
        <v>19</v>
      </c>
      <c r="C28" s="402">
        <v>1048057685.75463</v>
      </c>
      <c r="D28" s="402">
        <v>110778.26800761771</v>
      </c>
      <c r="E28" s="402">
        <v>244498.95970702631</v>
      </c>
      <c r="F28" s="402">
        <v>111.93321051939689</v>
      </c>
      <c r="G28" s="402">
        <v>5882.208581706499</v>
      </c>
      <c r="H28" s="402">
        <v>13572.011895369909</v>
      </c>
      <c r="I28" s="402">
        <v>69316.449749466658</v>
      </c>
      <c r="J28" s="402">
        <v>384214.97222066781</v>
      </c>
      <c r="K28" s="402">
        <v>16197.430627625699</v>
      </c>
      <c r="L28" s="417">
        <v>844572.23399999994</v>
      </c>
      <c r="M28" s="315"/>
    </row>
    <row r="29" spans="2:13" ht="20.25" customHeight="1" x14ac:dyDescent="0.35">
      <c r="B29" s="384" t="s">
        <v>263</v>
      </c>
      <c r="C29" s="402">
        <v>129761107.27989</v>
      </c>
      <c r="D29" s="402">
        <v>169211.24950455019</v>
      </c>
      <c r="E29" s="402">
        <v>234316.9007270546</v>
      </c>
      <c r="F29" s="402">
        <v>0</v>
      </c>
      <c r="G29" s="402">
        <v>0</v>
      </c>
      <c r="H29" s="402">
        <v>0</v>
      </c>
      <c r="I29" s="402">
        <v>25973.696268395179</v>
      </c>
      <c r="J29" s="402">
        <v>286709.6642</v>
      </c>
      <c r="K29" s="402">
        <v>0</v>
      </c>
      <c r="L29" s="417">
        <v>716211.5107000001</v>
      </c>
      <c r="M29" s="315"/>
    </row>
    <row r="30" spans="2:13" ht="20.25" customHeight="1" x14ac:dyDescent="0.35">
      <c r="B30" s="384" t="s">
        <v>264</v>
      </c>
      <c r="C30" s="402">
        <v>42529978.480999999</v>
      </c>
      <c r="D30" s="402">
        <v>0</v>
      </c>
      <c r="E30" s="402">
        <v>2159.29745</v>
      </c>
      <c r="F30" s="402">
        <v>0</v>
      </c>
      <c r="G30" s="402">
        <v>0</v>
      </c>
      <c r="H30" s="402">
        <v>2030.66</v>
      </c>
      <c r="I30" s="402">
        <v>8061.8389999999999</v>
      </c>
      <c r="J30" s="402">
        <v>485368.77660999988</v>
      </c>
      <c r="K30" s="402">
        <v>176959.07568000001</v>
      </c>
      <c r="L30" s="417">
        <v>674579.64873999998</v>
      </c>
      <c r="M30" s="315"/>
    </row>
    <row r="31" spans="2:13" ht="20.25" customHeight="1" x14ac:dyDescent="0.35">
      <c r="B31" s="384" t="s">
        <v>20</v>
      </c>
      <c r="C31" s="402">
        <v>32247873.38654964</v>
      </c>
      <c r="D31" s="402">
        <v>92145.774999999994</v>
      </c>
      <c r="E31" s="402">
        <v>399554.82400000002</v>
      </c>
      <c r="F31" s="402">
        <v>337514.65899999999</v>
      </c>
      <c r="G31" s="402">
        <v>9014.4869999999992</v>
      </c>
      <c r="H31" s="402">
        <v>51425.546999999999</v>
      </c>
      <c r="I31" s="402">
        <v>46114.47</v>
      </c>
      <c r="J31" s="402">
        <v>860142.22499999998</v>
      </c>
      <c r="K31" s="402">
        <v>32154.788</v>
      </c>
      <c r="L31" s="417">
        <v>1828066.7749999999</v>
      </c>
      <c r="M31" s="315"/>
    </row>
    <row r="32" spans="2:13" ht="20.25" customHeight="1" x14ac:dyDescent="0.35">
      <c r="B32" s="384" t="s">
        <v>265</v>
      </c>
      <c r="C32" s="402">
        <v>70062677.285949975</v>
      </c>
      <c r="D32" s="402">
        <v>0</v>
      </c>
      <c r="E32" s="402">
        <v>1197380.76443</v>
      </c>
      <c r="F32" s="402">
        <v>386929.33698999992</v>
      </c>
      <c r="G32" s="402">
        <v>0</v>
      </c>
      <c r="H32" s="402">
        <v>0</v>
      </c>
      <c r="I32" s="402">
        <v>470.08</v>
      </c>
      <c r="J32" s="402">
        <v>372701.52047999803</v>
      </c>
      <c r="K32" s="402">
        <v>1270.0029999999999</v>
      </c>
      <c r="L32" s="417">
        <v>1958751.7048999979</v>
      </c>
      <c r="M32" s="315"/>
    </row>
    <row r="33" spans="2:13" ht="20.25" customHeight="1" x14ac:dyDescent="0.35">
      <c r="B33" s="407" t="s">
        <v>266</v>
      </c>
      <c r="C33" s="402">
        <v>3991516.202</v>
      </c>
      <c r="D33" s="402">
        <v>0</v>
      </c>
      <c r="E33" s="402">
        <v>185428.83600000001</v>
      </c>
      <c r="F33" s="402">
        <v>0</v>
      </c>
      <c r="G33" s="402">
        <v>0</v>
      </c>
      <c r="H33" s="402">
        <v>9424.6020000000008</v>
      </c>
      <c r="I33" s="402">
        <v>4659.116</v>
      </c>
      <c r="J33" s="402">
        <v>428525.85100000002</v>
      </c>
      <c r="K33" s="402">
        <v>11796.262000000001</v>
      </c>
      <c r="L33" s="417">
        <v>639834.66700000002</v>
      </c>
      <c r="M33" s="315"/>
    </row>
    <row r="34" spans="2:13" ht="20.25" customHeight="1" x14ac:dyDescent="0.35">
      <c r="B34" s="384" t="s">
        <v>267</v>
      </c>
      <c r="C34" s="402">
        <v>81983477.613000005</v>
      </c>
      <c r="D34" s="402">
        <v>23.2</v>
      </c>
      <c r="E34" s="402">
        <v>197884.43400000001</v>
      </c>
      <c r="F34" s="402">
        <v>11019.938399999999</v>
      </c>
      <c r="G34" s="402">
        <v>0</v>
      </c>
      <c r="H34" s="402">
        <v>5567.2169999999996</v>
      </c>
      <c r="I34" s="402">
        <v>12342.151</v>
      </c>
      <c r="J34" s="402">
        <v>582018.32900000003</v>
      </c>
      <c r="K34" s="402">
        <v>14487.601000000001</v>
      </c>
      <c r="L34" s="417">
        <v>823342.87040000001</v>
      </c>
      <c r="M34" s="315"/>
    </row>
    <row r="35" spans="2:13" ht="20.25" customHeight="1" x14ac:dyDescent="0.35">
      <c r="B35" s="407" t="s">
        <v>268</v>
      </c>
      <c r="C35" s="402">
        <v>301066.20029999962</v>
      </c>
      <c r="D35" s="402">
        <v>1937.085</v>
      </c>
      <c r="E35" s="402">
        <v>36897.330099999999</v>
      </c>
      <c r="F35" s="402">
        <v>15339.608700000001</v>
      </c>
      <c r="G35" s="402">
        <v>9457.9040000000005</v>
      </c>
      <c r="H35" s="402">
        <v>1944.68875</v>
      </c>
      <c r="I35" s="402">
        <v>8762.9552000000003</v>
      </c>
      <c r="J35" s="402">
        <v>226726.62854999979</v>
      </c>
      <c r="K35" s="402">
        <v>0</v>
      </c>
      <c r="L35" s="417">
        <v>301066.20029999991</v>
      </c>
      <c r="M35" s="315"/>
    </row>
    <row r="36" spans="2:13" ht="20.25" customHeight="1" x14ac:dyDescent="0.35">
      <c r="B36" s="384" t="s">
        <v>269</v>
      </c>
      <c r="C36" s="402">
        <v>2744974.4240000001</v>
      </c>
      <c r="D36" s="402">
        <v>0</v>
      </c>
      <c r="E36" s="402">
        <v>4081.0329999999999</v>
      </c>
      <c r="F36" s="402">
        <v>18467.087</v>
      </c>
      <c r="G36" s="402">
        <v>0</v>
      </c>
      <c r="H36" s="402">
        <v>146113.78</v>
      </c>
      <c r="I36" s="402">
        <v>50</v>
      </c>
      <c r="J36" s="402">
        <v>27200.63</v>
      </c>
      <c r="K36" s="402">
        <v>4140.6499999999996</v>
      </c>
      <c r="L36" s="417">
        <v>200053.18</v>
      </c>
      <c r="M36" s="315"/>
    </row>
    <row r="37" spans="2:13" ht="20.25" customHeight="1" x14ac:dyDescent="0.35">
      <c r="B37" s="384" t="s">
        <v>21</v>
      </c>
      <c r="C37" s="402">
        <v>391375.69099999999</v>
      </c>
      <c r="D37" s="402">
        <v>0</v>
      </c>
      <c r="E37" s="402">
        <v>153.43299999999999</v>
      </c>
      <c r="F37" s="402">
        <v>0</v>
      </c>
      <c r="G37" s="402">
        <v>5054.3469999999998</v>
      </c>
      <c r="H37" s="402">
        <v>9431.8700000000008</v>
      </c>
      <c r="I37" s="402">
        <v>0</v>
      </c>
      <c r="J37" s="402">
        <v>0</v>
      </c>
      <c r="K37" s="402">
        <v>69897.723719999995</v>
      </c>
      <c r="L37" s="417">
        <v>84537.373720000003</v>
      </c>
      <c r="M37" s="315"/>
    </row>
    <row r="38" spans="2:13" ht="20.25" customHeight="1" x14ac:dyDescent="0.35">
      <c r="B38" s="384" t="s">
        <v>22</v>
      </c>
      <c r="C38" s="402">
        <v>11345754.221000001</v>
      </c>
      <c r="D38" s="402">
        <v>7379.674</v>
      </c>
      <c r="E38" s="402">
        <v>10095.834000000001</v>
      </c>
      <c r="F38" s="402">
        <v>144994.698</v>
      </c>
      <c r="G38" s="402">
        <v>721.48500000000001</v>
      </c>
      <c r="H38" s="402">
        <v>4852.3959999999997</v>
      </c>
      <c r="I38" s="402">
        <v>3395.643</v>
      </c>
      <c r="J38" s="402">
        <v>3581.5810000000001</v>
      </c>
      <c r="K38" s="402">
        <v>4019.63</v>
      </c>
      <c r="L38" s="417">
        <v>179040.94099999999</v>
      </c>
      <c r="M38" s="315"/>
    </row>
    <row r="39" spans="2:13" ht="20.25" customHeight="1" x14ac:dyDescent="0.35">
      <c r="B39" s="384" t="s">
        <v>270</v>
      </c>
      <c r="C39" s="402">
        <v>14258952.267000001</v>
      </c>
      <c r="D39" s="402">
        <v>10412.34</v>
      </c>
      <c r="E39" s="402">
        <v>68560.873999999996</v>
      </c>
      <c r="F39" s="402">
        <v>25480.561000000002</v>
      </c>
      <c r="G39" s="402">
        <v>7255.8050000000003</v>
      </c>
      <c r="H39" s="402">
        <v>35593.027000000002</v>
      </c>
      <c r="I39" s="402">
        <v>11561.373</v>
      </c>
      <c r="J39" s="402">
        <v>66002.547000000006</v>
      </c>
      <c r="K39" s="402">
        <v>1046992.96</v>
      </c>
      <c r="L39" s="417">
        <v>1271859.487</v>
      </c>
      <c r="M39" s="315"/>
    </row>
    <row r="40" spans="2:13" ht="20.25" customHeight="1" x14ac:dyDescent="0.35">
      <c r="B40" s="384" t="s">
        <v>23</v>
      </c>
      <c r="C40" s="402">
        <v>9717460.2970000003</v>
      </c>
      <c r="D40" s="408">
        <v>150</v>
      </c>
      <c r="E40" s="408">
        <v>2501.1824999999999</v>
      </c>
      <c r="F40" s="408">
        <v>1013.52</v>
      </c>
      <c r="G40" s="408">
        <v>31093.116000000002</v>
      </c>
      <c r="H40" s="408">
        <v>12242.3925</v>
      </c>
      <c r="I40" s="408">
        <v>1227.31575</v>
      </c>
      <c r="J40" s="408">
        <v>91605</v>
      </c>
      <c r="K40" s="408">
        <v>423728.86050000001</v>
      </c>
      <c r="L40" s="415">
        <v>563561.38725000003</v>
      </c>
      <c r="M40" s="315"/>
    </row>
    <row r="41" spans="2:13" ht="20.25" customHeight="1" x14ac:dyDescent="0.35">
      <c r="B41" s="384" t="s">
        <v>24</v>
      </c>
      <c r="C41" s="402">
        <v>6850955.9529999997</v>
      </c>
      <c r="D41" s="402">
        <v>168850.26300000001</v>
      </c>
      <c r="E41" s="402">
        <v>316598.48732000001</v>
      </c>
      <c r="F41" s="402">
        <v>15861.397000000001</v>
      </c>
      <c r="G41" s="402">
        <v>593.47199999999998</v>
      </c>
      <c r="H41" s="402">
        <v>17546.100999999999</v>
      </c>
      <c r="I41" s="402">
        <v>87293.615999999995</v>
      </c>
      <c r="J41" s="402">
        <v>462053.25129999989</v>
      </c>
      <c r="K41" s="402">
        <v>165762.402</v>
      </c>
      <c r="L41" s="417">
        <v>1234558.9896199999</v>
      </c>
      <c r="M41" s="315"/>
    </row>
    <row r="42" spans="2:13" ht="20.25" customHeight="1" x14ac:dyDescent="0.35">
      <c r="B42" s="384" t="s">
        <v>25</v>
      </c>
      <c r="C42" s="402">
        <v>0</v>
      </c>
      <c r="D42" s="402">
        <v>0</v>
      </c>
      <c r="E42" s="402">
        <v>0</v>
      </c>
      <c r="F42" s="402">
        <v>0</v>
      </c>
      <c r="G42" s="402">
        <v>0</v>
      </c>
      <c r="H42" s="402">
        <v>0</v>
      </c>
      <c r="I42" s="402">
        <v>0</v>
      </c>
      <c r="J42" s="402">
        <v>0</v>
      </c>
      <c r="K42" s="402">
        <v>0</v>
      </c>
      <c r="L42" s="417">
        <v>0</v>
      </c>
      <c r="M42" s="315"/>
    </row>
    <row r="43" spans="2:13" ht="20.25" customHeight="1" thickBot="1" x14ac:dyDescent="0.4">
      <c r="B43" s="385" t="s">
        <v>26</v>
      </c>
      <c r="C43" s="419">
        <f>SUM(C7:C42)</f>
        <v>6025659931.3315392</v>
      </c>
      <c r="D43" s="419">
        <f t="shared" ref="D43:L43" si="0">SUM(D7:D42)</f>
        <v>2853889.7769396682</v>
      </c>
      <c r="E43" s="419">
        <f t="shared" si="0"/>
        <v>8080989.4622140834</v>
      </c>
      <c r="F43" s="419">
        <f t="shared" si="0"/>
        <v>8650899.797330521</v>
      </c>
      <c r="G43" s="419">
        <f t="shared" si="0"/>
        <v>272322.19798170653</v>
      </c>
      <c r="H43" s="419">
        <f t="shared" si="0"/>
        <v>700423.71454536985</v>
      </c>
      <c r="I43" s="419">
        <f t="shared" si="0"/>
        <v>1921869.6476678615</v>
      </c>
      <c r="J43" s="419">
        <f t="shared" si="0"/>
        <v>15966697.733960409</v>
      </c>
      <c r="K43" s="419">
        <f t="shared" si="0"/>
        <v>6377982.5852376251</v>
      </c>
      <c r="L43" s="420">
        <f t="shared" si="0"/>
        <v>44825074.915877238</v>
      </c>
    </row>
    <row r="44" spans="2:13" ht="20.25" customHeight="1" x14ac:dyDescent="0.35">
      <c r="B44" s="529" t="s">
        <v>193</v>
      </c>
      <c r="C44" s="508"/>
      <c r="D44" s="508"/>
      <c r="E44" s="508"/>
      <c r="F44" s="508"/>
      <c r="G44" s="508"/>
      <c r="H44" s="508"/>
      <c r="I44" s="508"/>
      <c r="J44" s="508"/>
      <c r="K44" s="508"/>
      <c r="L44" s="508"/>
    </row>
  </sheetData>
  <mergeCells count="4">
    <mergeCell ref="B3:L3"/>
    <mergeCell ref="B44:L44"/>
    <mergeCell ref="D4:L4"/>
    <mergeCell ref="B6:L6"/>
  </mergeCells>
  <conditionalFormatting sqref="M8:M42">
    <cfRule type="colorScale" priority="16">
      <colorScale>
        <cfvo type="min"/>
        <cfvo type="percentile" val="50"/>
        <cfvo type="max"/>
        <color rgb="FF63BE7B"/>
        <color rgb="FFFFEB84"/>
        <color rgb="FFF8696B"/>
      </colorScale>
    </cfRule>
  </conditionalFormatting>
  <pageMargins left="0.7" right="0.7" top="0.75" bottom="0.75" header="0.3" footer="0.3"/>
  <pageSetup scale="54" orientation="landscape" r:id="rId1"/>
  <headerFooter>
    <oddFooter>Page &amp;P</oddFooter>
  </headerFooter>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100">
    <tabColor rgb="FFCC9900"/>
    <pageSetUpPr fitToPage="1"/>
  </sheetPr>
  <dimension ref="A1:CV36"/>
  <sheetViews>
    <sheetView showGridLines="0" topLeftCell="D1" zoomScale="80" zoomScaleNormal="80" workbookViewId="0">
      <selection activeCell="D7" sqref="D7"/>
    </sheetView>
  </sheetViews>
  <sheetFormatPr defaultRowHeight="20.25" customHeight="1" x14ac:dyDescent="0.35"/>
  <cols>
    <col min="1" max="1" width="11" style="1" customWidth="1"/>
    <col min="2" max="2" width="44.08984375" style="1" customWidth="1"/>
    <col min="3" max="3" width="34.6328125" style="1" customWidth="1"/>
    <col min="4" max="4" width="17.1796875" style="1" bestFit="1" customWidth="1"/>
    <col min="5" max="5" width="16.08984375" style="394" customWidth="1"/>
    <col min="6" max="6" width="20.81640625" style="1" bestFit="1" customWidth="1"/>
    <col min="7" max="7" width="13" style="1" customWidth="1"/>
    <col min="8" max="8" width="13.6328125" style="394" customWidth="1"/>
    <col min="9" max="9" width="25.08984375" style="1" bestFit="1" customWidth="1"/>
    <col min="10" max="10" width="11.90625" style="1" bestFit="1" customWidth="1"/>
    <col min="11" max="11" width="5.81640625" style="1" bestFit="1" customWidth="1"/>
    <col min="12" max="12" width="50" style="1" customWidth="1"/>
    <col min="13" max="100" width="8.7265625" style="1"/>
    <col min="253" max="253" width="36.1796875" customWidth="1"/>
    <col min="254" max="254" width="21.453125" customWidth="1"/>
    <col min="255" max="255" width="18.54296875" customWidth="1"/>
    <col min="256" max="256" width="27" customWidth="1"/>
    <col min="257" max="257" width="18.453125" customWidth="1"/>
    <col min="258" max="258" width="14.1796875" customWidth="1"/>
    <col min="259" max="259" width="20.453125" customWidth="1"/>
    <col min="260" max="260" width="19.54296875" customWidth="1"/>
    <col min="261" max="261" width="13.54296875" bestFit="1" customWidth="1"/>
    <col min="263" max="263" width="16.453125" bestFit="1" customWidth="1"/>
    <col min="264" max="264" width="13.1796875" bestFit="1" customWidth="1"/>
    <col min="509" max="509" width="36.1796875" customWidth="1"/>
    <col min="510" max="510" width="21.453125" customWidth="1"/>
    <col min="511" max="511" width="18.54296875" customWidth="1"/>
    <col min="512" max="512" width="27" customWidth="1"/>
    <col min="513" max="513" width="18.453125" customWidth="1"/>
    <col min="514" max="514" width="14.1796875" customWidth="1"/>
    <col min="515" max="515" width="20.453125" customWidth="1"/>
    <col min="516" max="516" width="19.54296875" customWidth="1"/>
    <col min="517" max="517" width="13.54296875" bestFit="1" customWidth="1"/>
    <col min="519" max="519" width="16.453125" bestFit="1" customWidth="1"/>
    <col min="520" max="520" width="13.1796875" bestFit="1" customWidth="1"/>
    <col min="765" max="765" width="36.1796875" customWidth="1"/>
    <col min="766" max="766" width="21.453125" customWidth="1"/>
    <col min="767" max="767" width="18.54296875" customWidth="1"/>
    <col min="768" max="768" width="27" customWidth="1"/>
    <col min="769" max="769" width="18.453125" customWidth="1"/>
    <col min="770" max="770" width="14.1796875" customWidth="1"/>
    <col min="771" max="771" width="20.453125" customWidth="1"/>
    <col min="772" max="772" width="19.54296875" customWidth="1"/>
    <col min="773" max="773" width="13.54296875" bestFit="1" customWidth="1"/>
    <col min="775" max="775" width="16.453125" bestFit="1" customWidth="1"/>
    <col min="776" max="776" width="13.1796875" bestFit="1" customWidth="1"/>
    <col min="1021" max="1021" width="36.1796875" customWidth="1"/>
    <col min="1022" max="1022" width="21.453125" customWidth="1"/>
    <col min="1023" max="1023" width="18.54296875" customWidth="1"/>
    <col min="1024" max="1024" width="27" customWidth="1"/>
    <col min="1025" max="1025" width="18.453125" customWidth="1"/>
    <col min="1026" max="1026" width="14.1796875" customWidth="1"/>
    <col min="1027" max="1027" width="20.453125" customWidth="1"/>
    <col min="1028" max="1028" width="19.54296875" customWidth="1"/>
    <col min="1029" max="1029" width="13.54296875" bestFit="1" customWidth="1"/>
    <col min="1031" max="1031" width="16.453125" bestFit="1" customWidth="1"/>
    <col min="1032" max="1032" width="13.1796875" bestFit="1" customWidth="1"/>
    <col min="1277" max="1277" width="36.1796875" customWidth="1"/>
    <col min="1278" max="1278" width="21.453125" customWidth="1"/>
    <col min="1279" max="1279" width="18.54296875" customWidth="1"/>
    <col min="1280" max="1280" width="27" customWidth="1"/>
    <col min="1281" max="1281" width="18.453125" customWidth="1"/>
    <col min="1282" max="1282" width="14.1796875" customWidth="1"/>
    <col min="1283" max="1283" width="20.453125" customWidth="1"/>
    <col min="1284" max="1284" width="19.54296875" customWidth="1"/>
    <col min="1285" max="1285" width="13.54296875" bestFit="1" customWidth="1"/>
    <col min="1287" max="1287" width="16.453125" bestFit="1" customWidth="1"/>
    <col min="1288" max="1288" width="13.1796875" bestFit="1" customWidth="1"/>
    <col min="1533" max="1533" width="36.1796875" customWidth="1"/>
    <col min="1534" max="1534" width="21.453125" customWidth="1"/>
    <col min="1535" max="1535" width="18.54296875" customWidth="1"/>
    <col min="1536" max="1536" width="27" customWidth="1"/>
    <col min="1537" max="1537" width="18.453125" customWidth="1"/>
    <col min="1538" max="1538" width="14.1796875" customWidth="1"/>
    <col min="1539" max="1539" width="20.453125" customWidth="1"/>
    <col min="1540" max="1540" width="19.54296875" customWidth="1"/>
    <col min="1541" max="1541" width="13.54296875" bestFit="1" customWidth="1"/>
    <col min="1543" max="1543" width="16.453125" bestFit="1" customWidth="1"/>
    <col min="1544" max="1544" width="13.1796875" bestFit="1" customWidth="1"/>
    <col min="1789" max="1789" width="36.1796875" customWidth="1"/>
    <col min="1790" max="1790" width="21.453125" customWidth="1"/>
    <col min="1791" max="1791" width="18.54296875" customWidth="1"/>
    <col min="1792" max="1792" width="27" customWidth="1"/>
    <col min="1793" max="1793" width="18.453125" customWidth="1"/>
    <col min="1794" max="1794" width="14.1796875" customWidth="1"/>
    <col min="1795" max="1795" width="20.453125" customWidth="1"/>
    <col min="1796" max="1796" width="19.54296875" customWidth="1"/>
    <col min="1797" max="1797" width="13.54296875" bestFit="1" customWidth="1"/>
    <col min="1799" max="1799" width="16.453125" bestFit="1" customWidth="1"/>
    <col min="1800" max="1800" width="13.1796875" bestFit="1" customWidth="1"/>
    <col min="2045" max="2045" width="36.1796875" customWidth="1"/>
    <col min="2046" max="2046" width="21.453125" customWidth="1"/>
    <col min="2047" max="2047" width="18.54296875" customWidth="1"/>
    <col min="2048" max="2048" width="27" customWidth="1"/>
    <col min="2049" max="2049" width="18.453125" customWidth="1"/>
    <col min="2050" max="2050" width="14.1796875" customWidth="1"/>
    <col min="2051" max="2051" width="20.453125" customWidth="1"/>
    <col min="2052" max="2052" width="19.54296875" customWidth="1"/>
    <col min="2053" max="2053" width="13.54296875" bestFit="1" customWidth="1"/>
    <col min="2055" max="2055" width="16.453125" bestFit="1" customWidth="1"/>
    <col min="2056" max="2056" width="13.1796875" bestFit="1" customWidth="1"/>
    <col min="2301" max="2301" width="36.1796875" customWidth="1"/>
    <col min="2302" max="2302" width="21.453125" customWidth="1"/>
    <col min="2303" max="2303" width="18.54296875" customWidth="1"/>
    <col min="2304" max="2304" width="27" customWidth="1"/>
    <col min="2305" max="2305" width="18.453125" customWidth="1"/>
    <col min="2306" max="2306" width="14.1796875" customWidth="1"/>
    <col min="2307" max="2307" width="20.453125" customWidth="1"/>
    <col min="2308" max="2308" width="19.54296875" customWidth="1"/>
    <col min="2309" max="2309" width="13.54296875" bestFit="1" customWidth="1"/>
    <col min="2311" max="2311" width="16.453125" bestFit="1" customWidth="1"/>
    <col min="2312" max="2312" width="13.1796875" bestFit="1" customWidth="1"/>
    <col min="2557" max="2557" width="36.1796875" customWidth="1"/>
    <col min="2558" max="2558" width="21.453125" customWidth="1"/>
    <col min="2559" max="2559" width="18.54296875" customWidth="1"/>
    <col min="2560" max="2560" width="27" customWidth="1"/>
    <col min="2561" max="2561" width="18.453125" customWidth="1"/>
    <col min="2562" max="2562" width="14.1796875" customWidth="1"/>
    <col min="2563" max="2563" width="20.453125" customWidth="1"/>
    <col min="2564" max="2564" width="19.54296875" customWidth="1"/>
    <col min="2565" max="2565" width="13.54296875" bestFit="1" customWidth="1"/>
    <col min="2567" max="2567" width="16.453125" bestFit="1" customWidth="1"/>
    <col min="2568" max="2568" width="13.1796875" bestFit="1" customWidth="1"/>
    <col min="2813" max="2813" width="36.1796875" customWidth="1"/>
    <col min="2814" max="2814" width="21.453125" customWidth="1"/>
    <col min="2815" max="2815" width="18.54296875" customWidth="1"/>
    <col min="2816" max="2816" width="27" customWidth="1"/>
    <col min="2817" max="2817" width="18.453125" customWidth="1"/>
    <col min="2818" max="2818" width="14.1796875" customWidth="1"/>
    <col min="2819" max="2819" width="20.453125" customWidth="1"/>
    <col min="2820" max="2820" width="19.54296875" customWidth="1"/>
    <col min="2821" max="2821" width="13.54296875" bestFit="1" customWidth="1"/>
    <col min="2823" max="2823" width="16.453125" bestFit="1" customWidth="1"/>
    <col min="2824" max="2824" width="13.1796875" bestFit="1" customWidth="1"/>
    <col min="3069" max="3069" width="36.1796875" customWidth="1"/>
    <col min="3070" max="3070" width="21.453125" customWidth="1"/>
    <col min="3071" max="3071" width="18.54296875" customWidth="1"/>
    <col min="3072" max="3072" width="27" customWidth="1"/>
    <col min="3073" max="3073" width="18.453125" customWidth="1"/>
    <col min="3074" max="3074" width="14.1796875" customWidth="1"/>
    <col min="3075" max="3075" width="20.453125" customWidth="1"/>
    <col min="3076" max="3076" width="19.54296875" customWidth="1"/>
    <col min="3077" max="3077" width="13.54296875" bestFit="1" customWidth="1"/>
    <col min="3079" max="3079" width="16.453125" bestFit="1" customWidth="1"/>
    <col min="3080" max="3080" width="13.1796875" bestFit="1" customWidth="1"/>
    <col min="3325" max="3325" width="36.1796875" customWidth="1"/>
    <col min="3326" max="3326" width="21.453125" customWidth="1"/>
    <col min="3327" max="3327" width="18.54296875" customWidth="1"/>
    <col min="3328" max="3328" width="27" customWidth="1"/>
    <col min="3329" max="3329" width="18.453125" customWidth="1"/>
    <col min="3330" max="3330" width="14.1796875" customWidth="1"/>
    <col min="3331" max="3331" width="20.453125" customWidth="1"/>
    <col min="3332" max="3332" width="19.54296875" customWidth="1"/>
    <col min="3333" max="3333" width="13.54296875" bestFit="1" customWidth="1"/>
    <col min="3335" max="3335" width="16.453125" bestFit="1" customWidth="1"/>
    <col min="3336" max="3336" width="13.1796875" bestFit="1" customWidth="1"/>
    <col min="3581" max="3581" width="36.1796875" customWidth="1"/>
    <col min="3582" max="3582" width="21.453125" customWidth="1"/>
    <col min="3583" max="3583" width="18.54296875" customWidth="1"/>
    <col min="3584" max="3584" width="27" customWidth="1"/>
    <col min="3585" max="3585" width="18.453125" customWidth="1"/>
    <col min="3586" max="3586" width="14.1796875" customWidth="1"/>
    <col min="3587" max="3587" width="20.453125" customWidth="1"/>
    <col min="3588" max="3588" width="19.54296875" customWidth="1"/>
    <col min="3589" max="3589" width="13.54296875" bestFit="1" customWidth="1"/>
    <col min="3591" max="3591" width="16.453125" bestFit="1" customWidth="1"/>
    <col min="3592" max="3592" width="13.1796875" bestFit="1" customWidth="1"/>
    <col min="3837" max="3837" width="36.1796875" customWidth="1"/>
    <col min="3838" max="3838" width="21.453125" customWidth="1"/>
    <col min="3839" max="3839" width="18.54296875" customWidth="1"/>
    <col min="3840" max="3840" width="27" customWidth="1"/>
    <col min="3841" max="3841" width="18.453125" customWidth="1"/>
    <col min="3842" max="3842" width="14.1796875" customWidth="1"/>
    <col min="3843" max="3843" width="20.453125" customWidth="1"/>
    <col min="3844" max="3844" width="19.54296875" customWidth="1"/>
    <col min="3845" max="3845" width="13.54296875" bestFit="1" customWidth="1"/>
    <col min="3847" max="3847" width="16.453125" bestFit="1" customWidth="1"/>
    <col min="3848" max="3848" width="13.1796875" bestFit="1" customWidth="1"/>
    <col min="4093" max="4093" width="36.1796875" customWidth="1"/>
    <col min="4094" max="4094" width="21.453125" customWidth="1"/>
    <col min="4095" max="4095" width="18.54296875" customWidth="1"/>
    <col min="4096" max="4096" width="27" customWidth="1"/>
    <col min="4097" max="4097" width="18.453125" customWidth="1"/>
    <col min="4098" max="4098" width="14.1796875" customWidth="1"/>
    <col min="4099" max="4099" width="20.453125" customWidth="1"/>
    <col min="4100" max="4100" width="19.54296875" customWidth="1"/>
    <col min="4101" max="4101" width="13.54296875" bestFit="1" customWidth="1"/>
    <col min="4103" max="4103" width="16.453125" bestFit="1" customWidth="1"/>
    <col min="4104" max="4104" width="13.1796875" bestFit="1" customWidth="1"/>
    <col min="4349" max="4349" width="36.1796875" customWidth="1"/>
    <col min="4350" max="4350" width="21.453125" customWidth="1"/>
    <col min="4351" max="4351" width="18.54296875" customWidth="1"/>
    <col min="4352" max="4352" width="27" customWidth="1"/>
    <col min="4353" max="4353" width="18.453125" customWidth="1"/>
    <col min="4354" max="4354" width="14.1796875" customWidth="1"/>
    <col min="4355" max="4355" width="20.453125" customWidth="1"/>
    <col min="4356" max="4356" width="19.54296875" customWidth="1"/>
    <col min="4357" max="4357" width="13.54296875" bestFit="1" customWidth="1"/>
    <col min="4359" max="4359" width="16.453125" bestFit="1" customWidth="1"/>
    <col min="4360" max="4360" width="13.1796875" bestFit="1" customWidth="1"/>
    <col min="4605" max="4605" width="36.1796875" customWidth="1"/>
    <col min="4606" max="4606" width="21.453125" customWidth="1"/>
    <col min="4607" max="4607" width="18.54296875" customWidth="1"/>
    <col min="4608" max="4608" width="27" customWidth="1"/>
    <col min="4609" max="4609" width="18.453125" customWidth="1"/>
    <col min="4610" max="4610" width="14.1796875" customWidth="1"/>
    <col min="4611" max="4611" width="20.453125" customWidth="1"/>
    <col min="4612" max="4612" width="19.54296875" customWidth="1"/>
    <col min="4613" max="4613" width="13.54296875" bestFit="1" customWidth="1"/>
    <col min="4615" max="4615" width="16.453125" bestFit="1" customWidth="1"/>
    <col min="4616" max="4616" width="13.1796875" bestFit="1" customWidth="1"/>
    <col min="4861" max="4861" width="36.1796875" customWidth="1"/>
    <col min="4862" max="4862" width="21.453125" customWidth="1"/>
    <col min="4863" max="4863" width="18.54296875" customWidth="1"/>
    <col min="4864" max="4864" width="27" customWidth="1"/>
    <col min="4865" max="4865" width="18.453125" customWidth="1"/>
    <col min="4866" max="4866" width="14.1796875" customWidth="1"/>
    <col min="4867" max="4867" width="20.453125" customWidth="1"/>
    <col min="4868" max="4868" width="19.54296875" customWidth="1"/>
    <col min="4869" max="4869" width="13.54296875" bestFit="1" customWidth="1"/>
    <col min="4871" max="4871" width="16.453125" bestFit="1" customWidth="1"/>
    <col min="4872" max="4872" width="13.1796875" bestFit="1" customWidth="1"/>
    <col min="5117" max="5117" width="36.1796875" customWidth="1"/>
    <col min="5118" max="5118" width="21.453125" customWidth="1"/>
    <col min="5119" max="5119" width="18.54296875" customWidth="1"/>
    <col min="5120" max="5120" width="27" customWidth="1"/>
    <col min="5121" max="5121" width="18.453125" customWidth="1"/>
    <col min="5122" max="5122" width="14.1796875" customWidth="1"/>
    <col min="5123" max="5123" width="20.453125" customWidth="1"/>
    <col min="5124" max="5124" width="19.54296875" customWidth="1"/>
    <col min="5125" max="5125" width="13.54296875" bestFit="1" customWidth="1"/>
    <col min="5127" max="5127" width="16.453125" bestFit="1" customWidth="1"/>
    <col min="5128" max="5128" width="13.1796875" bestFit="1" customWidth="1"/>
    <col min="5373" max="5373" width="36.1796875" customWidth="1"/>
    <col min="5374" max="5374" width="21.453125" customWidth="1"/>
    <col min="5375" max="5375" width="18.54296875" customWidth="1"/>
    <col min="5376" max="5376" width="27" customWidth="1"/>
    <col min="5377" max="5377" width="18.453125" customWidth="1"/>
    <col min="5378" max="5378" width="14.1796875" customWidth="1"/>
    <col min="5379" max="5379" width="20.453125" customWidth="1"/>
    <col min="5380" max="5380" width="19.54296875" customWidth="1"/>
    <col min="5381" max="5381" width="13.54296875" bestFit="1" customWidth="1"/>
    <col min="5383" max="5383" width="16.453125" bestFit="1" customWidth="1"/>
    <col min="5384" max="5384" width="13.1796875" bestFit="1" customWidth="1"/>
    <col min="5629" max="5629" width="36.1796875" customWidth="1"/>
    <col min="5630" max="5630" width="21.453125" customWidth="1"/>
    <col min="5631" max="5631" width="18.54296875" customWidth="1"/>
    <col min="5632" max="5632" width="27" customWidth="1"/>
    <col min="5633" max="5633" width="18.453125" customWidth="1"/>
    <col min="5634" max="5634" width="14.1796875" customWidth="1"/>
    <col min="5635" max="5635" width="20.453125" customWidth="1"/>
    <col min="5636" max="5636" width="19.54296875" customWidth="1"/>
    <col min="5637" max="5637" width="13.54296875" bestFit="1" customWidth="1"/>
    <col min="5639" max="5639" width="16.453125" bestFit="1" customWidth="1"/>
    <col min="5640" max="5640" width="13.1796875" bestFit="1" customWidth="1"/>
    <col min="5885" max="5885" width="36.1796875" customWidth="1"/>
    <col min="5886" max="5886" width="21.453125" customWidth="1"/>
    <col min="5887" max="5887" width="18.54296875" customWidth="1"/>
    <col min="5888" max="5888" width="27" customWidth="1"/>
    <col min="5889" max="5889" width="18.453125" customWidth="1"/>
    <col min="5890" max="5890" width="14.1796875" customWidth="1"/>
    <col min="5891" max="5891" width="20.453125" customWidth="1"/>
    <col min="5892" max="5892" width="19.54296875" customWidth="1"/>
    <col min="5893" max="5893" width="13.54296875" bestFit="1" customWidth="1"/>
    <col min="5895" max="5895" width="16.453125" bestFit="1" customWidth="1"/>
    <col min="5896" max="5896" width="13.1796875" bestFit="1" customWidth="1"/>
    <col min="6141" max="6141" width="36.1796875" customWidth="1"/>
    <col min="6142" max="6142" width="21.453125" customWidth="1"/>
    <col min="6143" max="6143" width="18.54296875" customWidth="1"/>
    <col min="6144" max="6144" width="27" customWidth="1"/>
    <col min="6145" max="6145" width="18.453125" customWidth="1"/>
    <col min="6146" max="6146" width="14.1796875" customWidth="1"/>
    <col min="6147" max="6147" width="20.453125" customWidth="1"/>
    <col min="6148" max="6148" width="19.54296875" customWidth="1"/>
    <col min="6149" max="6149" width="13.54296875" bestFit="1" customWidth="1"/>
    <col min="6151" max="6151" width="16.453125" bestFit="1" customWidth="1"/>
    <col min="6152" max="6152" width="13.1796875" bestFit="1" customWidth="1"/>
    <col min="6397" max="6397" width="36.1796875" customWidth="1"/>
    <col min="6398" max="6398" width="21.453125" customWidth="1"/>
    <col min="6399" max="6399" width="18.54296875" customWidth="1"/>
    <col min="6400" max="6400" width="27" customWidth="1"/>
    <col min="6401" max="6401" width="18.453125" customWidth="1"/>
    <col min="6402" max="6402" width="14.1796875" customWidth="1"/>
    <col min="6403" max="6403" width="20.453125" customWidth="1"/>
    <col min="6404" max="6404" width="19.54296875" customWidth="1"/>
    <col min="6405" max="6405" width="13.54296875" bestFit="1" customWidth="1"/>
    <col min="6407" max="6407" width="16.453125" bestFit="1" customWidth="1"/>
    <col min="6408" max="6408" width="13.1796875" bestFit="1" customWidth="1"/>
    <col min="6653" max="6653" width="36.1796875" customWidth="1"/>
    <col min="6654" max="6654" width="21.453125" customWidth="1"/>
    <col min="6655" max="6655" width="18.54296875" customWidth="1"/>
    <col min="6656" max="6656" width="27" customWidth="1"/>
    <col min="6657" max="6657" width="18.453125" customWidth="1"/>
    <col min="6658" max="6658" width="14.1796875" customWidth="1"/>
    <col min="6659" max="6659" width="20.453125" customWidth="1"/>
    <col min="6660" max="6660" width="19.54296875" customWidth="1"/>
    <col min="6661" max="6661" width="13.54296875" bestFit="1" customWidth="1"/>
    <col min="6663" max="6663" width="16.453125" bestFit="1" customWidth="1"/>
    <col min="6664" max="6664" width="13.1796875" bestFit="1" customWidth="1"/>
    <col min="6909" max="6909" width="36.1796875" customWidth="1"/>
    <col min="6910" max="6910" width="21.453125" customWidth="1"/>
    <col min="6911" max="6911" width="18.54296875" customWidth="1"/>
    <col min="6912" max="6912" width="27" customWidth="1"/>
    <col min="6913" max="6913" width="18.453125" customWidth="1"/>
    <col min="6914" max="6914" width="14.1796875" customWidth="1"/>
    <col min="6915" max="6915" width="20.453125" customWidth="1"/>
    <col min="6916" max="6916" width="19.54296875" customWidth="1"/>
    <col min="6917" max="6917" width="13.54296875" bestFit="1" customWidth="1"/>
    <col min="6919" max="6919" width="16.453125" bestFit="1" customWidth="1"/>
    <col min="6920" max="6920" width="13.1796875" bestFit="1" customWidth="1"/>
    <col min="7165" max="7165" width="36.1796875" customWidth="1"/>
    <col min="7166" max="7166" width="21.453125" customWidth="1"/>
    <col min="7167" max="7167" width="18.54296875" customWidth="1"/>
    <col min="7168" max="7168" width="27" customWidth="1"/>
    <col min="7169" max="7169" width="18.453125" customWidth="1"/>
    <col min="7170" max="7170" width="14.1796875" customWidth="1"/>
    <col min="7171" max="7171" width="20.453125" customWidth="1"/>
    <col min="7172" max="7172" width="19.54296875" customWidth="1"/>
    <col min="7173" max="7173" width="13.54296875" bestFit="1" customWidth="1"/>
    <col min="7175" max="7175" width="16.453125" bestFit="1" customWidth="1"/>
    <col min="7176" max="7176" width="13.1796875" bestFit="1" customWidth="1"/>
    <col min="7421" max="7421" width="36.1796875" customWidth="1"/>
    <col min="7422" max="7422" width="21.453125" customWidth="1"/>
    <col min="7423" max="7423" width="18.54296875" customWidth="1"/>
    <col min="7424" max="7424" width="27" customWidth="1"/>
    <col min="7425" max="7425" width="18.453125" customWidth="1"/>
    <col min="7426" max="7426" width="14.1796875" customWidth="1"/>
    <col min="7427" max="7427" width="20.453125" customWidth="1"/>
    <col min="7428" max="7428" width="19.54296875" customWidth="1"/>
    <col min="7429" max="7429" width="13.54296875" bestFit="1" customWidth="1"/>
    <col min="7431" max="7431" width="16.453125" bestFit="1" customWidth="1"/>
    <col min="7432" max="7432" width="13.1796875" bestFit="1" customWidth="1"/>
    <col min="7677" max="7677" width="36.1796875" customWidth="1"/>
    <col min="7678" max="7678" width="21.453125" customWidth="1"/>
    <col min="7679" max="7679" width="18.54296875" customWidth="1"/>
    <col min="7680" max="7680" width="27" customWidth="1"/>
    <col min="7681" max="7681" width="18.453125" customWidth="1"/>
    <col min="7682" max="7682" width="14.1796875" customWidth="1"/>
    <col min="7683" max="7683" width="20.453125" customWidth="1"/>
    <col min="7684" max="7684" width="19.54296875" customWidth="1"/>
    <col min="7685" max="7685" width="13.54296875" bestFit="1" customWidth="1"/>
    <col min="7687" max="7687" width="16.453125" bestFit="1" customWidth="1"/>
    <col min="7688" max="7688" width="13.1796875" bestFit="1" customWidth="1"/>
    <col min="7933" max="7933" width="36.1796875" customWidth="1"/>
    <col min="7934" max="7934" width="21.453125" customWidth="1"/>
    <col min="7935" max="7935" width="18.54296875" customWidth="1"/>
    <col min="7936" max="7936" width="27" customWidth="1"/>
    <col min="7937" max="7937" width="18.453125" customWidth="1"/>
    <col min="7938" max="7938" width="14.1796875" customWidth="1"/>
    <col min="7939" max="7939" width="20.453125" customWidth="1"/>
    <col min="7940" max="7940" width="19.54296875" customWidth="1"/>
    <col min="7941" max="7941" width="13.54296875" bestFit="1" customWidth="1"/>
    <col min="7943" max="7943" width="16.453125" bestFit="1" customWidth="1"/>
    <col min="7944" max="7944" width="13.1796875" bestFit="1" customWidth="1"/>
    <col min="8189" max="8189" width="36.1796875" customWidth="1"/>
    <col min="8190" max="8190" width="21.453125" customWidth="1"/>
    <col min="8191" max="8191" width="18.54296875" customWidth="1"/>
    <col min="8192" max="8192" width="27" customWidth="1"/>
    <col min="8193" max="8193" width="18.453125" customWidth="1"/>
    <col min="8194" max="8194" width="14.1796875" customWidth="1"/>
    <col min="8195" max="8195" width="20.453125" customWidth="1"/>
    <col min="8196" max="8196" width="19.54296875" customWidth="1"/>
    <col min="8197" max="8197" width="13.54296875" bestFit="1" customWidth="1"/>
    <col min="8199" max="8199" width="16.453125" bestFit="1" customWidth="1"/>
    <col min="8200" max="8200" width="13.1796875" bestFit="1" customWidth="1"/>
    <col min="8445" max="8445" width="36.1796875" customWidth="1"/>
    <col min="8446" max="8446" width="21.453125" customWidth="1"/>
    <col min="8447" max="8447" width="18.54296875" customWidth="1"/>
    <col min="8448" max="8448" width="27" customWidth="1"/>
    <col min="8449" max="8449" width="18.453125" customWidth="1"/>
    <col min="8450" max="8450" width="14.1796875" customWidth="1"/>
    <col min="8451" max="8451" width="20.453125" customWidth="1"/>
    <col min="8452" max="8452" width="19.54296875" customWidth="1"/>
    <col min="8453" max="8453" width="13.54296875" bestFit="1" customWidth="1"/>
    <col min="8455" max="8455" width="16.453125" bestFit="1" customWidth="1"/>
    <col min="8456" max="8456" width="13.1796875" bestFit="1" customWidth="1"/>
    <col min="8701" max="8701" width="36.1796875" customWidth="1"/>
    <col min="8702" max="8702" width="21.453125" customWidth="1"/>
    <col min="8703" max="8703" width="18.54296875" customWidth="1"/>
    <col min="8704" max="8704" width="27" customWidth="1"/>
    <col min="8705" max="8705" width="18.453125" customWidth="1"/>
    <col min="8706" max="8706" width="14.1796875" customWidth="1"/>
    <col min="8707" max="8707" width="20.453125" customWidth="1"/>
    <col min="8708" max="8708" width="19.54296875" customWidth="1"/>
    <col min="8709" max="8709" width="13.54296875" bestFit="1" customWidth="1"/>
    <col min="8711" max="8711" width="16.453125" bestFit="1" customWidth="1"/>
    <col min="8712" max="8712" width="13.1796875" bestFit="1" customWidth="1"/>
    <col min="8957" max="8957" width="36.1796875" customWidth="1"/>
    <col min="8958" max="8958" width="21.453125" customWidth="1"/>
    <col min="8959" max="8959" width="18.54296875" customWidth="1"/>
    <col min="8960" max="8960" width="27" customWidth="1"/>
    <col min="8961" max="8961" width="18.453125" customWidth="1"/>
    <col min="8962" max="8962" width="14.1796875" customWidth="1"/>
    <col min="8963" max="8963" width="20.453125" customWidth="1"/>
    <col min="8964" max="8964" width="19.54296875" customWidth="1"/>
    <col min="8965" max="8965" width="13.54296875" bestFit="1" customWidth="1"/>
    <col min="8967" max="8967" width="16.453125" bestFit="1" customWidth="1"/>
    <col min="8968" max="8968" width="13.1796875" bestFit="1" customWidth="1"/>
    <col min="9213" max="9213" width="36.1796875" customWidth="1"/>
    <col min="9214" max="9214" width="21.453125" customWidth="1"/>
    <col min="9215" max="9215" width="18.54296875" customWidth="1"/>
    <col min="9216" max="9216" width="27" customWidth="1"/>
    <col min="9217" max="9217" width="18.453125" customWidth="1"/>
    <col min="9218" max="9218" width="14.1796875" customWidth="1"/>
    <col min="9219" max="9219" width="20.453125" customWidth="1"/>
    <col min="9220" max="9220" width="19.54296875" customWidth="1"/>
    <col min="9221" max="9221" width="13.54296875" bestFit="1" customWidth="1"/>
    <col min="9223" max="9223" width="16.453125" bestFit="1" customWidth="1"/>
    <col min="9224" max="9224" width="13.1796875" bestFit="1" customWidth="1"/>
    <col min="9469" max="9469" width="36.1796875" customWidth="1"/>
    <col min="9470" max="9470" width="21.453125" customWidth="1"/>
    <col min="9471" max="9471" width="18.54296875" customWidth="1"/>
    <col min="9472" max="9472" width="27" customWidth="1"/>
    <col min="9473" max="9473" width="18.453125" customWidth="1"/>
    <col min="9474" max="9474" width="14.1796875" customWidth="1"/>
    <col min="9475" max="9475" width="20.453125" customWidth="1"/>
    <col min="9476" max="9476" width="19.54296875" customWidth="1"/>
    <col min="9477" max="9477" width="13.54296875" bestFit="1" customWidth="1"/>
    <col min="9479" max="9479" width="16.453125" bestFit="1" customWidth="1"/>
    <col min="9480" max="9480" width="13.1796875" bestFit="1" customWidth="1"/>
    <col min="9725" max="9725" width="36.1796875" customWidth="1"/>
    <col min="9726" max="9726" width="21.453125" customWidth="1"/>
    <col min="9727" max="9727" width="18.54296875" customWidth="1"/>
    <col min="9728" max="9728" width="27" customWidth="1"/>
    <col min="9729" max="9729" width="18.453125" customWidth="1"/>
    <col min="9730" max="9730" width="14.1796875" customWidth="1"/>
    <col min="9731" max="9731" width="20.453125" customWidth="1"/>
    <col min="9732" max="9732" width="19.54296875" customWidth="1"/>
    <col min="9733" max="9733" width="13.54296875" bestFit="1" customWidth="1"/>
    <col min="9735" max="9735" width="16.453125" bestFit="1" customWidth="1"/>
    <col min="9736" max="9736" width="13.1796875" bestFit="1" customWidth="1"/>
    <col min="9981" max="9981" width="36.1796875" customWidth="1"/>
    <col min="9982" max="9982" width="21.453125" customWidth="1"/>
    <col min="9983" max="9983" width="18.54296875" customWidth="1"/>
    <col min="9984" max="9984" width="27" customWidth="1"/>
    <col min="9985" max="9985" width="18.453125" customWidth="1"/>
    <col min="9986" max="9986" width="14.1796875" customWidth="1"/>
    <col min="9987" max="9987" width="20.453125" customWidth="1"/>
    <col min="9988" max="9988" width="19.54296875" customWidth="1"/>
    <col min="9989" max="9989" width="13.54296875" bestFit="1" customWidth="1"/>
    <col min="9991" max="9991" width="16.453125" bestFit="1" customWidth="1"/>
    <col min="9992" max="9992" width="13.1796875" bestFit="1" customWidth="1"/>
    <col min="10237" max="10237" width="36.1796875" customWidth="1"/>
    <col min="10238" max="10238" width="21.453125" customWidth="1"/>
    <col min="10239" max="10239" width="18.54296875" customWidth="1"/>
    <col min="10240" max="10240" width="27" customWidth="1"/>
    <col min="10241" max="10241" width="18.453125" customWidth="1"/>
    <col min="10242" max="10242" width="14.1796875" customWidth="1"/>
    <col min="10243" max="10243" width="20.453125" customWidth="1"/>
    <col min="10244" max="10244" width="19.54296875" customWidth="1"/>
    <col min="10245" max="10245" width="13.54296875" bestFit="1" customWidth="1"/>
    <col min="10247" max="10247" width="16.453125" bestFit="1" customWidth="1"/>
    <col min="10248" max="10248" width="13.1796875" bestFit="1" customWidth="1"/>
    <col min="10493" max="10493" width="36.1796875" customWidth="1"/>
    <col min="10494" max="10494" width="21.453125" customWidth="1"/>
    <col min="10495" max="10495" width="18.54296875" customWidth="1"/>
    <col min="10496" max="10496" width="27" customWidth="1"/>
    <col min="10497" max="10497" width="18.453125" customWidth="1"/>
    <col min="10498" max="10498" width="14.1796875" customWidth="1"/>
    <col min="10499" max="10499" width="20.453125" customWidth="1"/>
    <col min="10500" max="10500" width="19.54296875" customWidth="1"/>
    <col min="10501" max="10501" width="13.54296875" bestFit="1" customWidth="1"/>
    <col min="10503" max="10503" width="16.453125" bestFit="1" customWidth="1"/>
    <col min="10504" max="10504" width="13.1796875" bestFit="1" customWidth="1"/>
    <col min="10749" max="10749" width="36.1796875" customWidth="1"/>
    <col min="10750" max="10750" width="21.453125" customWidth="1"/>
    <col min="10751" max="10751" width="18.54296875" customWidth="1"/>
    <col min="10752" max="10752" width="27" customWidth="1"/>
    <col min="10753" max="10753" width="18.453125" customWidth="1"/>
    <col min="10754" max="10754" width="14.1796875" customWidth="1"/>
    <col min="10755" max="10755" width="20.453125" customWidth="1"/>
    <col min="10756" max="10756" width="19.54296875" customWidth="1"/>
    <col min="10757" max="10757" width="13.54296875" bestFit="1" customWidth="1"/>
    <col min="10759" max="10759" width="16.453125" bestFit="1" customWidth="1"/>
    <col min="10760" max="10760" width="13.1796875" bestFit="1" customWidth="1"/>
    <col min="11005" max="11005" width="36.1796875" customWidth="1"/>
    <col min="11006" max="11006" width="21.453125" customWidth="1"/>
    <col min="11007" max="11007" width="18.54296875" customWidth="1"/>
    <col min="11008" max="11008" width="27" customWidth="1"/>
    <col min="11009" max="11009" width="18.453125" customWidth="1"/>
    <col min="11010" max="11010" width="14.1796875" customWidth="1"/>
    <col min="11011" max="11011" width="20.453125" customWidth="1"/>
    <col min="11012" max="11012" width="19.54296875" customWidth="1"/>
    <col min="11013" max="11013" width="13.54296875" bestFit="1" customWidth="1"/>
    <col min="11015" max="11015" width="16.453125" bestFit="1" customWidth="1"/>
    <col min="11016" max="11016" width="13.1796875" bestFit="1" customWidth="1"/>
    <col min="11261" max="11261" width="36.1796875" customWidth="1"/>
    <col min="11262" max="11262" width="21.453125" customWidth="1"/>
    <col min="11263" max="11263" width="18.54296875" customWidth="1"/>
    <col min="11264" max="11264" width="27" customWidth="1"/>
    <col min="11265" max="11265" width="18.453125" customWidth="1"/>
    <col min="11266" max="11266" width="14.1796875" customWidth="1"/>
    <col min="11267" max="11267" width="20.453125" customWidth="1"/>
    <col min="11268" max="11268" width="19.54296875" customWidth="1"/>
    <col min="11269" max="11269" width="13.54296875" bestFit="1" customWidth="1"/>
    <col min="11271" max="11271" width="16.453125" bestFit="1" customWidth="1"/>
    <col min="11272" max="11272" width="13.1796875" bestFit="1" customWidth="1"/>
    <col min="11517" max="11517" width="36.1796875" customWidth="1"/>
    <col min="11518" max="11518" width="21.453125" customWidth="1"/>
    <col min="11519" max="11519" width="18.54296875" customWidth="1"/>
    <col min="11520" max="11520" width="27" customWidth="1"/>
    <col min="11521" max="11521" width="18.453125" customWidth="1"/>
    <col min="11522" max="11522" width="14.1796875" customWidth="1"/>
    <col min="11523" max="11523" width="20.453125" customWidth="1"/>
    <col min="11524" max="11524" width="19.54296875" customWidth="1"/>
    <col min="11525" max="11525" width="13.54296875" bestFit="1" customWidth="1"/>
    <col min="11527" max="11527" width="16.453125" bestFit="1" customWidth="1"/>
    <col min="11528" max="11528" width="13.1796875" bestFit="1" customWidth="1"/>
    <col min="11773" max="11773" width="36.1796875" customWidth="1"/>
    <col min="11774" max="11774" width="21.453125" customWidth="1"/>
    <col min="11775" max="11775" width="18.54296875" customWidth="1"/>
    <col min="11776" max="11776" width="27" customWidth="1"/>
    <col min="11777" max="11777" width="18.453125" customWidth="1"/>
    <col min="11778" max="11778" width="14.1796875" customWidth="1"/>
    <col min="11779" max="11779" width="20.453125" customWidth="1"/>
    <col min="11780" max="11780" width="19.54296875" customWidth="1"/>
    <col min="11781" max="11781" width="13.54296875" bestFit="1" customWidth="1"/>
    <col min="11783" max="11783" width="16.453125" bestFit="1" customWidth="1"/>
    <col min="11784" max="11784" width="13.1796875" bestFit="1" customWidth="1"/>
    <col min="12029" max="12029" width="36.1796875" customWidth="1"/>
    <col min="12030" max="12030" width="21.453125" customWidth="1"/>
    <col min="12031" max="12031" width="18.54296875" customWidth="1"/>
    <col min="12032" max="12032" width="27" customWidth="1"/>
    <col min="12033" max="12033" width="18.453125" customWidth="1"/>
    <col min="12034" max="12034" width="14.1796875" customWidth="1"/>
    <col min="12035" max="12035" width="20.453125" customWidth="1"/>
    <col min="12036" max="12036" width="19.54296875" customWidth="1"/>
    <col min="12037" max="12037" width="13.54296875" bestFit="1" customWidth="1"/>
    <col min="12039" max="12039" width="16.453125" bestFit="1" customWidth="1"/>
    <col min="12040" max="12040" width="13.1796875" bestFit="1" customWidth="1"/>
    <col min="12285" max="12285" width="36.1796875" customWidth="1"/>
    <col min="12286" max="12286" width="21.453125" customWidth="1"/>
    <col min="12287" max="12287" width="18.54296875" customWidth="1"/>
    <col min="12288" max="12288" width="27" customWidth="1"/>
    <col min="12289" max="12289" width="18.453125" customWidth="1"/>
    <col min="12290" max="12290" width="14.1796875" customWidth="1"/>
    <col min="12291" max="12291" width="20.453125" customWidth="1"/>
    <col min="12292" max="12292" width="19.54296875" customWidth="1"/>
    <col min="12293" max="12293" width="13.54296875" bestFit="1" customWidth="1"/>
    <col min="12295" max="12295" width="16.453125" bestFit="1" customWidth="1"/>
    <col min="12296" max="12296" width="13.1796875" bestFit="1" customWidth="1"/>
    <col min="12541" max="12541" width="36.1796875" customWidth="1"/>
    <col min="12542" max="12542" width="21.453125" customWidth="1"/>
    <col min="12543" max="12543" width="18.54296875" customWidth="1"/>
    <col min="12544" max="12544" width="27" customWidth="1"/>
    <col min="12545" max="12545" width="18.453125" customWidth="1"/>
    <col min="12546" max="12546" width="14.1796875" customWidth="1"/>
    <col min="12547" max="12547" width="20.453125" customWidth="1"/>
    <col min="12548" max="12548" width="19.54296875" customWidth="1"/>
    <col min="12549" max="12549" width="13.54296875" bestFit="1" customWidth="1"/>
    <col min="12551" max="12551" width="16.453125" bestFit="1" customWidth="1"/>
    <col min="12552" max="12552" width="13.1796875" bestFit="1" customWidth="1"/>
    <col min="12797" max="12797" width="36.1796875" customWidth="1"/>
    <col min="12798" max="12798" width="21.453125" customWidth="1"/>
    <col min="12799" max="12799" width="18.54296875" customWidth="1"/>
    <col min="12800" max="12800" width="27" customWidth="1"/>
    <col min="12801" max="12801" width="18.453125" customWidth="1"/>
    <col min="12802" max="12802" width="14.1796875" customWidth="1"/>
    <col min="12803" max="12803" width="20.453125" customWidth="1"/>
    <col min="12804" max="12804" width="19.54296875" customWidth="1"/>
    <col min="12805" max="12805" width="13.54296875" bestFit="1" customWidth="1"/>
    <col min="12807" max="12807" width="16.453125" bestFit="1" customWidth="1"/>
    <col min="12808" max="12808" width="13.1796875" bestFit="1" customWidth="1"/>
    <col min="13053" max="13053" width="36.1796875" customWidth="1"/>
    <col min="13054" max="13054" width="21.453125" customWidth="1"/>
    <col min="13055" max="13055" width="18.54296875" customWidth="1"/>
    <col min="13056" max="13056" width="27" customWidth="1"/>
    <col min="13057" max="13057" width="18.453125" customWidth="1"/>
    <col min="13058" max="13058" width="14.1796875" customWidth="1"/>
    <col min="13059" max="13059" width="20.453125" customWidth="1"/>
    <col min="13060" max="13060" width="19.54296875" customWidth="1"/>
    <col min="13061" max="13061" width="13.54296875" bestFit="1" customWidth="1"/>
    <col min="13063" max="13063" width="16.453125" bestFit="1" customWidth="1"/>
    <col min="13064" max="13064" width="13.1796875" bestFit="1" customWidth="1"/>
    <col min="13309" max="13309" width="36.1796875" customWidth="1"/>
    <col min="13310" max="13310" width="21.453125" customWidth="1"/>
    <col min="13311" max="13311" width="18.54296875" customWidth="1"/>
    <col min="13312" max="13312" width="27" customWidth="1"/>
    <col min="13313" max="13313" width="18.453125" customWidth="1"/>
    <col min="13314" max="13314" width="14.1796875" customWidth="1"/>
    <col min="13315" max="13315" width="20.453125" customWidth="1"/>
    <col min="13316" max="13316" width="19.54296875" customWidth="1"/>
    <col min="13317" max="13317" width="13.54296875" bestFit="1" customWidth="1"/>
    <col min="13319" max="13319" width="16.453125" bestFit="1" customWidth="1"/>
    <col min="13320" max="13320" width="13.1796875" bestFit="1" customWidth="1"/>
    <col min="13565" max="13565" width="36.1796875" customWidth="1"/>
    <col min="13566" max="13566" width="21.453125" customWidth="1"/>
    <col min="13567" max="13567" width="18.54296875" customWidth="1"/>
    <col min="13568" max="13568" width="27" customWidth="1"/>
    <col min="13569" max="13569" width="18.453125" customWidth="1"/>
    <col min="13570" max="13570" width="14.1796875" customWidth="1"/>
    <col min="13571" max="13571" width="20.453125" customWidth="1"/>
    <col min="13572" max="13572" width="19.54296875" customWidth="1"/>
    <col min="13573" max="13573" width="13.54296875" bestFit="1" customWidth="1"/>
    <col min="13575" max="13575" width="16.453125" bestFit="1" customWidth="1"/>
    <col min="13576" max="13576" width="13.1796875" bestFit="1" customWidth="1"/>
    <col min="13821" max="13821" width="36.1796875" customWidth="1"/>
    <col min="13822" max="13822" width="21.453125" customWidth="1"/>
    <col min="13823" max="13823" width="18.54296875" customWidth="1"/>
    <col min="13824" max="13824" width="27" customWidth="1"/>
    <col min="13825" max="13825" width="18.453125" customWidth="1"/>
    <col min="13826" max="13826" width="14.1796875" customWidth="1"/>
    <col min="13827" max="13827" width="20.453125" customWidth="1"/>
    <col min="13828" max="13828" width="19.54296875" customWidth="1"/>
    <col min="13829" max="13829" width="13.54296875" bestFit="1" customWidth="1"/>
    <col min="13831" max="13831" width="16.453125" bestFit="1" customWidth="1"/>
    <col min="13832" max="13832" width="13.1796875" bestFit="1" customWidth="1"/>
    <col min="14077" max="14077" width="36.1796875" customWidth="1"/>
    <col min="14078" max="14078" width="21.453125" customWidth="1"/>
    <col min="14079" max="14079" width="18.54296875" customWidth="1"/>
    <col min="14080" max="14080" width="27" customWidth="1"/>
    <col min="14081" max="14081" width="18.453125" customWidth="1"/>
    <col min="14082" max="14082" width="14.1796875" customWidth="1"/>
    <col min="14083" max="14083" width="20.453125" customWidth="1"/>
    <col min="14084" max="14084" width="19.54296875" customWidth="1"/>
    <col min="14085" max="14085" width="13.54296875" bestFit="1" customWidth="1"/>
    <col min="14087" max="14087" width="16.453125" bestFit="1" customWidth="1"/>
    <col min="14088" max="14088" width="13.1796875" bestFit="1" customWidth="1"/>
    <col min="14333" max="14333" width="36.1796875" customWidth="1"/>
    <col min="14334" max="14334" width="21.453125" customWidth="1"/>
    <col min="14335" max="14335" width="18.54296875" customWidth="1"/>
    <col min="14336" max="14336" width="27" customWidth="1"/>
    <col min="14337" max="14337" width="18.453125" customWidth="1"/>
    <col min="14338" max="14338" width="14.1796875" customWidth="1"/>
    <col min="14339" max="14339" width="20.453125" customWidth="1"/>
    <col min="14340" max="14340" width="19.54296875" customWidth="1"/>
    <col min="14341" max="14341" width="13.54296875" bestFit="1" customWidth="1"/>
    <col min="14343" max="14343" width="16.453125" bestFit="1" customWidth="1"/>
    <col min="14344" max="14344" width="13.1796875" bestFit="1" customWidth="1"/>
    <col min="14589" max="14589" width="36.1796875" customWidth="1"/>
    <col min="14590" max="14590" width="21.453125" customWidth="1"/>
    <col min="14591" max="14591" width="18.54296875" customWidth="1"/>
    <col min="14592" max="14592" width="27" customWidth="1"/>
    <col min="14593" max="14593" width="18.453125" customWidth="1"/>
    <col min="14594" max="14594" width="14.1796875" customWidth="1"/>
    <col min="14595" max="14595" width="20.453125" customWidth="1"/>
    <col min="14596" max="14596" width="19.54296875" customWidth="1"/>
    <col min="14597" max="14597" width="13.54296875" bestFit="1" customWidth="1"/>
    <col min="14599" max="14599" width="16.453125" bestFit="1" customWidth="1"/>
    <col min="14600" max="14600" width="13.1796875" bestFit="1" customWidth="1"/>
    <col min="14845" max="14845" width="36.1796875" customWidth="1"/>
    <col min="14846" max="14846" width="21.453125" customWidth="1"/>
    <col min="14847" max="14847" width="18.54296875" customWidth="1"/>
    <col min="14848" max="14848" width="27" customWidth="1"/>
    <col min="14849" max="14849" width="18.453125" customWidth="1"/>
    <col min="14850" max="14850" width="14.1796875" customWidth="1"/>
    <col min="14851" max="14851" width="20.453125" customWidth="1"/>
    <col min="14852" max="14852" width="19.54296875" customWidth="1"/>
    <col min="14853" max="14853" width="13.54296875" bestFit="1" customWidth="1"/>
    <col min="14855" max="14855" width="16.453125" bestFit="1" customWidth="1"/>
    <col min="14856" max="14856" width="13.1796875" bestFit="1" customWidth="1"/>
    <col min="15101" max="15101" width="36.1796875" customWidth="1"/>
    <col min="15102" max="15102" width="21.453125" customWidth="1"/>
    <col min="15103" max="15103" width="18.54296875" customWidth="1"/>
    <col min="15104" max="15104" width="27" customWidth="1"/>
    <col min="15105" max="15105" width="18.453125" customWidth="1"/>
    <col min="15106" max="15106" width="14.1796875" customWidth="1"/>
    <col min="15107" max="15107" width="20.453125" customWidth="1"/>
    <col min="15108" max="15108" width="19.54296875" customWidth="1"/>
    <col min="15109" max="15109" width="13.54296875" bestFit="1" customWidth="1"/>
    <col min="15111" max="15111" width="16.453125" bestFit="1" customWidth="1"/>
    <col min="15112" max="15112" width="13.1796875" bestFit="1" customWidth="1"/>
    <col min="15357" max="15357" width="36.1796875" customWidth="1"/>
    <col min="15358" max="15358" width="21.453125" customWidth="1"/>
    <col min="15359" max="15359" width="18.54296875" customWidth="1"/>
    <col min="15360" max="15360" width="27" customWidth="1"/>
    <col min="15361" max="15361" width="18.453125" customWidth="1"/>
    <col min="15362" max="15362" width="14.1796875" customWidth="1"/>
    <col min="15363" max="15363" width="20.453125" customWidth="1"/>
    <col min="15364" max="15364" width="19.54296875" customWidth="1"/>
    <col min="15365" max="15365" width="13.54296875" bestFit="1" customWidth="1"/>
    <col min="15367" max="15367" width="16.453125" bestFit="1" customWidth="1"/>
    <col min="15368" max="15368" width="13.1796875" bestFit="1" customWidth="1"/>
    <col min="15613" max="15613" width="36.1796875" customWidth="1"/>
    <col min="15614" max="15614" width="21.453125" customWidth="1"/>
    <col min="15615" max="15615" width="18.54296875" customWidth="1"/>
    <col min="15616" max="15616" width="27" customWidth="1"/>
    <col min="15617" max="15617" width="18.453125" customWidth="1"/>
    <col min="15618" max="15618" width="14.1796875" customWidth="1"/>
    <col min="15619" max="15619" width="20.453125" customWidth="1"/>
    <col min="15620" max="15620" width="19.54296875" customWidth="1"/>
    <col min="15621" max="15621" width="13.54296875" bestFit="1" customWidth="1"/>
    <col min="15623" max="15623" width="16.453125" bestFit="1" customWidth="1"/>
    <col min="15624" max="15624" width="13.1796875" bestFit="1" customWidth="1"/>
    <col min="15869" max="15869" width="36.1796875" customWidth="1"/>
    <col min="15870" max="15870" width="21.453125" customWidth="1"/>
    <col min="15871" max="15871" width="18.54296875" customWidth="1"/>
    <col min="15872" max="15872" width="27" customWidth="1"/>
    <col min="15873" max="15873" width="18.453125" customWidth="1"/>
    <col min="15874" max="15874" width="14.1796875" customWidth="1"/>
    <col min="15875" max="15875" width="20.453125" customWidth="1"/>
    <col min="15876" max="15876" width="19.54296875" customWidth="1"/>
    <col min="15877" max="15877" width="13.54296875" bestFit="1" customWidth="1"/>
    <col min="15879" max="15879" width="16.453125" bestFit="1" customWidth="1"/>
    <col min="15880" max="15880" width="13.1796875" bestFit="1" customWidth="1"/>
    <col min="16125" max="16125" width="36.1796875" customWidth="1"/>
    <col min="16126" max="16126" width="21.453125" customWidth="1"/>
    <col min="16127" max="16127" width="18.54296875" customWidth="1"/>
    <col min="16128" max="16128" width="27" customWidth="1"/>
    <col min="16129" max="16129" width="18.453125" customWidth="1"/>
    <col min="16130" max="16130" width="14.1796875" customWidth="1"/>
    <col min="16131" max="16131" width="20.453125" customWidth="1"/>
    <col min="16132" max="16132" width="19.54296875" customWidth="1"/>
    <col min="16133" max="16133" width="13.54296875" bestFit="1" customWidth="1"/>
    <col min="16135" max="16135" width="16.453125" bestFit="1" customWidth="1"/>
    <col min="16136" max="16136" width="13.1796875" bestFit="1" customWidth="1"/>
  </cols>
  <sheetData>
    <row r="1" spans="2:8" ht="34" customHeight="1" x14ac:dyDescent="0.35">
      <c r="B1" s="449"/>
    </row>
    <row r="2" spans="2:8" ht="20.25" customHeight="1" thickBot="1" x14ac:dyDescent="0.4"/>
    <row r="3" spans="2:8" ht="20.25" customHeight="1" x14ac:dyDescent="0.35">
      <c r="B3" s="584" t="str">
        <f>_xlfn.CONCAT(Contents!E70,": ",UPPER(Contents!F70))</f>
        <v>APPENDIX 53: SUMMARY OF INDUSTRY CROP AGRICULTURE INSURANCE FOR THE YEAR ENDED 31.12.2024</v>
      </c>
      <c r="C3" s="585"/>
      <c r="D3" s="585"/>
      <c r="E3" s="585"/>
      <c r="F3" s="585"/>
      <c r="G3" s="585"/>
      <c r="H3" s="586"/>
    </row>
    <row r="4" spans="2:8" ht="44" customHeight="1" x14ac:dyDescent="0.35">
      <c r="B4" s="401" t="s">
        <v>0</v>
      </c>
      <c r="C4" s="27" t="s">
        <v>486</v>
      </c>
      <c r="D4" s="27" t="s">
        <v>487</v>
      </c>
      <c r="E4" s="27" t="s">
        <v>488</v>
      </c>
      <c r="F4" s="27" t="s">
        <v>489</v>
      </c>
      <c r="G4" s="27" t="s">
        <v>490</v>
      </c>
      <c r="H4" s="400" t="s">
        <v>491</v>
      </c>
    </row>
    <row r="5" spans="2:8" ht="20.25" customHeight="1" x14ac:dyDescent="0.35">
      <c r="B5" s="581" t="s">
        <v>4</v>
      </c>
      <c r="C5" s="535"/>
      <c r="D5" s="535"/>
      <c r="E5" s="535"/>
      <c r="F5" s="535"/>
      <c r="G5" s="535"/>
      <c r="H5" s="564"/>
    </row>
    <row r="6" spans="2:8" ht="20.25" customHeight="1" x14ac:dyDescent="0.35">
      <c r="B6" s="587" t="s">
        <v>492</v>
      </c>
      <c r="C6" s="402" t="s">
        <v>495</v>
      </c>
      <c r="D6" s="402">
        <v>21465946</v>
      </c>
      <c r="E6" s="402">
        <v>8587</v>
      </c>
      <c r="F6" s="402">
        <v>611348833</v>
      </c>
      <c r="G6" s="402">
        <v>61136</v>
      </c>
      <c r="H6" s="417">
        <v>13</v>
      </c>
    </row>
    <row r="7" spans="2:8" ht="20.25" customHeight="1" x14ac:dyDescent="0.35">
      <c r="B7" s="587"/>
      <c r="C7" s="402" t="s">
        <v>537</v>
      </c>
      <c r="D7" s="402">
        <v>33756733</v>
      </c>
      <c r="E7" s="402">
        <v>47</v>
      </c>
      <c r="F7" s="402">
        <v>17801407923</v>
      </c>
      <c r="G7" s="402">
        <v>225</v>
      </c>
      <c r="H7" s="417">
        <v>2</v>
      </c>
    </row>
    <row r="8" spans="2:8" ht="20.25" customHeight="1" x14ac:dyDescent="0.35">
      <c r="B8" s="587"/>
      <c r="C8" s="402" t="s">
        <v>212</v>
      </c>
      <c r="D8" s="402">
        <v>55222679</v>
      </c>
      <c r="E8" s="402">
        <v>8634</v>
      </c>
      <c r="F8" s="402">
        <v>18412756756</v>
      </c>
      <c r="G8" s="402">
        <v>61361</v>
      </c>
      <c r="H8" s="417">
        <v>15</v>
      </c>
    </row>
    <row r="9" spans="2:8" ht="20.25" customHeight="1" x14ac:dyDescent="0.35">
      <c r="B9" s="587" t="s">
        <v>493</v>
      </c>
      <c r="C9" s="402" t="s">
        <v>494</v>
      </c>
      <c r="D9" s="402">
        <v>255621.12</v>
      </c>
      <c r="E9" s="402">
        <v>374</v>
      </c>
      <c r="F9" s="402">
        <v>0</v>
      </c>
      <c r="G9" s="402">
        <v>374</v>
      </c>
      <c r="H9" s="417">
        <v>1</v>
      </c>
    </row>
    <row r="10" spans="2:8" ht="20.25" customHeight="1" x14ac:dyDescent="0.35">
      <c r="B10" s="587"/>
      <c r="C10" s="402" t="s">
        <v>495</v>
      </c>
      <c r="D10" s="402">
        <v>851129</v>
      </c>
      <c r="E10" s="402">
        <v>748</v>
      </c>
      <c r="F10" s="402">
        <v>10415531</v>
      </c>
      <c r="G10" s="402">
        <v>748</v>
      </c>
      <c r="H10" s="417">
        <v>15</v>
      </c>
    </row>
    <row r="11" spans="2:8" ht="20.25" customHeight="1" x14ac:dyDescent="0.35">
      <c r="B11" s="587"/>
      <c r="C11" s="402" t="s">
        <v>212</v>
      </c>
      <c r="D11" s="402">
        <v>1106750.1200000001</v>
      </c>
      <c r="E11" s="402">
        <v>1122</v>
      </c>
      <c r="F11" s="402">
        <v>10415531</v>
      </c>
      <c r="G11" s="402">
        <v>1122</v>
      </c>
      <c r="H11" s="417">
        <v>16</v>
      </c>
    </row>
    <row r="12" spans="2:8" ht="20.25" customHeight="1" x14ac:dyDescent="0.35">
      <c r="B12" s="587" t="s">
        <v>385</v>
      </c>
      <c r="C12" s="402" t="s">
        <v>496</v>
      </c>
      <c r="D12" s="402">
        <v>150000</v>
      </c>
      <c r="E12" s="402">
        <v>50</v>
      </c>
      <c r="F12" s="402">
        <v>2000000</v>
      </c>
      <c r="G12" s="402">
        <v>50</v>
      </c>
      <c r="H12" s="417">
        <v>6</v>
      </c>
    </row>
    <row r="13" spans="2:8" ht="20.25" customHeight="1" x14ac:dyDescent="0.35">
      <c r="B13" s="587"/>
      <c r="C13" s="402" t="s">
        <v>497</v>
      </c>
      <c r="D13" s="402">
        <v>500000</v>
      </c>
      <c r="E13" s="402">
        <v>500</v>
      </c>
      <c r="F13" s="402">
        <v>5000000</v>
      </c>
      <c r="G13" s="402">
        <v>500</v>
      </c>
      <c r="H13" s="417">
        <v>1</v>
      </c>
    </row>
    <row r="14" spans="2:8" ht="20.25" customHeight="1" x14ac:dyDescent="0.35">
      <c r="B14" s="587"/>
      <c r="C14" s="402" t="s">
        <v>498</v>
      </c>
      <c r="D14" s="402">
        <v>1000000</v>
      </c>
      <c r="E14" s="402">
        <v>500</v>
      </c>
      <c r="F14" s="402">
        <v>20000000</v>
      </c>
      <c r="G14" s="402">
        <v>500</v>
      </c>
      <c r="H14" s="417">
        <v>3</v>
      </c>
    </row>
    <row r="15" spans="2:8" ht="20.25" customHeight="1" x14ac:dyDescent="0.35">
      <c r="B15" s="587"/>
      <c r="C15" s="402" t="s">
        <v>494</v>
      </c>
      <c r="D15" s="402">
        <v>4000000</v>
      </c>
      <c r="E15" s="402">
        <v>3900</v>
      </c>
      <c r="F15" s="402">
        <v>20000000</v>
      </c>
      <c r="G15" s="402">
        <v>2500</v>
      </c>
      <c r="H15" s="417">
        <v>3</v>
      </c>
    </row>
    <row r="16" spans="2:8" ht="28" customHeight="1" x14ac:dyDescent="0.35">
      <c r="B16" s="587"/>
      <c r="C16" s="402" t="s">
        <v>537</v>
      </c>
      <c r="D16" s="402">
        <v>7000000</v>
      </c>
      <c r="E16" s="402">
        <v>2500</v>
      </c>
      <c r="F16" s="402">
        <v>150000000</v>
      </c>
      <c r="G16" s="402">
        <v>650</v>
      </c>
      <c r="H16" s="417">
        <v>10</v>
      </c>
    </row>
    <row r="17" spans="2:8" ht="29" customHeight="1" x14ac:dyDescent="0.35">
      <c r="B17" s="587"/>
      <c r="C17" s="402" t="s">
        <v>495</v>
      </c>
      <c r="D17" s="402">
        <v>50000000</v>
      </c>
      <c r="E17" s="402">
        <v>50000</v>
      </c>
      <c r="F17" s="402">
        <v>1200000000</v>
      </c>
      <c r="G17" s="402">
        <v>45000</v>
      </c>
      <c r="H17" s="417">
        <v>35</v>
      </c>
    </row>
    <row r="18" spans="2:8" ht="15.5" x14ac:dyDescent="0.35">
      <c r="B18" s="587"/>
      <c r="C18" s="402" t="s">
        <v>499</v>
      </c>
      <c r="D18" s="402">
        <v>1500000</v>
      </c>
      <c r="E18" s="402">
        <v>30</v>
      </c>
      <c r="F18" s="402">
        <v>26500000</v>
      </c>
      <c r="G18" s="402">
        <v>1030</v>
      </c>
      <c r="H18" s="417">
        <v>5</v>
      </c>
    </row>
    <row r="19" spans="2:8" ht="20.25" customHeight="1" x14ac:dyDescent="0.35">
      <c r="B19" s="587"/>
      <c r="C19" s="402" t="s">
        <v>500</v>
      </c>
      <c r="D19" s="402">
        <v>1000000</v>
      </c>
      <c r="E19" s="402">
        <v>500</v>
      </c>
      <c r="F19" s="402">
        <v>20000000</v>
      </c>
      <c r="G19" s="402">
        <v>450</v>
      </c>
      <c r="H19" s="417">
        <v>2</v>
      </c>
    </row>
    <row r="20" spans="2:8" ht="20.25" customHeight="1" x14ac:dyDescent="0.35">
      <c r="B20" s="587"/>
      <c r="C20" s="402" t="s">
        <v>501</v>
      </c>
      <c r="D20" s="402">
        <v>1000000</v>
      </c>
      <c r="E20" s="402">
        <v>10</v>
      </c>
      <c r="F20" s="402">
        <v>15000000</v>
      </c>
      <c r="G20" s="402">
        <v>300</v>
      </c>
      <c r="H20" s="417">
        <v>1</v>
      </c>
    </row>
    <row r="21" spans="2:8" ht="20.25" customHeight="1" x14ac:dyDescent="0.35">
      <c r="B21" s="587"/>
      <c r="C21" s="402" t="s">
        <v>502</v>
      </c>
      <c r="D21" s="402">
        <v>5000000</v>
      </c>
      <c r="E21" s="402">
        <v>60</v>
      </c>
      <c r="F21" s="402">
        <v>75000000</v>
      </c>
      <c r="G21" s="402">
        <v>3500</v>
      </c>
      <c r="H21" s="417">
        <v>4</v>
      </c>
    </row>
    <row r="22" spans="2:8" ht="15.5" x14ac:dyDescent="0.35">
      <c r="B22" s="587"/>
      <c r="C22" s="402" t="s">
        <v>212</v>
      </c>
      <c r="D22" s="402">
        <v>71150000</v>
      </c>
      <c r="E22" s="402">
        <v>58050</v>
      </c>
      <c r="F22" s="402">
        <v>1533500000</v>
      </c>
      <c r="G22" s="402">
        <v>54480</v>
      </c>
      <c r="H22" s="417">
        <v>25</v>
      </c>
    </row>
    <row r="23" spans="2:8" ht="31" x14ac:dyDescent="0.35">
      <c r="B23" s="446" t="s">
        <v>386</v>
      </c>
      <c r="C23" s="402" t="s">
        <v>495</v>
      </c>
      <c r="D23" s="402">
        <v>5600309</v>
      </c>
      <c r="E23" s="402">
        <v>1</v>
      </c>
      <c r="F23" s="402">
        <v>311364000</v>
      </c>
      <c r="G23" s="402">
        <v>2150</v>
      </c>
      <c r="H23" s="417">
        <v>2</v>
      </c>
    </row>
    <row r="24" spans="2:8" ht="20.25" customHeight="1" x14ac:dyDescent="0.35">
      <c r="B24" s="582" t="s">
        <v>503</v>
      </c>
      <c r="C24" s="402" t="s">
        <v>496</v>
      </c>
      <c r="D24" s="402">
        <v>12683488</v>
      </c>
      <c r="E24" s="402">
        <v>1</v>
      </c>
      <c r="F24" s="402">
        <v>210443800</v>
      </c>
      <c r="G24" s="402">
        <v>1043</v>
      </c>
      <c r="H24" s="417">
        <v>1</v>
      </c>
    </row>
    <row r="25" spans="2:8" ht="20.25" customHeight="1" x14ac:dyDescent="0.35">
      <c r="B25" s="582"/>
      <c r="C25" s="402" t="s">
        <v>495</v>
      </c>
      <c r="D25" s="402">
        <v>2986502.6800000011</v>
      </c>
      <c r="E25" s="402">
        <v>101</v>
      </c>
      <c r="F25" s="402">
        <v>132680265.06</v>
      </c>
      <c r="G25" s="402">
        <v>0</v>
      </c>
      <c r="H25" s="417">
        <v>7</v>
      </c>
    </row>
    <row r="26" spans="2:8" ht="20.25" customHeight="1" x14ac:dyDescent="0.35">
      <c r="B26" s="582"/>
      <c r="C26" s="402" t="s">
        <v>501</v>
      </c>
      <c r="D26" s="402">
        <v>3200966.25</v>
      </c>
      <c r="E26" s="402">
        <v>1</v>
      </c>
      <c r="F26" s="402">
        <v>57937950</v>
      </c>
      <c r="G26" s="402">
        <v>1070</v>
      </c>
      <c r="H26" s="417">
        <v>1</v>
      </c>
    </row>
    <row r="27" spans="2:8" ht="20.25" customHeight="1" x14ac:dyDescent="0.35">
      <c r="B27" s="582"/>
      <c r="C27" s="402" t="s">
        <v>537</v>
      </c>
      <c r="D27" s="402">
        <v>1635613</v>
      </c>
      <c r="E27" s="402">
        <v>1</v>
      </c>
      <c r="F27" s="402">
        <v>65424500</v>
      </c>
      <c r="G27" s="402">
        <v>0</v>
      </c>
      <c r="H27" s="417">
        <v>1</v>
      </c>
    </row>
    <row r="28" spans="2:8" ht="20.25" customHeight="1" x14ac:dyDescent="0.35">
      <c r="B28" s="582"/>
      <c r="C28" s="402" t="s">
        <v>212</v>
      </c>
      <c r="D28" s="402">
        <v>20506569.93</v>
      </c>
      <c r="E28" s="402">
        <v>104</v>
      </c>
      <c r="F28" s="402">
        <v>466486515.06</v>
      </c>
      <c r="G28" s="402">
        <v>2113</v>
      </c>
      <c r="H28" s="417">
        <v>10</v>
      </c>
    </row>
    <row r="29" spans="2:8" ht="31" x14ac:dyDescent="0.35">
      <c r="B29" s="446" t="s">
        <v>389</v>
      </c>
      <c r="C29" s="402" t="s">
        <v>504</v>
      </c>
      <c r="D29" s="402">
        <v>1361250</v>
      </c>
      <c r="E29" s="402">
        <v>1</v>
      </c>
      <c r="F29" s="402">
        <v>60500000</v>
      </c>
      <c r="G29" s="402">
        <v>671</v>
      </c>
      <c r="H29" s="417">
        <v>1</v>
      </c>
    </row>
    <row r="30" spans="2:8" ht="20.25" customHeight="1" x14ac:dyDescent="0.35">
      <c r="B30" s="583" t="s">
        <v>390</v>
      </c>
      <c r="C30" s="402" t="s">
        <v>505</v>
      </c>
      <c r="D30" s="402">
        <v>50715</v>
      </c>
      <c r="E30" s="402">
        <v>1</v>
      </c>
      <c r="F30" s="402">
        <v>724502</v>
      </c>
      <c r="G30" s="402">
        <v>0</v>
      </c>
      <c r="H30" s="417">
        <v>0</v>
      </c>
    </row>
    <row r="31" spans="2:8" ht="20.25" customHeight="1" x14ac:dyDescent="0.35">
      <c r="B31" s="583"/>
      <c r="C31" s="402" t="s">
        <v>506</v>
      </c>
      <c r="D31" s="402">
        <v>63342</v>
      </c>
      <c r="E31" s="402">
        <v>1</v>
      </c>
      <c r="F31" s="402">
        <v>844560</v>
      </c>
      <c r="G31" s="402">
        <v>0</v>
      </c>
      <c r="H31" s="417">
        <v>0</v>
      </c>
    </row>
    <row r="32" spans="2:8" ht="20.25" customHeight="1" x14ac:dyDescent="0.35">
      <c r="B32" s="421"/>
      <c r="C32" s="402" t="s">
        <v>212</v>
      </c>
      <c r="D32" s="402">
        <f>SUM(D30:D31)</f>
        <v>114057</v>
      </c>
      <c r="E32" s="402">
        <f t="shared" ref="E32:H32" si="0">SUM(E30:E31)</f>
        <v>2</v>
      </c>
      <c r="F32" s="402">
        <f t="shared" si="0"/>
        <v>1569062</v>
      </c>
      <c r="G32" s="402">
        <f t="shared" si="0"/>
        <v>0</v>
      </c>
      <c r="H32" s="402">
        <f t="shared" si="0"/>
        <v>0</v>
      </c>
    </row>
    <row r="33" spans="2:8" ht="14.5" customHeight="1" x14ac:dyDescent="0.35">
      <c r="B33" s="446" t="s">
        <v>507</v>
      </c>
      <c r="C33" s="402" t="s">
        <v>508</v>
      </c>
      <c r="D33" s="402">
        <v>3846712.47</v>
      </c>
      <c r="E33" s="402">
        <v>1</v>
      </c>
      <c r="F33" s="402">
        <v>159007188.40000001</v>
      </c>
      <c r="G33" s="402">
        <v>0.81</v>
      </c>
      <c r="H33" s="417">
        <v>1</v>
      </c>
    </row>
    <row r="34" spans="2:8" ht="14.5" customHeight="1" thickBot="1" x14ac:dyDescent="0.4">
      <c r="B34" s="447" t="s">
        <v>509</v>
      </c>
      <c r="C34" s="402" t="s">
        <v>510</v>
      </c>
      <c r="D34" s="402">
        <v>2166479</v>
      </c>
      <c r="E34" s="402">
        <v>2</v>
      </c>
      <c r="F34" s="402">
        <v>32630000</v>
      </c>
      <c r="G34" s="402">
        <v>0</v>
      </c>
      <c r="H34" s="417">
        <v>6</v>
      </c>
    </row>
    <row r="35" spans="2:8" ht="14.5" customHeight="1" thickBot="1" x14ac:dyDescent="0.4">
      <c r="B35" s="385" t="s">
        <v>26</v>
      </c>
      <c r="C35" s="419"/>
      <c r="D35" s="419">
        <f>SUM(D34+D33+D32+D29+D28+D23+D22+D11+D8)</f>
        <v>161074806.52000001</v>
      </c>
      <c r="E35" s="419">
        <f t="shared" ref="E35:G35" si="1">SUM(E34+E33+E32+E29+E28+E23+E22+E11+E8)</f>
        <v>67917</v>
      </c>
      <c r="F35" s="419">
        <f t="shared" si="1"/>
        <v>20988229052.459999</v>
      </c>
      <c r="G35" s="419">
        <f t="shared" si="1"/>
        <v>121897.81</v>
      </c>
      <c r="H35" s="419"/>
    </row>
    <row r="36" spans="2:8" ht="20.25" customHeight="1" x14ac:dyDescent="0.35">
      <c r="B36" s="529" t="s">
        <v>422</v>
      </c>
      <c r="C36" s="529"/>
      <c r="D36" s="529"/>
      <c r="E36" s="529"/>
      <c r="F36" s="529"/>
      <c r="G36" s="529"/>
      <c r="H36" s="529"/>
    </row>
  </sheetData>
  <sheetProtection algorithmName="SHA-512" hashValue="BWCGQV+o9hsbwZkdZiHNNLMN/I6NqCyeDMsxnb44WZJOc1Cyt4E4jUKCfqxjWt4RQvWH4OYJEdzXwFHtzNAe5Q==" saltValue="km9yDHpZosh8p4Og7aK/lA==" spinCount="100000" sheet="1" objects="1" scenarios="1"/>
  <mergeCells count="8">
    <mergeCell ref="B36:H36"/>
    <mergeCell ref="B24:B28"/>
    <mergeCell ref="B30:B31"/>
    <mergeCell ref="B3:H3"/>
    <mergeCell ref="B5:H5"/>
    <mergeCell ref="B6:B8"/>
    <mergeCell ref="B9:B11"/>
    <mergeCell ref="B12:B22"/>
  </mergeCells>
  <pageMargins left="0.7" right="0.7" top="0.75" bottom="0.75" header="0.3" footer="0.3"/>
  <pageSetup scale="64" orientation="landscape" r:id="rId1"/>
  <headerFooter>
    <oddFooter>Page &amp;P</oddFooter>
  </headerFooter>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5">
    <tabColor rgb="FFCC9900"/>
    <pageSetUpPr fitToPage="1"/>
  </sheetPr>
  <dimension ref="A1:CV73"/>
  <sheetViews>
    <sheetView showGridLines="0" zoomScale="80" zoomScaleNormal="80" workbookViewId="0">
      <selection activeCell="F68" sqref="F68"/>
    </sheetView>
  </sheetViews>
  <sheetFormatPr defaultRowHeight="20.25" customHeight="1" x14ac:dyDescent="0.35"/>
  <cols>
    <col min="1" max="1" width="11" style="1" customWidth="1"/>
    <col min="2" max="2" width="43.54296875" style="1" customWidth="1"/>
    <col min="3" max="3" width="21.90625" style="1" customWidth="1"/>
    <col min="4" max="4" width="19.36328125" style="394" bestFit="1" customWidth="1"/>
    <col min="5" max="5" width="13.54296875" style="1" customWidth="1"/>
    <col min="6" max="6" width="15" style="1" customWidth="1"/>
    <col min="7" max="7" width="20.81640625" style="394" bestFit="1" customWidth="1"/>
    <col min="8" max="8" width="16.26953125" style="1" customWidth="1"/>
    <col min="9" max="9" width="24.26953125" style="1" bestFit="1" customWidth="1"/>
    <col min="10" max="11" width="8.7265625" style="1"/>
    <col min="12" max="12" width="50" style="1" customWidth="1"/>
    <col min="13" max="100" width="8.7265625" style="1"/>
    <col min="253" max="253" width="36.1796875" customWidth="1"/>
    <col min="254" max="254" width="21.453125" customWidth="1"/>
    <col min="255" max="255" width="18.54296875" customWidth="1"/>
    <col min="256" max="256" width="27" customWidth="1"/>
    <col min="257" max="257" width="18.453125" customWidth="1"/>
    <col min="258" max="258" width="14.1796875" customWidth="1"/>
    <col min="259" max="259" width="20.453125" customWidth="1"/>
    <col min="260" max="260" width="19.54296875" customWidth="1"/>
    <col min="261" max="261" width="13.54296875" bestFit="1" customWidth="1"/>
    <col min="263" max="263" width="16.453125" bestFit="1" customWidth="1"/>
    <col min="264" max="264" width="13.1796875" bestFit="1" customWidth="1"/>
    <col min="509" max="509" width="36.1796875" customWidth="1"/>
    <col min="510" max="510" width="21.453125" customWidth="1"/>
    <col min="511" max="511" width="18.54296875" customWidth="1"/>
    <col min="512" max="512" width="27" customWidth="1"/>
    <col min="513" max="513" width="18.453125" customWidth="1"/>
    <col min="514" max="514" width="14.1796875" customWidth="1"/>
    <col min="515" max="515" width="20.453125" customWidth="1"/>
    <col min="516" max="516" width="19.54296875" customWidth="1"/>
    <col min="517" max="517" width="13.54296875" bestFit="1" customWidth="1"/>
    <col min="519" max="519" width="16.453125" bestFit="1" customWidth="1"/>
    <col min="520" max="520" width="13.1796875" bestFit="1" customWidth="1"/>
    <col min="765" max="765" width="36.1796875" customWidth="1"/>
    <col min="766" max="766" width="21.453125" customWidth="1"/>
    <col min="767" max="767" width="18.54296875" customWidth="1"/>
    <col min="768" max="768" width="27" customWidth="1"/>
    <col min="769" max="769" width="18.453125" customWidth="1"/>
    <col min="770" max="770" width="14.1796875" customWidth="1"/>
    <col min="771" max="771" width="20.453125" customWidth="1"/>
    <col min="772" max="772" width="19.54296875" customWidth="1"/>
    <col min="773" max="773" width="13.54296875" bestFit="1" customWidth="1"/>
    <col min="775" max="775" width="16.453125" bestFit="1" customWidth="1"/>
    <col min="776" max="776" width="13.1796875" bestFit="1" customWidth="1"/>
    <col min="1021" max="1021" width="36.1796875" customWidth="1"/>
    <col min="1022" max="1022" width="21.453125" customWidth="1"/>
    <col min="1023" max="1023" width="18.54296875" customWidth="1"/>
    <col min="1024" max="1024" width="27" customWidth="1"/>
    <col min="1025" max="1025" width="18.453125" customWidth="1"/>
    <col min="1026" max="1026" width="14.1796875" customWidth="1"/>
    <col min="1027" max="1027" width="20.453125" customWidth="1"/>
    <col min="1028" max="1028" width="19.54296875" customWidth="1"/>
    <col min="1029" max="1029" width="13.54296875" bestFit="1" customWidth="1"/>
    <col min="1031" max="1031" width="16.453125" bestFit="1" customWidth="1"/>
    <col min="1032" max="1032" width="13.1796875" bestFit="1" customWidth="1"/>
    <col min="1277" max="1277" width="36.1796875" customWidth="1"/>
    <col min="1278" max="1278" width="21.453125" customWidth="1"/>
    <col min="1279" max="1279" width="18.54296875" customWidth="1"/>
    <col min="1280" max="1280" width="27" customWidth="1"/>
    <col min="1281" max="1281" width="18.453125" customWidth="1"/>
    <col min="1282" max="1282" width="14.1796875" customWidth="1"/>
    <col min="1283" max="1283" width="20.453125" customWidth="1"/>
    <col min="1284" max="1284" width="19.54296875" customWidth="1"/>
    <col min="1285" max="1285" width="13.54296875" bestFit="1" customWidth="1"/>
    <col min="1287" max="1287" width="16.453125" bestFit="1" customWidth="1"/>
    <col min="1288" max="1288" width="13.1796875" bestFit="1" customWidth="1"/>
    <col min="1533" max="1533" width="36.1796875" customWidth="1"/>
    <col min="1534" max="1534" width="21.453125" customWidth="1"/>
    <col min="1535" max="1535" width="18.54296875" customWidth="1"/>
    <col min="1536" max="1536" width="27" customWidth="1"/>
    <col min="1537" max="1537" width="18.453125" customWidth="1"/>
    <col min="1538" max="1538" width="14.1796875" customWidth="1"/>
    <col min="1539" max="1539" width="20.453125" customWidth="1"/>
    <col min="1540" max="1540" width="19.54296875" customWidth="1"/>
    <col min="1541" max="1541" width="13.54296875" bestFit="1" customWidth="1"/>
    <col min="1543" max="1543" width="16.453125" bestFit="1" customWidth="1"/>
    <col min="1544" max="1544" width="13.1796875" bestFit="1" customWidth="1"/>
    <col min="1789" max="1789" width="36.1796875" customWidth="1"/>
    <col min="1790" max="1790" width="21.453125" customWidth="1"/>
    <col min="1791" max="1791" width="18.54296875" customWidth="1"/>
    <col min="1792" max="1792" width="27" customWidth="1"/>
    <col min="1793" max="1793" width="18.453125" customWidth="1"/>
    <col min="1794" max="1794" width="14.1796875" customWidth="1"/>
    <col min="1795" max="1795" width="20.453125" customWidth="1"/>
    <col min="1796" max="1796" width="19.54296875" customWidth="1"/>
    <col min="1797" max="1797" width="13.54296875" bestFit="1" customWidth="1"/>
    <col min="1799" max="1799" width="16.453125" bestFit="1" customWidth="1"/>
    <col min="1800" max="1800" width="13.1796875" bestFit="1" customWidth="1"/>
    <col min="2045" max="2045" width="36.1796875" customWidth="1"/>
    <col min="2046" max="2046" width="21.453125" customWidth="1"/>
    <col min="2047" max="2047" width="18.54296875" customWidth="1"/>
    <col min="2048" max="2048" width="27" customWidth="1"/>
    <col min="2049" max="2049" width="18.453125" customWidth="1"/>
    <col min="2050" max="2050" width="14.1796875" customWidth="1"/>
    <col min="2051" max="2051" width="20.453125" customWidth="1"/>
    <col min="2052" max="2052" width="19.54296875" customWidth="1"/>
    <col min="2053" max="2053" width="13.54296875" bestFit="1" customWidth="1"/>
    <col min="2055" max="2055" width="16.453125" bestFit="1" customWidth="1"/>
    <col min="2056" max="2056" width="13.1796875" bestFit="1" customWidth="1"/>
    <col min="2301" max="2301" width="36.1796875" customWidth="1"/>
    <col min="2302" max="2302" width="21.453125" customWidth="1"/>
    <col min="2303" max="2303" width="18.54296875" customWidth="1"/>
    <col min="2304" max="2304" width="27" customWidth="1"/>
    <col min="2305" max="2305" width="18.453125" customWidth="1"/>
    <col min="2306" max="2306" width="14.1796875" customWidth="1"/>
    <col min="2307" max="2307" width="20.453125" customWidth="1"/>
    <col min="2308" max="2308" width="19.54296875" customWidth="1"/>
    <col min="2309" max="2309" width="13.54296875" bestFit="1" customWidth="1"/>
    <col min="2311" max="2311" width="16.453125" bestFit="1" customWidth="1"/>
    <col min="2312" max="2312" width="13.1796875" bestFit="1" customWidth="1"/>
    <col min="2557" max="2557" width="36.1796875" customWidth="1"/>
    <col min="2558" max="2558" width="21.453125" customWidth="1"/>
    <col min="2559" max="2559" width="18.54296875" customWidth="1"/>
    <col min="2560" max="2560" width="27" customWidth="1"/>
    <col min="2561" max="2561" width="18.453125" customWidth="1"/>
    <col min="2562" max="2562" width="14.1796875" customWidth="1"/>
    <col min="2563" max="2563" width="20.453125" customWidth="1"/>
    <col min="2564" max="2564" width="19.54296875" customWidth="1"/>
    <col min="2565" max="2565" width="13.54296875" bestFit="1" customWidth="1"/>
    <col min="2567" max="2567" width="16.453125" bestFit="1" customWidth="1"/>
    <col min="2568" max="2568" width="13.1796875" bestFit="1" customWidth="1"/>
    <col min="2813" max="2813" width="36.1796875" customWidth="1"/>
    <col min="2814" max="2814" width="21.453125" customWidth="1"/>
    <col min="2815" max="2815" width="18.54296875" customWidth="1"/>
    <col min="2816" max="2816" width="27" customWidth="1"/>
    <col min="2817" max="2817" width="18.453125" customWidth="1"/>
    <col min="2818" max="2818" width="14.1796875" customWidth="1"/>
    <col min="2819" max="2819" width="20.453125" customWidth="1"/>
    <col min="2820" max="2820" width="19.54296875" customWidth="1"/>
    <col min="2821" max="2821" width="13.54296875" bestFit="1" customWidth="1"/>
    <col min="2823" max="2823" width="16.453125" bestFit="1" customWidth="1"/>
    <col min="2824" max="2824" width="13.1796875" bestFit="1" customWidth="1"/>
    <col min="3069" max="3069" width="36.1796875" customWidth="1"/>
    <col min="3070" max="3070" width="21.453125" customWidth="1"/>
    <col min="3071" max="3071" width="18.54296875" customWidth="1"/>
    <col min="3072" max="3072" width="27" customWidth="1"/>
    <col min="3073" max="3073" width="18.453125" customWidth="1"/>
    <col min="3074" max="3074" width="14.1796875" customWidth="1"/>
    <col min="3075" max="3075" width="20.453125" customWidth="1"/>
    <col min="3076" max="3076" width="19.54296875" customWidth="1"/>
    <col min="3077" max="3077" width="13.54296875" bestFit="1" customWidth="1"/>
    <col min="3079" max="3079" width="16.453125" bestFit="1" customWidth="1"/>
    <col min="3080" max="3080" width="13.1796875" bestFit="1" customWidth="1"/>
    <col min="3325" max="3325" width="36.1796875" customWidth="1"/>
    <col min="3326" max="3326" width="21.453125" customWidth="1"/>
    <col min="3327" max="3327" width="18.54296875" customWidth="1"/>
    <col min="3328" max="3328" width="27" customWidth="1"/>
    <col min="3329" max="3329" width="18.453125" customWidth="1"/>
    <col min="3330" max="3330" width="14.1796875" customWidth="1"/>
    <col min="3331" max="3331" width="20.453125" customWidth="1"/>
    <col min="3332" max="3332" width="19.54296875" customWidth="1"/>
    <col min="3333" max="3333" width="13.54296875" bestFit="1" customWidth="1"/>
    <col min="3335" max="3335" width="16.453125" bestFit="1" customWidth="1"/>
    <col min="3336" max="3336" width="13.1796875" bestFit="1" customWidth="1"/>
    <col min="3581" max="3581" width="36.1796875" customWidth="1"/>
    <col min="3582" max="3582" width="21.453125" customWidth="1"/>
    <col min="3583" max="3583" width="18.54296875" customWidth="1"/>
    <col min="3584" max="3584" width="27" customWidth="1"/>
    <col min="3585" max="3585" width="18.453125" customWidth="1"/>
    <col min="3586" max="3586" width="14.1796875" customWidth="1"/>
    <col min="3587" max="3587" width="20.453125" customWidth="1"/>
    <col min="3588" max="3588" width="19.54296875" customWidth="1"/>
    <col min="3589" max="3589" width="13.54296875" bestFit="1" customWidth="1"/>
    <col min="3591" max="3591" width="16.453125" bestFit="1" customWidth="1"/>
    <col min="3592" max="3592" width="13.1796875" bestFit="1" customWidth="1"/>
    <col min="3837" max="3837" width="36.1796875" customWidth="1"/>
    <col min="3838" max="3838" width="21.453125" customWidth="1"/>
    <col min="3839" max="3839" width="18.54296875" customWidth="1"/>
    <col min="3840" max="3840" width="27" customWidth="1"/>
    <col min="3841" max="3841" width="18.453125" customWidth="1"/>
    <col min="3842" max="3842" width="14.1796875" customWidth="1"/>
    <col min="3843" max="3843" width="20.453125" customWidth="1"/>
    <col min="3844" max="3844" width="19.54296875" customWidth="1"/>
    <col min="3845" max="3845" width="13.54296875" bestFit="1" customWidth="1"/>
    <col min="3847" max="3847" width="16.453125" bestFit="1" customWidth="1"/>
    <col min="3848" max="3848" width="13.1796875" bestFit="1" customWidth="1"/>
    <col min="4093" max="4093" width="36.1796875" customWidth="1"/>
    <col min="4094" max="4094" width="21.453125" customWidth="1"/>
    <col min="4095" max="4095" width="18.54296875" customWidth="1"/>
    <col min="4096" max="4096" width="27" customWidth="1"/>
    <col min="4097" max="4097" width="18.453125" customWidth="1"/>
    <col min="4098" max="4098" width="14.1796875" customWidth="1"/>
    <col min="4099" max="4099" width="20.453125" customWidth="1"/>
    <col min="4100" max="4100" width="19.54296875" customWidth="1"/>
    <col min="4101" max="4101" width="13.54296875" bestFit="1" customWidth="1"/>
    <col min="4103" max="4103" width="16.453125" bestFit="1" customWidth="1"/>
    <col min="4104" max="4104" width="13.1796875" bestFit="1" customWidth="1"/>
    <col min="4349" max="4349" width="36.1796875" customWidth="1"/>
    <col min="4350" max="4350" width="21.453125" customWidth="1"/>
    <col min="4351" max="4351" width="18.54296875" customWidth="1"/>
    <col min="4352" max="4352" width="27" customWidth="1"/>
    <col min="4353" max="4353" width="18.453125" customWidth="1"/>
    <col min="4354" max="4354" width="14.1796875" customWidth="1"/>
    <col min="4355" max="4355" width="20.453125" customWidth="1"/>
    <col min="4356" max="4356" width="19.54296875" customWidth="1"/>
    <col min="4357" max="4357" width="13.54296875" bestFit="1" customWidth="1"/>
    <col min="4359" max="4359" width="16.453125" bestFit="1" customWidth="1"/>
    <col min="4360" max="4360" width="13.1796875" bestFit="1" customWidth="1"/>
    <col min="4605" max="4605" width="36.1796875" customWidth="1"/>
    <col min="4606" max="4606" width="21.453125" customWidth="1"/>
    <col min="4607" max="4607" width="18.54296875" customWidth="1"/>
    <col min="4608" max="4608" width="27" customWidth="1"/>
    <col min="4609" max="4609" width="18.453125" customWidth="1"/>
    <col min="4610" max="4610" width="14.1796875" customWidth="1"/>
    <col min="4611" max="4611" width="20.453125" customWidth="1"/>
    <col min="4612" max="4612" width="19.54296875" customWidth="1"/>
    <col min="4613" max="4613" width="13.54296875" bestFit="1" customWidth="1"/>
    <col min="4615" max="4615" width="16.453125" bestFit="1" customWidth="1"/>
    <col min="4616" max="4616" width="13.1796875" bestFit="1" customWidth="1"/>
    <col min="4861" max="4861" width="36.1796875" customWidth="1"/>
    <col min="4862" max="4862" width="21.453125" customWidth="1"/>
    <col min="4863" max="4863" width="18.54296875" customWidth="1"/>
    <col min="4864" max="4864" width="27" customWidth="1"/>
    <col min="4865" max="4865" width="18.453125" customWidth="1"/>
    <col min="4866" max="4866" width="14.1796875" customWidth="1"/>
    <col min="4867" max="4867" width="20.453125" customWidth="1"/>
    <col min="4868" max="4868" width="19.54296875" customWidth="1"/>
    <col min="4869" max="4869" width="13.54296875" bestFit="1" customWidth="1"/>
    <col min="4871" max="4871" width="16.453125" bestFit="1" customWidth="1"/>
    <col min="4872" max="4872" width="13.1796875" bestFit="1" customWidth="1"/>
    <col min="5117" max="5117" width="36.1796875" customWidth="1"/>
    <col min="5118" max="5118" width="21.453125" customWidth="1"/>
    <col min="5119" max="5119" width="18.54296875" customWidth="1"/>
    <col min="5120" max="5120" width="27" customWidth="1"/>
    <col min="5121" max="5121" width="18.453125" customWidth="1"/>
    <col min="5122" max="5122" width="14.1796875" customWidth="1"/>
    <col min="5123" max="5123" width="20.453125" customWidth="1"/>
    <col min="5124" max="5124" width="19.54296875" customWidth="1"/>
    <col min="5125" max="5125" width="13.54296875" bestFit="1" customWidth="1"/>
    <col min="5127" max="5127" width="16.453125" bestFit="1" customWidth="1"/>
    <col min="5128" max="5128" width="13.1796875" bestFit="1" customWidth="1"/>
    <col min="5373" max="5373" width="36.1796875" customWidth="1"/>
    <col min="5374" max="5374" width="21.453125" customWidth="1"/>
    <col min="5375" max="5375" width="18.54296875" customWidth="1"/>
    <col min="5376" max="5376" width="27" customWidth="1"/>
    <col min="5377" max="5377" width="18.453125" customWidth="1"/>
    <col min="5378" max="5378" width="14.1796875" customWidth="1"/>
    <col min="5379" max="5379" width="20.453125" customWidth="1"/>
    <col min="5380" max="5380" width="19.54296875" customWidth="1"/>
    <col min="5381" max="5381" width="13.54296875" bestFit="1" customWidth="1"/>
    <col min="5383" max="5383" width="16.453125" bestFit="1" customWidth="1"/>
    <col min="5384" max="5384" width="13.1796875" bestFit="1" customWidth="1"/>
    <col min="5629" max="5629" width="36.1796875" customWidth="1"/>
    <col min="5630" max="5630" width="21.453125" customWidth="1"/>
    <col min="5631" max="5631" width="18.54296875" customWidth="1"/>
    <col min="5632" max="5632" width="27" customWidth="1"/>
    <col min="5633" max="5633" width="18.453125" customWidth="1"/>
    <col min="5634" max="5634" width="14.1796875" customWidth="1"/>
    <col min="5635" max="5635" width="20.453125" customWidth="1"/>
    <col min="5636" max="5636" width="19.54296875" customWidth="1"/>
    <col min="5637" max="5637" width="13.54296875" bestFit="1" customWidth="1"/>
    <col min="5639" max="5639" width="16.453125" bestFit="1" customWidth="1"/>
    <col min="5640" max="5640" width="13.1796875" bestFit="1" customWidth="1"/>
    <col min="5885" max="5885" width="36.1796875" customWidth="1"/>
    <col min="5886" max="5886" width="21.453125" customWidth="1"/>
    <col min="5887" max="5887" width="18.54296875" customWidth="1"/>
    <col min="5888" max="5888" width="27" customWidth="1"/>
    <col min="5889" max="5889" width="18.453125" customWidth="1"/>
    <col min="5890" max="5890" width="14.1796875" customWidth="1"/>
    <col min="5891" max="5891" width="20.453125" customWidth="1"/>
    <col min="5892" max="5892" width="19.54296875" customWidth="1"/>
    <col min="5893" max="5893" width="13.54296875" bestFit="1" customWidth="1"/>
    <col min="5895" max="5895" width="16.453125" bestFit="1" customWidth="1"/>
    <col min="5896" max="5896" width="13.1796875" bestFit="1" customWidth="1"/>
    <col min="6141" max="6141" width="36.1796875" customWidth="1"/>
    <col min="6142" max="6142" width="21.453125" customWidth="1"/>
    <col min="6143" max="6143" width="18.54296875" customWidth="1"/>
    <col min="6144" max="6144" width="27" customWidth="1"/>
    <col min="6145" max="6145" width="18.453125" customWidth="1"/>
    <col min="6146" max="6146" width="14.1796875" customWidth="1"/>
    <col min="6147" max="6147" width="20.453125" customWidth="1"/>
    <col min="6148" max="6148" width="19.54296875" customWidth="1"/>
    <col min="6149" max="6149" width="13.54296875" bestFit="1" customWidth="1"/>
    <col min="6151" max="6151" width="16.453125" bestFit="1" customWidth="1"/>
    <col min="6152" max="6152" width="13.1796875" bestFit="1" customWidth="1"/>
    <col min="6397" max="6397" width="36.1796875" customWidth="1"/>
    <col min="6398" max="6398" width="21.453125" customWidth="1"/>
    <col min="6399" max="6399" width="18.54296875" customWidth="1"/>
    <col min="6400" max="6400" width="27" customWidth="1"/>
    <col min="6401" max="6401" width="18.453125" customWidth="1"/>
    <col min="6402" max="6402" width="14.1796875" customWidth="1"/>
    <col min="6403" max="6403" width="20.453125" customWidth="1"/>
    <col min="6404" max="6404" width="19.54296875" customWidth="1"/>
    <col min="6405" max="6405" width="13.54296875" bestFit="1" customWidth="1"/>
    <col min="6407" max="6407" width="16.453125" bestFit="1" customWidth="1"/>
    <col min="6408" max="6408" width="13.1796875" bestFit="1" customWidth="1"/>
    <col min="6653" max="6653" width="36.1796875" customWidth="1"/>
    <col min="6654" max="6654" width="21.453125" customWidth="1"/>
    <col min="6655" max="6655" width="18.54296875" customWidth="1"/>
    <col min="6656" max="6656" width="27" customWidth="1"/>
    <col min="6657" max="6657" width="18.453125" customWidth="1"/>
    <col min="6658" max="6658" width="14.1796875" customWidth="1"/>
    <col min="6659" max="6659" width="20.453125" customWidth="1"/>
    <col min="6660" max="6660" width="19.54296875" customWidth="1"/>
    <col min="6661" max="6661" width="13.54296875" bestFit="1" customWidth="1"/>
    <col min="6663" max="6663" width="16.453125" bestFit="1" customWidth="1"/>
    <col min="6664" max="6664" width="13.1796875" bestFit="1" customWidth="1"/>
    <col min="6909" max="6909" width="36.1796875" customWidth="1"/>
    <col min="6910" max="6910" width="21.453125" customWidth="1"/>
    <col min="6911" max="6911" width="18.54296875" customWidth="1"/>
    <col min="6912" max="6912" width="27" customWidth="1"/>
    <col min="6913" max="6913" width="18.453125" customWidth="1"/>
    <col min="6914" max="6914" width="14.1796875" customWidth="1"/>
    <col min="6915" max="6915" width="20.453125" customWidth="1"/>
    <col min="6916" max="6916" width="19.54296875" customWidth="1"/>
    <col min="6917" max="6917" width="13.54296875" bestFit="1" customWidth="1"/>
    <col min="6919" max="6919" width="16.453125" bestFit="1" customWidth="1"/>
    <col min="6920" max="6920" width="13.1796875" bestFit="1" customWidth="1"/>
    <col min="7165" max="7165" width="36.1796875" customWidth="1"/>
    <col min="7166" max="7166" width="21.453125" customWidth="1"/>
    <col min="7167" max="7167" width="18.54296875" customWidth="1"/>
    <col min="7168" max="7168" width="27" customWidth="1"/>
    <col min="7169" max="7169" width="18.453125" customWidth="1"/>
    <col min="7170" max="7170" width="14.1796875" customWidth="1"/>
    <col min="7171" max="7171" width="20.453125" customWidth="1"/>
    <col min="7172" max="7172" width="19.54296875" customWidth="1"/>
    <col min="7173" max="7173" width="13.54296875" bestFit="1" customWidth="1"/>
    <col min="7175" max="7175" width="16.453125" bestFit="1" customWidth="1"/>
    <col min="7176" max="7176" width="13.1796875" bestFit="1" customWidth="1"/>
    <col min="7421" max="7421" width="36.1796875" customWidth="1"/>
    <col min="7422" max="7422" width="21.453125" customWidth="1"/>
    <col min="7423" max="7423" width="18.54296875" customWidth="1"/>
    <col min="7424" max="7424" width="27" customWidth="1"/>
    <col min="7425" max="7425" width="18.453125" customWidth="1"/>
    <col min="7426" max="7426" width="14.1796875" customWidth="1"/>
    <col min="7427" max="7427" width="20.453125" customWidth="1"/>
    <col min="7428" max="7428" width="19.54296875" customWidth="1"/>
    <col min="7429" max="7429" width="13.54296875" bestFit="1" customWidth="1"/>
    <col min="7431" max="7431" width="16.453125" bestFit="1" customWidth="1"/>
    <col min="7432" max="7432" width="13.1796875" bestFit="1" customWidth="1"/>
    <col min="7677" max="7677" width="36.1796875" customWidth="1"/>
    <col min="7678" max="7678" width="21.453125" customWidth="1"/>
    <col min="7679" max="7679" width="18.54296875" customWidth="1"/>
    <col min="7680" max="7680" width="27" customWidth="1"/>
    <col min="7681" max="7681" width="18.453125" customWidth="1"/>
    <col min="7682" max="7682" width="14.1796875" customWidth="1"/>
    <col min="7683" max="7683" width="20.453125" customWidth="1"/>
    <col min="7684" max="7684" width="19.54296875" customWidth="1"/>
    <col min="7685" max="7685" width="13.54296875" bestFit="1" customWidth="1"/>
    <col min="7687" max="7687" width="16.453125" bestFit="1" customWidth="1"/>
    <col min="7688" max="7688" width="13.1796875" bestFit="1" customWidth="1"/>
    <col min="7933" max="7933" width="36.1796875" customWidth="1"/>
    <col min="7934" max="7934" width="21.453125" customWidth="1"/>
    <col min="7935" max="7935" width="18.54296875" customWidth="1"/>
    <col min="7936" max="7936" width="27" customWidth="1"/>
    <col min="7937" max="7937" width="18.453125" customWidth="1"/>
    <col min="7938" max="7938" width="14.1796875" customWidth="1"/>
    <col min="7939" max="7939" width="20.453125" customWidth="1"/>
    <col min="7940" max="7940" width="19.54296875" customWidth="1"/>
    <col min="7941" max="7941" width="13.54296875" bestFit="1" customWidth="1"/>
    <col min="7943" max="7943" width="16.453125" bestFit="1" customWidth="1"/>
    <col min="7944" max="7944" width="13.1796875" bestFit="1" customWidth="1"/>
    <col min="8189" max="8189" width="36.1796875" customWidth="1"/>
    <col min="8190" max="8190" width="21.453125" customWidth="1"/>
    <col min="8191" max="8191" width="18.54296875" customWidth="1"/>
    <col min="8192" max="8192" width="27" customWidth="1"/>
    <col min="8193" max="8193" width="18.453125" customWidth="1"/>
    <col min="8194" max="8194" width="14.1796875" customWidth="1"/>
    <col min="8195" max="8195" width="20.453125" customWidth="1"/>
    <col min="8196" max="8196" width="19.54296875" customWidth="1"/>
    <col min="8197" max="8197" width="13.54296875" bestFit="1" customWidth="1"/>
    <col min="8199" max="8199" width="16.453125" bestFit="1" customWidth="1"/>
    <col min="8200" max="8200" width="13.1796875" bestFit="1" customWidth="1"/>
    <col min="8445" max="8445" width="36.1796875" customWidth="1"/>
    <col min="8446" max="8446" width="21.453125" customWidth="1"/>
    <col min="8447" max="8447" width="18.54296875" customWidth="1"/>
    <col min="8448" max="8448" width="27" customWidth="1"/>
    <col min="8449" max="8449" width="18.453125" customWidth="1"/>
    <col min="8450" max="8450" width="14.1796875" customWidth="1"/>
    <col min="8451" max="8451" width="20.453125" customWidth="1"/>
    <col min="8452" max="8452" width="19.54296875" customWidth="1"/>
    <col min="8453" max="8453" width="13.54296875" bestFit="1" customWidth="1"/>
    <col min="8455" max="8455" width="16.453125" bestFit="1" customWidth="1"/>
    <col min="8456" max="8456" width="13.1796875" bestFit="1" customWidth="1"/>
    <col min="8701" max="8701" width="36.1796875" customWidth="1"/>
    <col min="8702" max="8702" width="21.453125" customWidth="1"/>
    <col min="8703" max="8703" width="18.54296875" customWidth="1"/>
    <col min="8704" max="8704" width="27" customWidth="1"/>
    <col min="8705" max="8705" width="18.453125" customWidth="1"/>
    <col min="8706" max="8706" width="14.1796875" customWidth="1"/>
    <col min="8707" max="8707" width="20.453125" customWidth="1"/>
    <col min="8708" max="8708" width="19.54296875" customWidth="1"/>
    <col min="8709" max="8709" width="13.54296875" bestFit="1" customWidth="1"/>
    <col min="8711" max="8711" width="16.453125" bestFit="1" customWidth="1"/>
    <col min="8712" max="8712" width="13.1796875" bestFit="1" customWidth="1"/>
    <col min="8957" max="8957" width="36.1796875" customWidth="1"/>
    <col min="8958" max="8958" width="21.453125" customWidth="1"/>
    <col min="8959" max="8959" width="18.54296875" customWidth="1"/>
    <col min="8960" max="8960" width="27" customWidth="1"/>
    <col min="8961" max="8961" width="18.453125" customWidth="1"/>
    <col min="8962" max="8962" width="14.1796875" customWidth="1"/>
    <col min="8963" max="8963" width="20.453125" customWidth="1"/>
    <col min="8964" max="8964" width="19.54296875" customWidth="1"/>
    <col min="8965" max="8965" width="13.54296875" bestFit="1" customWidth="1"/>
    <col min="8967" max="8967" width="16.453125" bestFit="1" customWidth="1"/>
    <col min="8968" max="8968" width="13.1796875" bestFit="1" customWidth="1"/>
    <col min="9213" max="9213" width="36.1796875" customWidth="1"/>
    <col min="9214" max="9214" width="21.453125" customWidth="1"/>
    <col min="9215" max="9215" width="18.54296875" customWidth="1"/>
    <col min="9216" max="9216" width="27" customWidth="1"/>
    <col min="9217" max="9217" width="18.453125" customWidth="1"/>
    <col min="9218" max="9218" width="14.1796875" customWidth="1"/>
    <col min="9219" max="9219" width="20.453125" customWidth="1"/>
    <col min="9220" max="9220" width="19.54296875" customWidth="1"/>
    <col min="9221" max="9221" width="13.54296875" bestFit="1" customWidth="1"/>
    <col min="9223" max="9223" width="16.453125" bestFit="1" customWidth="1"/>
    <col min="9224" max="9224" width="13.1796875" bestFit="1" customWidth="1"/>
    <col min="9469" max="9469" width="36.1796875" customWidth="1"/>
    <col min="9470" max="9470" width="21.453125" customWidth="1"/>
    <col min="9471" max="9471" width="18.54296875" customWidth="1"/>
    <col min="9472" max="9472" width="27" customWidth="1"/>
    <col min="9473" max="9473" width="18.453125" customWidth="1"/>
    <col min="9474" max="9474" width="14.1796875" customWidth="1"/>
    <col min="9475" max="9475" width="20.453125" customWidth="1"/>
    <col min="9476" max="9476" width="19.54296875" customWidth="1"/>
    <col min="9477" max="9477" width="13.54296875" bestFit="1" customWidth="1"/>
    <col min="9479" max="9479" width="16.453125" bestFit="1" customWidth="1"/>
    <col min="9480" max="9480" width="13.1796875" bestFit="1" customWidth="1"/>
    <col min="9725" max="9725" width="36.1796875" customWidth="1"/>
    <col min="9726" max="9726" width="21.453125" customWidth="1"/>
    <col min="9727" max="9727" width="18.54296875" customWidth="1"/>
    <col min="9728" max="9728" width="27" customWidth="1"/>
    <col min="9729" max="9729" width="18.453125" customWidth="1"/>
    <col min="9730" max="9730" width="14.1796875" customWidth="1"/>
    <col min="9731" max="9731" width="20.453125" customWidth="1"/>
    <col min="9732" max="9732" width="19.54296875" customWidth="1"/>
    <col min="9733" max="9733" width="13.54296875" bestFit="1" customWidth="1"/>
    <col min="9735" max="9735" width="16.453125" bestFit="1" customWidth="1"/>
    <col min="9736" max="9736" width="13.1796875" bestFit="1" customWidth="1"/>
    <col min="9981" max="9981" width="36.1796875" customWidth="1"/>
    <col min="9982" max="9982" width="21.453125" customWidth="1"/>
    <col min="9983" max="9983" width="18.54296875" customWidth="1"/>
    <col min="9984" max="9984" width="27" customWidth="1"/>
    <col min="9985" max="9985" width="18.453125" customWidth="1"/>
    <col min="9986" max="9986" width="14.1796875" customWidth="1"/>
    <col min="9987" max="9987" width="20.453125" customWidth="1"/>
    <col min="9988" max="9988" width="19.54296875" customWidth="1"/>
    <col min="9989" max="9989" width="13.54296875" bestFit="1" customWidth="1"/>
    <col min="9991" max="9991" width="16.453125" bestFit="1" customWidth="1"/>
    <col min="9992" max="9992" width="13.1796875" bestFit="1" customWidth="1"/>
    <col min="10237" max="10237" width="36.1796875" customWidth="1"/>
    <col min="10238" max="10238" width="21.453125" customWidth="1"/>
    <col min="10239" max="10239" width="18.54296875" customWidth="1"/>
    <col min="10240" max="10240" width="27" customWidth="1"/>
    <col min="10241" max="10241" width="18.453125" customWidth="1"/>
    <col min="10242" max="10242" width="14.1796875" customWidth="1"/>
    <col min="10243" max="10243" width="20.453125" customWidth="1"/>
    <col min="10244" max="10244" width="19.54296875" customWidth="1"/>
    <col min="10245" max="10245" width="13.54296875" bestFit="1" customWidth="1"/>
    <col min="10247" max="10247" width="16.453125" bestFit="1" customWidth="1"/>
    <col min="10248" max="10248" width="13.1796875" bestFit="1" customWidth="1"/>
    <col min="10493" max="10493" width="36.1796875" customWidth="1"/>
    <col min="10494" max="10494" width="21.453125" customWidth="1"/>
    <col min="10495" max="10495" width="18.54296875" customWidth="1"/>
    <col min="10496" max="10496" width="27" customWidth="1"/>
    <col min="10497" max="10497" width="18.453125" customWidth="1"/>
    <col min="10498" max="10498" width="14.1796875" customWidth="1"/>
    <col min="10499" max="10499" width="20.453125" customWidth="1"/>
    <col min="10500" max="10500" width="19.54296875" customWidth="1"/>
    <col min="10501" max="10501" width="13.54296875" bestFit="1" customWidth="1"/>
    <col min="10503" max="10503" width="16.453125" bestFit="1" customWidth="1"/>
    <col min="10504" max="10504" width="13.1796875" bestFit="1" customWidth="1"/>
    <col min="10749" max="10749" width="36.1796875" customWidth="1"/>
    <col min="10750" max="10750" width="21.453125" customWidth="1"/>
    <col min="10751" max="10751" width="18.54296875" customWidth="1"/>
    <col min="10752" max="10752" width="27" customWidth="1"/>
    <col min="10753" max="10753" width="18.453125" customWidth="1"/>
    <col min="10754" max="10754" width="14.1796875" customWidth="1"/>
    <col min="10755" max="10755" width="20.453125" customWidth="1"/>
    <col min="10756" max="10756" width="19.54296875" customWidth="1"/>
    <col min="10757" max="10757" width="13.54296875" bestFit="1" customWidth="1"/>
    <col min="10759" max="10759" width="16.453125" bestFit="1" customWidth="1"/>
    <col min="10760" max="10760" width="13.1796875" bestFit="1" customWidth="1"/>
    <col min="11005" max="11005" width="36.1796875" customWidth="1"/>
    <col min="11006" max="11006" width="21.453125" customWidth="1"/>
    <col min="11007" max="11007" width="18.54296875" customWidth="1"/>
    <col min="11008" max="11008" width="27" customWidth="1"/>
    <col min="11009" max="11009" width="18.453125" customWidth="1"/>
    <col min="11010" max="11010" width="14.1796875" customWidth="1"/>
    <col min="11011" max="11011" width="20.453125" customWidth="1"/>
    <col min="11012" max="11012" width="19.54296875" customWidth="1"/>
    <col min="11013" max="11013" width="13.54296875" bestFit="1" customWidth="1"/>
    <col min="11015" max="11015" width="16.453125" bestFit="1" customWidth="1"/>
    <col min="11016" max="11016" width="13.1796875" bestFit="1" customWidth="1"/>
    <col min="11261" max="11261" width="36.1796875" customWidth="1"/>
    <col min="11262" max="11262" width="21.453125" customWidth="1"/>
    <col min="11263" max="11263" width="18.54296875" customWidth="1"/>
    <col min="11264" max="11264" width="27" customWidth="1"/>
    <col min="11265" max="11265" width="18.453125" customWidth="1"/>
    <col min="11266" max="11266" width="14.1796875" customWidth="1"/>
    <col min="11267" max="11267" width="20.453125" customWidth="1"/>
    <col min="11268" max="11268" width="19.54296875" customWidth="1"/>
    <col min="11269" max="11269" width="13.54296875" bestFit="1" customWidth="1"/>
    <col min="11271" max="11271" width="16.453125" bestFit="1" customWidth="1"/>
    <col min="11272" max="11272" width="13.1796875" bestFit="1" customWidth="1"/>
    <col min="11517" max="11517" width="36.1796875" customWidth="1"/>
    <col min="11518" max="11518" width="21.453125" customWidth="1"/>
    <col min="11519" max="11519" width="18.54296875" customWidth="1"/>
    <col min="11520" max="11520" width="27" customWidth="1"/>
    <col min="11521" max="11521" width="18.453125" customWidth="1"/>
    <col min="11522" max="11522" width="14.1796875" customWidth="1"/>
    <col min="11523" max="11523" width="20.453125" customWidth="1"/>
    <col min="11524" max="11524" width="19.54296875" customWidth="1"/>
    <col min="11525" max="11525" width="13.54296875" bestFit="1" customWidth="1"/>
    <col min="11527" max="11527" width="16.453125" bestFit="1" customWidth="1"/>
    <col min="11528" max="11528" width="13.1796875" bestFit="1" customWidth="1"/>
    <col min="11773" max="11773" width="36.1796875" customWidth="1"/>
    <col min="11774" max="11774" width="21.453125" customWidth="1"/>
    <col min="11775" max="11775" width="18.54296875" customWidth="1"/>
    <col min="11776" max="11776" width="27" customWidth="1"/>
    <col min="11777" max="11777" width="18.453125" customWidth="1"/>
    <col min="11778" max="11778" width="14.1796875" customWidth="1"/>
    <col min="11779" max="11779" width="20.453125" customWidth="1"/>
    <col min="11780" max="11780" width="19.54296875" customWidth="1"/>
    <col min="11781" max="11781" width="13.54296875" bestFit="1" customWidth="1"/>
    <col min="11783" max="11783" width="16.453125" bestFit="1" customWidth="1"/>
    <col min="11784" max="11784" width="13.1796875" bestFit="1" customWidth="1"/>
    <col min="12029" max="12029" width="36.1796875" customWidth="1"/>
    <col min="12030" max="12030" width="21.453125" customWidth="1"/>
    <col min="12031" max="12031" width="18.54296875" customWidth="1"/>
    <col min="12032" max="12032" width="27" customWidth="1"/>
    <col min="12033" max="12033" width="18.453125" customWidth="1"/>
    <col min="12034" max="12034" width="14.1796875" customWidth="1"/>
    <col min="12035" max="12035" width="20.453125" customWidth="1"/>
    <col min="12036" max="12036" width="19.54296875" customWidth="1"/>
    <col min="12037" max="12037" width="13.54296875" bestFit="1" customWidth="1"/>
    <col min="12039" max="12039" width="16.453125" bestFit="1" customWidth="1"/>
    <col min="12040" max="12040" width="13.1796875" bestFit="1" customWidth="1"/>
    <col min="12285" max="12285" width="36.1796875" customWidth="1"/>
    <col min="12286" max="12286" width="21.453125" customWidth="1"/>
    <col min="12287" max="12287" width="18.54296875" customWidth="1"/>
    <col min="12288" max="12288" width="27" customWidth="1"/>
    <col min="12289" max="12289" width="18.453125" customWidth="1"/>
    <col min="12290" max="12290" width="14.1796875" customWidth="1"/>
    <col min="12291" max="12291" width="20.453125" customWidth="1"/>
    <col min="12292" max="12292" width="19.54296875" customWidth="1"/>
    <col min="12293" max="12293" width="13.54296875" bestFit="1" customWidth="1"/>
    <col min="12295" max="12295" width="16.453125" bestFit="1" customWidth="1"/>
    <col min="12296" max="12296" width="13.1796875" bestFit="1" customWidth="1"/>
    <col min="12541" max="12541" width="36.1796875" customWidth="1"/>
    <col min="12542" max="12542" width="21.453125" customWidth="1"/>
    <col min="12543" max="12543" width="18.54296875" customWidth="1"/>
    <col min="12544" max="12544" width="27" customWidth="1"/>
    <col min="12545" max="12545" width="18.453125" customWidth="1"/>
    <col min="12546" max="12546" width="14.1796875" customWidth="1"/>
    <col min="12547" max="12547" width="20.453125" customWidth="1"/>
    <col min="12548" max="12548" width="19.54296875" customWidth="1"/>
    <col min="12549" max="12549" width="13.54296875" bestFit="1" customWidth="1"/>
    <col min="12551" max="12551" width="16.453125" bestFit="1" customWidth="1"/>
    <col min="12552" max="12552" width="13.1796875" bestFit="1" customWidth="1"/>
    <col min="12797" max="12797" width="36.1796875" customWidth="1"/>
    <col min="12798" max="12798" width="21.453125" customWidth="1"/>
    <col min="12799" max="12799" width="18.54296875" customWidth="1"/>
    <col min="12800" max="12800" width="27" customWidth="1"/>
    <col min="12801" max="12801" width="18.453125" customWidth="1"/>
    <col min="12802" max="12802" width="14.1796875" customWidth="1"/>
    <col min="12803" max="12803" width="20.453125" customWidth="1"/>
    <col min="12804" max="12804" width="19.54296875" customWidth="1"/>
    <col min="12805" max="12805" width="13.54296875" bestFit="1" customWidth="1"/>
    <col min="12807" max="12807" width="16.453125" bestFit="1" customWidth="1"/>
    <col min="12808" max="12808" width="13.1796875" bestFit="1" customWidth="1"/>
    <col min="13053" max="13053" width="36.1796875" customWidth="1"/>
    <col min="13054" max="13054" width="21.453125" customWidth="1"/>
    <col min="13055" max="13055" width="18.54296875" customWidth="1"/>
    <col min="13056" max="13056" width="27" customWidth="1"/>
    <col min="13057" max="13057" width="18.453125" customWidth="1"/>
    <col min="13058" max="13058" width="14.1796875" customWidth="1"/>
    <col min="13059" max="13059" width="20.453125" customWidth="1"/>
    <col min="13060" max="13060" width="19.54296875" customWidth="1"/>
    <col min="13061" max="13061" width="13.54296875" bestFit="1" customWidth="1"/>
    <col min="13063" max="13063" width="16.453125" bestFit="1" customWidth="1"/>
    <col min="13064" max="13064" width="13.1796875" bestFit="1" customWidth="1"/>
    <col min="13309" max="13309" width="36.1796875" customWidth="1"/>
    <col min="13310" max="13310" width="21.453125" customWidth="1"/>
    <col min="13311" max="13311" width="18.54296875" customWidth="1"/>
    <col min="13312" max="13312" width="27" customWidth="1"/>
    <col min="13313" max="13313" width="18.453125" customWidth="1"/>
    <col min="13314" max="13314" width="14.1796875" customWidth="1"/>
    <col min="13315" max="13315" width="20.453125" customWidth="1"/>
    <col min="13316" max="13316" width="19.54296875" customWidth="1"/>
    <col min="13317" max="13317" width="13.54296875" bestFit="1" customWidth="1"/>
    <col min="13319" max="13319" width="16.453125" bestFit="1" customWidth="1"/>
    <col min="13320" max="13320" width="13.1796875" bestFit="1" customWidth="1"/>
    <col min="13565" max="13565" width="36.1796875" customWidth="1"/>
    <col min="13566" max="13566" width="21.453125" customWidth="1"/>
    <col min="13567" max="13567" width="18.54296875" customWidth="1"/>
    <col min="13568" max="13568" width="27" customWidth="1"/>
    <col min="13569" max="13569" width="18.453125" customWidth="1"/>
    <col min="13570" max="13570" width="14.1796875" customWidth="1"/>
    <col min="13571" max="13571" width="20.453125" customWidth="1"/>
    <col min="13572" max="13572" width="19.54296875" customWidth="1"/>
    <col min="13573" max="13573" width="13.54296875" bestFit="1" customWidth="1"/>
    <col min="13575" max="13575" width="16.453125" bestFit="1" customWidth="1"/>
    <col min="13576" max="13576" width="13.1796875" bestFit="1" customWidth="1"/>
    <col min="13821" max="13821" width="36.1796875" customWidth="1"/>
    <col min="13822" max="13822" width="21.453125" customWidth="1"/>
    <col min="13823" max="13823" width="18.54296875" customWidth="1"/>
    <col min="13824" max="13824" width="27" customWidth="1"/>
    <col min="13825" max="13825" width="18.453125" customWidth="1"/>
    <col min="13826" max="13826" width="14.1796875" customWidth="1"/>
    <col min="13827" max="13827" width="20.453125" customWidth="1"/>
    <col min="13828" max="13828" width="19.54296875" customWidth="1"/>
    <col min="13829" max="13829" width="13.54296875" bestFit="1" customWidth="1"/>
    <col min="13831" max="13831" width="16.453125" bestFit="1" customWidth="1"/>
    <col min="13832" max="13832" width="13.1796875" bestFit="1" customWidth="1"/>
    <col min="14077" max="14077" width="36.1796875" customWidth="1"/>
    <col min="14078" max="14078" width="21.453125" customWidth="1"/>
    <col min="14079" max="14079" width="18.54296875" customWidth="1"/>
    <col min="14080" max="14080" width="27" customWidth="1"/>
    <col min="14081" max="14081" width="18.453125" customWidth="1"/>
    <col min="14082" max="14082" width="14.1796875" customWidth="1"/>
    <col min="14083" max="14083" width="20.453125" customWidth="1"/>
    <col min="14084" max="14084" width="19.54296875" customWidth="1"/>
    <col min="14085" max="14085" width="13.54296875" bestFit="1" customWidth="1"/>
    <col min="14087" max="14087" width="16.453125" bestFit="1" customWidth="1"/>
    <col min="14088" max="14088" width="13.1796875" bestFit="1" customWidth="1"/>
    <col min="14333" max="14333" width="36.1796875" customWidth="1"/>
    <col min="14334" max="14334" width="21.453125" customWidth="1"/>
    <col min="14335" max="14335" width="18.54296875" customWidth="1"/>
    <col min="14336" max="14336" width="27" customWidth="1"/>
    <col min="14337" max="14337" width="18.453125" customWidth="1"/>
    <col min="14338" max="14338" width="14.1796875" customWidth="1"/>
    <col min="14339" max="14339" width="20.453125" customWidth="1"/>
    <col min="14340" max="14340" width="19.54296875" customWidth="1"/>
    <col min="14341" max="14341" width="13.54296875" bestFit="1" customWidth="1"/>
    <col min="14343" max="14343" width="16.453125" bestFit="1" customWidth="1"/>
    <col min="14344" max="14344" width="13.1796875" bestFit="1" customWidth="1"/>
    <col min="14589" max="14589" width="36.1796875" customWidth="1"/>
    <col min="14590" max="14590" width="21.453125" customWidth="1"/>
    <col min="14591" max="14591" width="18.54296875" customWidth="1"/>
    <col min="14592" max="14592" width="27" customWidth="1"/>
    <col min="14593" max="14593" width="18.453125" customWidth="1"/>
    <col min="14594" max="14594" width="14.1796875" customWidth="1"/>
    <col min="14595" max="14595" width="20.453125" customWidth="1"/>
    <col min="14596" max="14596" width="19.54296875" customWidth="1"/>
    <col min="14597" max="14597" width="13.54296875" bestFit="1" customWidth="1"/>
    <col min="14599" max="14599" width="16.453125" bestFit="1" customWidth="1"/>
    <col min="14600" max="14600" width="13.1796875" bestFit="1" customWidth="1"/>
    <col min="14845" max="14845" width="36.1796875" customWidth="1"/>
    <col min="14846" max="14846" width="21.453125" customWidth="1"/>
    <col min="14847" max="14847" width="18.54296875" customWidth="1"/>
    <col min="14848" max="14848" width="27" customWidth="1"/>
    <col min="14849" max="14849" width="18.453125" customWidth="1"/>
    <col min="14850" max="14850" width="14.1796875" customWidth="1"/>
    <col min="14851" max="14851" width="20.453125" customWidth="1"/>
    <col min="14852" max="14852" width="19.54296875" customWidth="1"/>
    <col min="14853" max="14853" width="13.54296875" bestFit="1" customWidth="1"/>
    <col min="14855" max="14855" width="16.453125" bestFit="1" customWidth="1"/>
    <col min="14856" max="14856" width="13.1796875" bestFit="1" customWidth="1"/>
    <col min="15101" max="15101" width="36.1796875" customWidth="1"/>
    <col min="15102" max="15102" width="21.453125" customWidth="1"/>
    <col min="15103" max="15103" width="18.54296875" customWidth="1"/>
    <col min="15104" max="15104" width="27" customWidth="1"/>
    <col min="15105" max="15105" width="18.453125" customWidth="1"/>
    <col min="15106" max="15106" width="14.1796875" customWidth="1"/>
    <col min="15107" max="15107" width="20.453125" customWidth="1"/>
    <col min="15108" max="15108" width="19.54296875" customWidth="1"/>
    <col min="15109" max="15109" width="13.54296875" bestFit="1" customWidth="1"/>
    <col min="15111" max="15111" width="16.453125" bestFit="1" customWidth="1"/>
    <col min="15112" max="15112" width="13.1796875" bestFit="1" customWidth="1"/>
    <col min="15357" max="15357" width="36.1796875" customWidth="1"/>
    <col min="15358" max="15358" width="21.453125" customWidth="1"/>
    <col min="15359" max="15359" width="18.54296875" customWidth="1"/>
    <col min="15360" max="15360" width="27" customWidth="1"/>
    <col min="15361" max="15361" width="18.453125" customWidth="1"/>
    <col min="15362" max="15362" width="14.1796875" customWidth="1"/>
    <col min="15363" max="15363" width="20.453125" customWidth="1"/>
    <col min="15364" max="15364" width="19.54296875" customWidth="1"/>
    <col min="15365" max="15365" width="13.54296875" bestFit="1" customWidth="1"/>
    <col min="15367" max="15367" width="16.453125" bestFit="1" customWidth="1"/>
    <col min="15368" max="15368" width="13.1796875" bestFit="1" customWidth="1"/>
    <col min="15613" max="15613" width="36.1796875" customWidth="1"/>
    <col min="15614" max="15614" width="21.453125" customWidth="1"/>
    <col min="15615" max="15615" width="18.54296875" customWidth="1"/>
    <col min="15616" max="15616" width="27" customWidth="1"/>
    <col min="15617" max="15617" width="18.453125" customWidth="1"/>
    <col min="15618" max="15618" width="14.1796875" customWidth="1"/>
    <col min="15619" max="15619" width="20.453125" customWidth="1"/>
    <col min="15620" max="15620" width="19.54296875" customWidth="1"/>
    <col min="15621" max="15621" width="13.54296875" bestFit="1" customWidth="1"/>
    <col min="15623" max="15623" width="16.453125" bestFit="1" customWidth="1"/>
    <col min="15624" max="15624" width="13.1796875" bestFit="1" customWidth="1"/>
    <col min="15869" max="15869" width="36.1796875" customWidth="1"/>
    <col min="15870" max="15870" width="21.453125" customWidth="1"/>
    <col min="15871" max="15871" width="18.54296875" customWidth="1"/>
    <col min="15872" max="15872" width="27" customWidth="1"/>
    <col min="15873" max="15873" width="18.453125" customWidth="1"/>
    <col min="15874" max="15874" width="14.1796875" customWidth="1"/>
    <col min="15875" max="15875" width="20.453125" customWidth="1"/>
    <col min="15876" max="15876" width="19.54296875" customWidth="1"/>
    <col min="15877" max="15877" width="13.54296875" bestFit="1" customWidth="1"/>
    <col min="15879" max="15879" width="16.453125" bestFit="1" customWidth="1"/>
    <col min="15880" max="15880" width="13.1796875" bestFit="1" customWidth="1"/>
    <col min="16125" max="16125" width="36.1796875" customWidth="1"/>
    <col min="16126" max="16126" width="21.453125" customWidth="1"/>
    <col min="16127" max="16127" width="18.54296875" customWidth="1"/>
    <col min="16128" max="16128" width="27" customWidth="1"/>
    <col min="16129" max="16129" width="18.453125" customWidth="1"/>
    <col min="16130" max="16130" width="14.1796875" customWidth="1"/>
    <col min="16131" max="16131" width="20.453125" customWidth="1"/>
    <col min="16132" max="16132" width="19.54296875" customWidth="1"/>
    <col min="16133" max="16133" width="13.54296875" bestFit="1" customWidth="1"/>
    <col min="16135" max="16135" width="16.453125" bestFit="1" customWidth="1"/>
    <col min="16136" max="16136" width="13.1796875" bestFit="1" customWidth="1"/>
  </cols>
  <sheetData>
    <row r="1" spans="2:9" ht="33.5" customHeight="1" x14ac:dyDescent="0.35">
      <c r="B1" s="449"/>
    </row>
    <row r="2" spans="2:9" ht="20.25" customHeight="1" thickBot="1" x14ac:dyDescent="0.4"/>
    <row r="3" spans="2:9" ht="20.25" customHeight="1" x14ac:dyDescent="0.35">
      <c r="B3" s="562" t="str">
        <f>_xlfn.CONCAT(Contents!E71,": ",UPPER(Contents!F71))</f>
        <v>APPENDIX 54: SUMMARY OF INDUSTRY LIVESTOCK AGRICULTURE INSURANCE FOR THE YEAR ENDED 31.12.2024</v>
      </c>
      <c r="C3" s="588"/>
      <c r="D3" s="588"/>
      <c r="E3" s="588"/>
      <c r="F3" s="588"/>
      <c r="G3" s="588"/>
      <c r="H3" s="589"/>
    </row>
    <row r="4" spans="2:9" ht="45.5" customHeight="1" x14ac:dyDescent="0.35">
      <c r="B4" s="401" t="s">
        <v>0</v>
      </c>
      <c r="C4" s="27" t="s">
        <v>511</v>
      </c>
      <c r="D4" s="27" t="s">
        <v>487</v>
      </c>
      <c r="E4" s="27" t="s">
        <v>488</v>
      </c>
      <c r="F4" s="27" t="s">
        <v>512</v>
      </c>
      <c r="G4" s="27" t="s">
        <v>513</v>
      </c>
      <c r="H4" s="400" t="s">
        <v>491</v>
      </c>
    </row>
    <row r="5" spans="2:9" ht="20.25" customHeight="1" x14ac:dyDescent="0.35">
      <c r="B5" s="563" t="s">
        <v>4</v>
      </c>
      <c r="C5" s="590"/>
      <c r="D5" s="590"/>
      <c r="E5" s="590"/>
      <c r="F5" s="590"/>
      <c r="G5" s="590"/>
      <c r="H5" s="591"/>
      <c r="I5" s="31"/>
    </row>
    <row r="6" spans="2:9" ht="15.5" x14ac:dyDescent="0.35">
      <c r="B6" s="583" t="s">
        <v>385</v>
      </c>
      <c r="C6" s="402" t="s">
        <v>514</v>
      </c>
      <c r="D6" s="402">
        <v>65000000</v>
      </c>
      <c r="E6" s="402">
        <v>48000</v>
      </c>
      <c r="F6" s="402">
        <v>25000</v>
      </c>
      <c r="G6" s="402">
        <v>286814475.81</v>
      </c>
      <c r="H6" s="417">
        <v>10</v>
      </c>
      <c r="I6" s="315"/>
    </row>
    <row r="7" spans="2:9" ht="15.5" x14ac:dyDescent="0.35">
      <c r="B7" s="583"/>
      <c r="C7" s="402" t="s">
        <v>515</v>
      </c>
      <c r="D7" s="402">
        <v>17500000</v>
      </c>
      <c r="E7" s="402">
        <v>1500</v>
      </c>
      <c r="F7" s="402">
        <v>5000</v>
      </c>
      <c r="G7" s="402">
        <v>450000000</v>
      </c>
      <c r="H7" s="417">
        <v>12</v>
      </c>
      <c r="I7" s="315"/>
    </row>
    <row r="8" spans="2:9" ht="15.5" x14ac:dyDescent="0.35">
      <c r="B8" s="583"/>
      <c r="C8" s="402" t="s">
        <v>516</v>
      </c>
      <c r="D8" s="402">
        <v>1200000</v>
      </c>
      <c r="E8" s="402">
        <v>10</v>
      </c>
      <c r="F8" s="402">
        <v>150</v>
      </c>
      <c r="G8" s="402">
        <v>2250000</v>
      </c>
      <c r="H8" s="417">
        <v>30</v>
      </c>
      <c r="I8" s="315"/>
    </row>
    <row r="9" spans="2:9" ht="15.5" x14ac:dyDescent="0.35">
      <c r="B9" s="583"/>
      <c r="C9" s="402" t="s">
        <v>517</v>
      </c>
      <c r="D9" s="402">
        <v>2000000</v>
      </c>
      <c r="E9" s="402">
        <v>15</v>
      </c>
      <c r="F9" s="402">
        <v>150</v>
      </c>
      <c r="G9" s="402">
        <v>2500000</v>
      </c>
      <c r="H9" s="417">
        <v>3</v>
      </c>
      <c r="I9" s="315"/>
    </row>
    <row r="10" spans="2:9" ht="15.5" x14ac:dyDescent="0.35">
      <c r="B10" s="583"/>
      <c r="C10" s="402" t="s">
        <v>518</v>
      </c>
      <c r="D10" s="402">
        <v>350000</v>
      </c>
      <c r="E10" s="402">
        <v>5</v>
      </c>
      <c r="F10" s="402">
        <v>25</v>
      </c>
      <c r="G10" s="402">
        <v>875000</v>
      </c>
      <c r="H10" s="417">
        <v>3</v>
      </c>
      <c r="I10" s="315"/>
    </row>
    <row r="11" spans="2:9" ht="15.5" x14ac:dyDescent="0.35">
      <c r="B11" s="583"/>
      <c r="C11" s="402" t="s">
        <v>519</v>
      </c>
      <c r="D11" s="402">
        <v>250000</v>
      </c>
      <c r="E11" s="402">
        <v>20</v>
      </c>
      <c r="F11" s="402">
        <v>85</v>
      </c>
      <c r="G11" s="402">
        <v>4250000</v>
      </c>
      <c r="H11" s="417">
        <v>3</v>
      </c>
      <c r="I11" s="315"/>
    </row>
    <row r="12" spans="2:9" ht="15.5" x14ac:dyDescent="0.35">
      <c r="B12" s="583"/>
      <c r="C12" s="402" t="s">
        <v>212</v>
      </c>
      <c r="D12" s="402">
        <v>86300000</v>
      </c>
      <c r="E12" s="402">
        <v>49550</v>
      </c>
      <c r="F12" s="402">
        <v>30410</v>
      </c>
      <c r="G12" s="402">
        <v>746689475.80999994</v>
      </c>
      <c r="H12" s="417">
        <v>0</v>
      </c>
      <c r="I12" s="315"/>
    </row>
    <row r="13" spans="2:9" ht="31" x14ac:dyDescent="0.35">
      <c r="B13" s="384" t="s">
        <v>386</v>
      </c>
      <c r="C13" s="402" t="s">
        <v>514</v>
      </c>
      <c r="D13" s="402">
        <v>51710728</v>
      </c>
      <c r="E13" s="402">
        <v>76952</v>
      </c>
      <c r="F13" s="402">
        <v>170520</v>
      </c>
      <c r="G13" s="402">
        <v>245546130</v>
      </c>
      <c r="H13" s="417">
        <v>21</v>
      </c>
      <c r="I13" s="315"/>
    </row>
    <row r="14" spans="2:9" ht="15.5" x14ac:dyDescent="0.35">
      <c r="B14" s="583" t="s">
        <v>503</v>
      </c>
      <c r="C14" s="402" t="s">
        <v>514</v>
      </c>
      <c r="D14" s="402">
        <v>65882806</v>
      </c>
      <c r="E14" s="402" t="s">
        <v>520</v>
      </c>
      <c r="F14" s="402" t="s">
        <v>520</v>
      </c>
      <c r="G14" s="402">
        <v>311307066</v>
      </c>
      <c r="H14" s="417">
        <v>12</v>
      </c>
      <c r="I14" s="315"/>
    </row>
    <row r="15" spans="2:9" ht="15.5" x14ac:dyDescent="0.35">
      <c r="B15" s="583"/>
      <c r="C15" s="402" t="s">
        <v>515</v>
      </c>
      <c r="D15" s="402">
        <v>58943381.030000001</v>
      </c>
      <c r="E15" s="402">
        <v>4074</v>
      </c>
      <c r="F15" s="402">
        <v>17729</v>
      </c>
      <c r="G15" s="402">
        <v>1654958016</v>
      </c>
      <c r="H15" s="417">
        <v>28</v>
      </c>
      <c r="I15" s="315"/>
    </row>
    <row r="16" spans="2:9" ht="15.5" x14ac:dyDescent="0.35">
      <c r="B16" s="583"/>
      <c r="C16" s="402" t="s">
        <v>516</v>
      </c>
      <c r="D16" s="402">
        <v>12870</v>
      </c>
      <c r="E16" s="402">
        <v>1</v>
      </c>
      <c r="F16" s="402">
        <v>41</v>
      </c>
      <c r="G16" s="402">
        <v>512500</v>
      </c>
      <c r="H16" s="417">
        <v>1</v>
      </c>
      <c r="I16" s="315"/>
    </row>
    <row r="17" spans="2:9" ht="15.5" x14ac:dyDescent="0.35">
      <c r="B17" s="583"/>
      <c r="C17" s="402" t="s">
        <v>518</v>
      </c>
      <c r="D17" s="402">
        <v>1541473</v>
      </c>
      <c r="E17" s="402">
        <v>31</v>
      </c>
      <c r="F17" s="402">
        <v>3446</v>
      </c>
      <c r="G17" s="402">
        <v>69895680</v>
      </c>
      <c r="H17" s="417">
        <v>8</v>
      </c>
      <c r="I17" s="315"/>
    </row>
    <row r="18" spans="2:9" ht="15.5" x14ac:dyDescent="0.35">
      <c r="B18" s="583"/>
      <c r="C18" s="402" t="s">
        <v>521</v>
      </c>
      <c r="D18" s="402">
        <v>8525548</v>
      </c>
      <c r="E18" s="402">
        <v>69</v>
      </c>
      <c r="F18" s="402">
        <v>494323</v>
      </c>
      <c r="G18" s="402">
        <v>258333289</v>
      </c>
      <c r="H18" s="417">
        <v>9</v>
      </c>
      <c r="I18" s="315"/>
    </row>
    <row r="19" spans="2:9" ht="15.5" x14ac:dyDescent="0.35">
      <c r="B19" s="583"/>
      <c r="C19" s="402" t="s">
        <v>522</v>
      </c>
      <c r="D19" s="402">
        <v>14560</v>
      </c>
      <c r="E19" s="402">
        <v>2</v>
      </c>
      <c r="F19" s="402">
        <v>80</v>
      </c>
      <c r="G19" s="402">
        <v>400000</v>
      </c>
      <c r="H19" s="417">
        <v>2</v>
      </c>
      <c r="I19" s="315"/>
    </row>
    <row r="20" spans="2:9" ht="15.5" x14ac:dyDescent="0.35">
      <c r="B20" s="583"/>
      <c r="C20" s="402" t="s">
        <v>523</v>
      </c>
      <c r="D20" s="402">
        <v>68306</v>
      </c>
      <c r="E20" s="402">
        <v>1</v>
      </c>
      <c r="F20" s="402">
        <v>9</v>
      </c>
      <c r="G20" s="402">
        <v>1700000</v>
      </c>
      <c r="H20" s="417">
        <v>1</v>
      </c>
      <c r="I20" s="315"/>
    </row>
    <row r="21" spans="2:9" ht="15.5" x14ac:dyDescent="0.35">
      <c r="B21" s="583"/>
      <c r="C21" s="402" t="s">
        <v>524</v>
      </c>
      <c r="D21" s="402">
        <v>213268</v>
      </c>
      <c r="E21" s="402">
        <v>1</v>
      </c>
      <c r="F21" s="402">
        <v>14</v>
      </c>
      <c r="G21" s="402">
        <v>10230000</v>
      </c>
      <c r="H21" s="417">
        <v>1</v>
      </c>
      <c r="I21" s="315"/>
    </row>
    <row r="22" spans="2:9" ht="15.5" x14ac:dyDescent="0.35">
      <c r="B22" s="583"/>
      <c r="C22" s="402" t="s">
        <v>212</v>
      </c>
      <c r="D22" s="402">
        <v>135202212.03</v>
      </c>
      <c r="E22" s="402">
        <v>4179</v>
      </c>
      <c r="F22" s="402">
        <v>515642</v>
      </c>
      <c r="G22" s="402">
        <v>2307336551</v>
      </c>
      <c r="H22" s="417">
        <f>MAX(H14:H21)</f>
        <v>28</v>
      </c>
      <c r="I22" s="315"/>
    </row>
    <row r="23" spans="2:9" ht="29" customHeight="1" x14ac:dyDescent="0.35">
      <c r="B23" s="583" t="s">
        <v>387</v>
      </c>
      <c r="C23" s="402" t="s">
        <v>525</v>
      </c>
      <c r="D23" s="402">
        <v>43195465.600000001</v>
      </c>
      <c r="E23" s="402">
        <v>87.338052318668247</v>
      </c>
      <c r="F23" s="402">
        <v>6238</v>
      </c>
      <c r="G23" s="402">
        <v>146902604</v>
      </c>
      <c r="H23" s="417">
        <v>12</v>
      </c>
      <c r="I23" s="315"/>
    </row>
    <row r="24" spans="2:9" ht="29" customHeight="1" x14ac:dyDescent="0.35">
      <c r="B24" s="583"/>
      <c r="C24" s="402" t="s">
        <v>514</v>
      </c>
      <c r="D24" s="402">
        <v>32396599.199999999</v>
      </c>
      <c r="E24" s="402">
        <v>327.51769619500601</v>
      </c>
      <c r="F24" s="402">
        <v>6550</v>
      </c>
      <c r="G24" s="402">
        <v>110176953</v>
      </c>
      <c r="H24" s="417">
        <v>12</v>
      </c>
      <c r="I24" s="315"/>
    </row>
    <row r="25" spans="2:9" ht="29" customHeight="1" x14ac:dyDescent="0.35">
      <c r="B25" s="583"/>
      <c r="C25" s="402" t="s">
        <v>517</v>
      </c>
      <c r="D25" s="402">
        <v>32396599.199999999</v>
      </c>
      <c r="E25" s="402">
        <v>4366.9026159334126</v>
      </c>
      <c r="F25" s="402">
        <v>65503</v>
      </c>
      <c r="G25" s="402">
        <v>110176953</v>
      </c>
      <c r="H25" s="417">
        <v>12</v>
      </c>
      <c r="I25" s="315"/>
    </row>
    <row r="26" spans="2:9" ht="15.5" x14ac:dyDescent="0.35">
      <c r="B26" s="583"/>
      <c r="C26" s="402" t="s">
        <v>212</v>
      </c>
      <c r="D26" s="402">
        <v>107988664</v>
      </c>
      <c r="E26" s="402">
        <v>4781.7583644470869</v>
      </c>
      <c r="F26" s="402">
        <v>78291</v>
      </c>
      <c r="G26" s="402">
        <v>367256510</v>
      </c>
      <c r="H26" s="417">
        <f>MAX(H23:H25)</f>
        <v>12</v>
      </c>
      <c r="I26" s="315"/>
    </row>
    <row r="27" spans="2:9" ht="31" x14ac:dyDescent="0.35">
      <c r="B27" s="384" t="s">
        <v>526</v>
      </c>
      <c r="C27" s="402" t="s">
        <v>527</v>
      </c>
      <c r="D27" s="402">
        <v>26787686</v>
      </c>
      <c r="E27" s="402">
        <v>31282</v>
      </c>
      <c r="F27" s="402">
        <v>399211</v>
      </c>
      <c r="G27" s="402">
        <v>3992113244</v>
      </c>
      <c r="H27" s="417">
        <v>15</v>
      </c>
      <c r="I27" s="315"/>
    </row>
    <row r="28" spans="2:9" ht="31" x14ac:dyDescent="0.35">
      <c r="B28" s="583" t="s">
        <v>388</v>
      </c>
      <c r="C28" s="402" t="s">
        <v>528</v>
      </c>
      <c r="D28" s="402">
        <v>1089700</v>
      </c>
      <c r="E28" s="402">
        <v>18</v>
      </c>
      <c r="F28" s="402">
        <v>30</v>
      </c>
      <c r="G28" s="402">
        <v>21565000</v>
      </c>
      <c r="H28" s="417">
        <v>1</v>
      </c>
      <c r="I28" s="315"/>
    </row>
    <row r="29" spans="2:9" ht="31" x14ac:dyDescent="0.35">
      <c r="B29" s="583"/>
      <c r="C29" s="402" t="s">
        <v>529</v>
      </c>
      <c r="D29" s="402">
        <v>30388244</v>
      </c>
      <c r="E29" s="402">
        <v>2729</v>
      </c>
      <c r="F29" s="402">
        <v>8298</v>
      </c>
      <c r="G29" s="402">
        <v>139569146</v>
      </c>
      <c r="H29" s="417">
        <v>12</v>
      </c>
      <c r="I29" s="315"/>
    </row>
    <row r="30" spans="2:9" ht="31" x14ac:dyDescent="0.35">
      <c r="B30" s="583"/>
      <c r="C30" s="408" t="s">
        <v>530</v>
      </c>
      <c r="D30" s="408">
        <v>56551782</v>
      </c>
      <c r="E30" s="408">
        <v>4581</v>
      </c>
      <c r="F30" s="408">
        <v>16199</v>
      </c>
      <c r="G30" s="408">
        <v>272473752</v>
      </c>
      <c r="H30" s="415">
        <v>21</v>
      </c>
      <c r="I30" s="315"/>
    </row>
    <row r="31" spans="2:9" ht="15.5" x14ac:dyDescent="0.35">
      <c r="B31" s="583"/>
      <c r="C31" s="402" t="s">
        <v>212</v>
      </c>
      <c r="D31" s="402">
        <v>88029726</v>
      </c>
      <c r="E31" s="402">
        <v>7328</v>
      </c>
      <c r="F31" s="402">
        <v>24527</v>
      </c>
      <c r="G31" s="402">
        <v>433607898</v>
      </c>
      <c r="H31" s="417">
        <f>MAX(H28:H30)</f>
        <v>21</v>
      </c>
      <c r="I31" s="315"/>
    </row>
    <row r="32" spans="2:9" ht="15.5" x14ac:dyDescent="0.35">
      <c r="B32" s="583" t="s">
        <v>492</v>
      </c>
      <c r="C32" s="402" t="s">
        <v>514</v>
      </c>
      <c r="D32" s="402">
        <v>76263337</v>
      </c>
      <c r="E32" s="402">
        <v>28970</v>
      </c>
      <c r="F32" s="402">
        <v>28181</v>
      </c>
      <c r="G32" s="402">
        <v>845422285</v>
      </c>
      <c r="H32" s="417">
        <v>21</v>
      </c>
      <c r="I32" s="315"/>
    </row>
    <row r="33" spans="2:9" ht="15.5" x14ac:dyDescent="0.35">
      <c r="B33" s="583"/>
      <c r="C33" s="402" t="s">
        <v>515</v>
      </c>
      <c r="D33" s="402">
        <v>119490</v>
      </c>
      <c r="E33" s="402">
        <v>0</v>
      </c>
      <c r="F33" s="402">
        <v>351.91343999999998</v>
      </c>
      <c r="G33" s="402">
        <v>17595672</v>
      </c>
      <c r="H33" s="417">
        <v>1</v>
      </c>
      <c r="I33" s="315"/>
    </row>
    <row r="34" spans="2:9" ht="15.5" x14ac:dyDescent="0.35">
      <c r="B34" s="583"/>
      <c r="C34" s="402" t="s">
        <v>212</v>
      </c>
      <c r="D34" s="402">
        <v>76382827</v>
      </c>
      <c r="E34" s="402">
        <v>28970</v>
      </c>
      <c r="F34" s="402">
        <v>28532.91344</v>
      </c>
      <c r="G34" s="402">
        <v>863017957</v>
      </c>
      <c r="H34" s="417">
        <v>22</v>
      </c>
      <c r="I34" s="315"/>
    </row>
    <row r="35" spans="2:9" ht="31" x14ac:dyDescent="0.35">
      <c r="B35" s="384" t="s">
        <v>389</v>
      </c>
      <c r="C35" s="402" t="s">
        <v>515</v>
      </c>
      <c r="D35" s="402">
        <v>65891388</v>
      </c>
      <c r="E35" s="402">
        <v>170000</v>
      </c>
      <c r="F35" s="402">
        <v>677025</v>
      </c>
      <c r="G35" s="402">
        <v>312285144</v>
      </c>
      <c r="H35" s="417">
        <v>21</v>
      </c>
    </row>
    <row r="36" spans="2:9" ht="31" x14ac:dyDescent="0.35">
      <c r="B36" s="384" t="s">
        <v>531</v>
      </c>
      <c r="C36" s="402" t="s">
        <v>514</v>
      </c>
      <c r="D36" s="402">
        <v>45757908.807518452</v>
      </c>
      <c r="E36" s="402">
        <v>76952</v>
      </c>
      <c r="F36" s="402">
        <v>257865.356743332</v>
      </c>
      <c r="G36" s="402">
        <v>216864682.9252463</v>
      </c>
      <c r="H36" s="417">
        <v>21</v>
      </c>
    </row>
    <row r="37" spans="2:9" ht="31" x14ac:dyDescent="0.35">
      <c r="B37" s="384" t="s">
        <v>390</v>
      </c>
      <c r="C37" s="402" t="s">
        <v>515</v>
      </c>
      <c r="D37" s="402">
        <v>2369196</v>
      </c>
      <c r="E37" s="402">
        <v>27</v>
      </c>
      <c r="F37" s="402">
        <v>27</v>
      </c>
      <c r="G37" s="402">
        <v>63467000</v>
      </c>
      <c r="H37" s="417">
        <v>4</v>
      </c>
    </row>
    <row r="38" spans="2:9" ht="15.5" x14ac:dyDescent="0.35">
      <c r="B38" s="583" t="s">
        <v>391</v>
      </c>
      <c r="C38" s="402" t="s">
        <v>525</v>
      </c>
      <c r="D38" s="402">
        <v>7500283</v>
      </c>
      <c r="E38" s="402">
        <v>328</v>
      </c>
      <c r="F38" s="402">
        <v>695</v>
      </c>
      <c r="G38" s="402">
        <v>206392690</v>
      </c>
      <c r="H38" s="417">
        <v>1</v>
      </c>
    </row>
    <row r="39" spans="2:9" ht="15.5" x14ac:dyDescent="0.35">
      <c r="B39" s="583"/>
      <c r="C39" s="402" t="s">
        <v>514</v>
      </c>
      <c r="D39" s="402">
        <v>127504806</v>
      </c>
      <c r="E39" s="402">
        <v>5583</v>
      </c>
      <c r="F39" s="402">
        <v>11819</v>
      </c>
      <c r="G39" s="402">
        <v>3508675732</v>
      </c>
      <c r="H39" s="417">
        <v>9</v>
      </c>
    </row>
    <row r="40" spans="2:9" ht="15.5" x14ac:dyDescent="0.35">
      <c r="B40" s="583"/>
      <c r="C40" s="402" t="s">
        <v>516</v>
      </c>
      <c r="D40" s="402">
        <v>7500283</v>
      </c>
      <c r="E40" s="402">
        <v>328</v>
      </c>
      <c r="F40" s="402">
        <v>695</v>
      </c>
      <c r="G40" s="402">
        <v>206392690</v>
      </c>
      <c r="H40" s="417">
        <v>1</v>
      </c>
    </row>
    <row r="41" spans="2:9" ht="15.5" x14ac:dyDescent="0.35">
      <c r="B41" s="583"/>
      <c r="C41" s="402" t="s">
        <v>517</v>
      </c>
      <c r="D41" s="402">
        <v>7500283</v>
      </c>
      <c r="E41" s="402">
        <v>328</v>
      </c>
      <c r="F41" s="402">
        <v>695</v>
      </c>
      <c r="G41" s="402">
        <v>206392690</v>
      </c>
      <c r="H41" s="417">
        <v>1</v>
      </c>
    </row>
    <row r="42" spans="2:9" ht="15.5" x14ac:dyDescent="0.35">
      <c r="B42" s="583"/>
      <c r="C42" s="402" t="s">
        <v>212</v>
      </c>
      <c r="D42" s="402">
        <v>150005655</v>
      </c>
      <c r="E42" s="402">
        <v>6567</v>
      </c>
      <c r="F42" s="402">
        <v>13904</v>
      </c>
      <c r="G42" s="402">
        <v>4127853802</v>
      </c>
      <c r="H42" s="417">
        <v>12</v>
      </c>
    </row>
    <row r="43" spans="2:9" ht="15.5" x14ac:dyDescent="0.35">
      <c r="B43" s="384" t="s">
        <v>532</v>
      </c>
      <c r="C43" s="402" t="s">
        <v>514</v>
      </c>
      <c r="D43" s="402">
        <v>88131585</v>
      </c>
      <c r="E43" s="402">
        <v>76952</v>
      </c>
      <c r="F43" s="402">
        <v>257865</v>
      </c>
      <c r="G43" s="402">
        <v>424080771.27999997</v>
      </c>
      <c r="H43" s="417">
        <v>21</v>
      </c>
    </row>
    <row r="44" spans="2:9" ht="29" customHeight="1" x14ac:dyDescent="0.35">
      <c r="B44" s="583" t="s">
        <v>507</v>
      </c>
      <c r="C44" s="402" t="s">
        <v>514</v>
      </c>
      <c r="D44" s="402">
        <v>11802088</v>
      </c>
      <c r="E44" s="402">
        <v>1</v>
      </c>
      <c r="F44" s="402">
        <v>24280</v>
      </c>
      <c r="G44" s="402">
        <v>522928194.39999998</v>
      </c>
      <c r="H44" s="417">
        <v>4</v>
      </c>
    </row>
    <row r="45" spans="2:9" ht="31" x14ac:dyDescent="0.35">
      <c r="B45" s="583"/>
      <c r="C45" s="402" t="s">
        <v>533</v>
      </c>
      <c r="D45" s="402">
        <v>6006194</v>
      </c>
      <c r="E45" s="402">
        <v>553</v>
      </c>
      <c r="F45" s="402">
        <v>1680</v>
      </c>
      <c r="G45" s="402">
        <v>28681448</v>
      </c>
      <c r="H45" s="417">
        <v>21</v>
      </c>
    </row>
    <row r="46" spans="2:9" ht="29" customHeight="1" x14ac:dyDescent="0.35">
      <c r="B46" s="583"/>
      <c r="C46" s="402" t="s">
        <v>212</v>
      </c>
      <c r="D46" s="402">
        <v>17808282</v>
      </c>
      <c r="E46" s="402">
        <v>554</v>
      </c>
      <c r="F46" s="402">
        <v>25960</v>
      </c>
      <c r="G46" s="402">
        <v>551609642.39999998</v>
      </c>
      <c r="H46" s="417">
        <v>25</v>
      </c>
    </row>
    <row r="47" spans="2:9" ht="15.5" x14ac:dyDescent="0.35">
      <c r="B47" s="583" t="s">
        <v>534</v>
      </c>
      <c r="C47" s="402" t="s">
        <v>525</v>
      </c>
      <c r="D47" s="402">
        <v>9486</v>
      </c>
      <c r="E47" s="402">
        <v>1</v>
      </c>
      <c r="F47" s="402">
        <v>1</v>
      </c>
      <c r="G47" s="402">
        <v>40000</v>
      </c>
      <c r="H47" s="417">
        <v>1</v>
      </c>
    </row>
    <row r="48" spans="2:9" ht="15.5" x14ac:dyDescent="0.35">
      <c r="B48" s="583"/>
      <c r="C48" s="402" t="s">
        <v>514</v>
      </c>
      <c r="D48" s="402">
        <v>63189</v>
      </c>
      <c r="E48" s="402">
        <v>11</v>
      </c>
      <c r="F48" s="402">
        <v>11</v>
      </c>
      <c r="G48" s="402">
        <v>220000</v>
      </c>
      <c r="H48" s="417">
        <v>1</v>
      </c>
    </row>
    <row r="49" spans="2:8" ht="15.5" x14ac:dyDescent="0.35">
      <c r="B49" s="583"/>
      <c r="C49" s="402" t="s">
        <v>517</v>
      </c>
      <c r="D49" s="402">
        <v>1274247</v>
      </c>
      <c r="E49" s="402">
        <v>330</v>
      </c>
      <c r="F49" s="402">
        <v>991</v>
      </c>
      <c r="G49" s="402">
        <v>11115000</v>
      </c>
      <c r="H49" s="417">
        <v>4</v>
      </c>
    </row>
    <row r="50" spans="2:8" ht="15.5" x14ac:dyDescent="0.35">
      <c r="B50" s="583"/>
      <c r="C50" s="402" t="s">
        <v>212</v>
      </c>
      <c r="D50" s="402">
        <v>1346922</v>
      </c>
      <c r="E50" s="402">
        <v>342</v>
      </c>
      <c r="F50" s="402">
        <v>1003</v>
      </c>
      <c r="G50" s="402">
        <v>11375000</v>
      </c>
      <c r="H50" s="417">
        <v>0</v>
      </c>
    </row>
    <row r="51" spans="2:8" ht="15.5" x14ac:dyDescent="0.35">
      <c r="B51" s="595" t="s">
        <v>509</v>
      </c>
      <c r="C51" s="402" t="s">
        <v>515</v>
      </c>
      <c r="D51" s="402">
        <v>11454932</v>
      </c>
      <c r="E51" s="402">
        <v>445</v>
      </c>
      <c r="F51" s="402">
        <v>2050</v>
      </c>
      <c r="G51" s="402">
        <v>255406795</v>
      </c>
      <c r="H51" s="417">
        <v>19</v>
      </c>
    </row>
    <row r="52" spans="2:8" ht="29" customHeight="1" x14ac:dyDescent="0.35">
      <c r="B52" s="595"/>
      <c r="C52" s="402" t="s">
        <v>516</v>
      </c>
      <c r="D52" s="402">
        <v>203398</v>
      </c>
      <c r="E52" s="402">
        <v>3</v>
      </c>
      <c r="F52" s="402">
        <v>234</v>
      </c>
      <c r="G52" s="402">
        <v>1555000</v>
      </c>
      <c r="H52" s="417">
        <v>1</v>
      </c>
    </row>
    <row r="53" spans="2:8" ht="29" customHeight="1" x14ac:dyDescent="0.35">
      <c r="B53" s="595"/>
      <c r="C53" s="402" t="s">
        <v>517</v>
      </c>
      <c r="D53" s="402">
        <v>-6150</v>
      </c>
      <c r="E53" s="402">
        <v>0</v>
      </c>
      <c r="F53" s="402">
        <v>0</v>
      </c>
      <c r="G53" s="402">
        <v>-230000</v>
      </c>
      <c r="H53" s="417">
        <v>0</v>
      </c>
    </row>
    <row r="54" spans="2:8" ht="15.5" x14ac:dyDescent="0.35">
      <c r="B54" s="595"/>
      <c r="C54" s="402" t="s">
        <v>518</v>
      </c>
      <c r="D54" s="402">
        <v>135756</v>
      </c>
      <c r="E54" s="402">
        <v>3</v>
      </c>
      <c r="F54" s="402">
        <v>163</v>
      </c>
      <c r="G54" s="402">
        <v>4965000</v>
      </c>
      <c r="H54" s="417">
        <v>3</v>
      </c>
    </row>
    <row r="55" spans="2:8" ht="29" customHeight="1" x14ac:dyDescent="0.35">
      <c r="B55" s="595"/>
      <c r="C55" s="402" t="s">
        <v>521</v>
      </c>
      <c r="D55" s="402">
        <v>3571471</v>
      </c>
      <c r="E55" s="402">
        <v>18</v>
      </c>
      <c r="F55" s="402">
        <v>220000</v>
      </c>
      <c r="G55" s="402">
        <v>145207350</v>
      </c>
      <c r="H55" s="417">
        <v>8</v>
      </c>
    </row>
    <row r="56" spans="2:8" ht="29" customHeight="1" x14ac:dyDescent="0.35">
      <c r="B56" s="595"/>
      <c r="C56" s="402" t="s">
        <v>535</v>
      </c>
      <c r="D56" s="402">
        <v>416993</v>
      </c>
      <c r="E56" s="402">
        <v>2</v>
      </c>
      <c r="F56" s="402">
        <v>7</v>
      </c>
      <c r="G56" s="402">
        <v>2150000</v>
      </c>
      <c r="H56" s="417">
        <v>2</v>
      </c>
    </row>
    <row r="57" spans="2:8" ht="15.5" x14ac:dyDescent="0.35">
      <c r="B57" s="595"/>
      <c r="C57" s="402" t="s">
        <v>520</v>
      </c>
      <c r="D57" s="402">
        <v>98809722</v>
      </c>
      <c r="E57" s="402">
        <v>0</v>
      </c>
      <c r="F57" s="402">
        <v>0</v>
      </c>
      <c r="G57" s="402">
        <v>463112346</v>
      </c>
      <c r="H57" s="417">
        <v>21</v>
      </c>
    </row>
    <row r="58" spans="2:8" ht="29" customHeight="1" thickBot="1" x14ac:dyDescent="0.4">
      <c r="B58" s="596"/>
      <c r="C58" s="422" t="s">
        <v>212</v>
      </c>
      <c r="D58" s="422">
        <v>114586122</v>
      </c>
      <c r="E58" s="422">
        <v>471</v>
      </c>
      <c r="F58" s="422">
        <v>222454</v>
      </c>
      <c r="G58" s="422">
        <v>872166491</v>
      </c>
      <c r="H58" s="423">
        <f>MAX(H51:H57)</f>
        <v>21</v>
      </c>
    </row>
    <row r="59" spans="2:8" ht="16" thickBot="1" x14ac:dyDescent="0.4">
      <c r="B59" s="385" t="s">
        <v>26</v>
      </c>
      <c r="C59" s="419"/>
      <c r="D59" s="419">
        <f t="shared" ref="D59:G59" si="0">D58+D50+D46+D43+D42+D37+D36+D35+D34+D31+D27+D26+D22+D13+D12</f>
        <v>1058298901.8375185</v>
      </c>
      <c r="E59" s="419">
        <f t="shared" si="0"/>
        <v>534907.75836444716</v>
      </c>
      <c r="F59" s="419">
        <f t="shared" si="0"/>
        <v>2703237.2701833323</v>
      </c>
      <c r="G59" s="419">
        <f t="shared" si="0"/>
        <v>15535270299.415247</v>
      </c>
      <c r="H59" s="419"/>
    </row>
    <row r="60" spans="2:8" ht="29" customHeight="1" x14ac:dyDescent="0.35">
      <c r="B60" s="592" t="s">
        <v>538</v>
      </c>
      <c r="C60" s="593"/>
      <c r="D60" s="593"/>
      <c r="E60" s="593"/>
      <c r="F60" s="593"/>
      <c r="G60" s="593"/>
      <c r="H60" s="594"/>
    </row>
    <row r="61" spans="2:8" ht="31.5" thickBot="1" x14ac:dyDescent="0.4">
      <c r="B61" s="427" t="s">
        <v>536</v>
      </c>
      <c r="C61" s="422" t="s">
        <v>514</v>
      </c>
      <c r="D61" s="422">
        <v>48956666</v>
      </c>
      <c r="E61" s="422">
        <v>75997</v>
      </c>
      <c r="F61" s="422">
        <v>254574</v>
      </c>
      <c r="G61" s="422">
        <v>221885033.74123979</v>
      </c>
      <c r="H61" s="423">
        <v>33</v>
      </c>
    </row>
    <row r="62" spans="2:8" ht="16" thickBot="1" x14ac:dyDescent="0.4">
      <c r="B62" s="385" t="s">
        <v>31</v>
      </c>
      <c r="C62" s="419"/>
      <c r="D62" s="419">
        <f>D61+D59</f>
        <v>1107255567.8375185</v>
      </c>
      <c r="E62" s="419">
        <f t="shared" ref="E62:G62" si="1">E61+E59</f>
        <v>610904.75836444716</v>
      </c>
      <c r="F62" s="419">
        <f t="shared" si="1"/>
        <v>2957811.2701833323</v>
      </c>
      <c r="G62" s="419">
        <f t="shared" si="1"/>
        <v>15757155333.156487</v>
      </c>
      <c r="H62" s="419"/>
    </row>
    <row r="63" spans="2:8" ht="15.5" x14ac:dyDescent="0.35">
      <c r="B63" s="529" t="s">
        <v>422</v>
      </c>
      <c r="C63" s="529"/>
      <c r="D63" s="529"/>
      <c r="E63" s="529"/>
      <c r="F63" s="529"/>
      <c r="G63" s="529"/>
      <c r="H63" s="529"/>
    </row>
    <row r="64" spans="2:8" ht="15.5" x14ac:dyDescent="0.35">
      <c r="D64" s="1"/>
      <c r="G64" s="1"/>
    </row>
    <row r="65" spans="1:100" ht="15.5" x14ac:dyDescent="0.35">
      <c r="D65" s="1"/>
      <c r="G65" s="1"/>
    </row>
    <row r="66" spans="1:100" ht="15.5" x14ac:dyDescent="0.35">
      <c r="D66" s="1"/>
      <c r="G66" s="1"/>
    </row>
    <row r="67" spans="1:100" ht="15.5" x14ac:dyDescent="0.35">
      <c r="D67" s="1"/>
      <c r="G67" s="1"/>
    </row>
    <row r="68" spans="1:100" ht="15.5" x14ac:dyDescent="0.35">
      <c r="D68" s="1"/>
      <c r="G68" s="1"/>
    </row>
    <row r="69" spans="1:100" ht="15.5" x14ac:dyDescent="0.35">
      <c r="D69" s="1"/>
      <c r="G69" s="1"/>
    </row>
    <row r="70" spans="1:100" ht="14.5" x14ac:dyDescent="0.3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row>
    <row r="71" spans="1:100" ht="15.5" x14ac:dyDescent="0.35">
      <c r="D71" s="1"/>
      <c r="G71" s="1"/>
    </row>
    <row r="72" spans="1:100" ht="15.5" x14ac:dyDescent="0.35">
      <c r="D72" s="1"/>
      <c r="G72" s="1"/>
    </row>
    <row r="73" spans="1:100" ht="15.5" x14ac:dyDescent="0.35"/>
  </sheetData>
  <sheetProtection algorithmName="SHA-512" hashValue="Gv2TPKvOxQEmniYgwUwI8ESA8b2tTC8Cw26PHZkbTxxnl79Yirlpqy33FkdHwd1h8YYOQ7eATumFIfanprQCmg==" saltValue="q1sIYkSyRkp5mCq0H1VmEQ==" spinCount="100000" sheet="1" objects="1" scenarios="1"/>
  <mergeCells count="13">
    <mergeCell ref="B63:H63"/>
    <mergeCell ref="B60:H60"/>
    <mergeCell ref="B44:B46"/>
    <mergeCell ref="B47:B50"/>
    <mergeCell ref="B51:B58"/>
    <mergeCell ref="B3:H3"/>
    <mergeCell ref="B5:H5"/>
    <mergeCell ref="B38:B42"/>
    <mergeCell ref="B32:B34"/>
    <mergeCell ref="B28:B31"/>
    <mergeCell ref="B23:B26"/>
    <mergeCell ref="B14:B22"/>
    <mergeCell ref="B6:B12"/>
  </mergeCells>
  <conditionalFormatting sqref="I7:I34">
    <cfRule type="colorScale" priority="14">
      <colorScale>
        <cfvo type="min"/>
        <cfvo type="percentile" val="50"/>
        <cfvo type="max"/>
        <color rgb="FF63BE7B"/>
        <color rgb="FFFFEB84"/>
        <color rgb="FFF8696B"/>
      </colorScale>
    </cfRule>
  </conditionalFormatting>
  <pageMargins left="0.7" right="0.7" top="0.75" bottom="0.75" header="0.3" footer="0.3"/>
  <pageSetup scale="37" orientation="landscape" r:id="rId1"/>
  <headerFooter>
    <oddFooter>Page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72</vt:i4>
      </vt:variant>
      <vt:variant>
        <vt:lpstr>Named Ranges</vt:lpstr>
      </vt:variant>
      <vt:variant>
        <vt:i4>63</vt:i4>
      </vt:variant>
    </vt:vector>
  </HeadingPairs>
  <TitlesOfParts>
    <vt:vector size="135" baseType="lpstr">
      <vt:lpstr>Details</vt:lpstr>
      <vt:lpstr>Reliance &amp; Limitations</vt:lpstr>
      <vt:lpstr>Contents</vt:lpstr>
      <vt:lpstr>T1</vt:lpstr>
      <vt:lpstr>T2</vt:lpstr>
      <vt:lpstr>T3</vt:lpstr>
      <vt:lpstr>T4</vt:lpstr>
      <vt:lpstr>T5</vt:lpstr>
      <vt:lpstr>APPENDIX 1</vt:lpstr>
      <vt:lpstr>APPENDIX 2</vt:lpstr>
      <vt:lpstr>APPENDIX 3</vt:lpstr>
      <vt:lpstr>APPENDIX 4</vt:lpstr>
      <vt:lpstr>APPENDIX 5 I</vt:lpstr>
      <vt:lpstr>APPENDIX 5 II</vt:lpstr>
      <vt:lpstr>APPENDIX 5 III</vt:lpstr>
      <vt:lpstr>APPENDIX 6 I</vt:lpstr>
      <vt:lpstr>APPENDIX 6 II</vt:lpstr>
      <vt:lpstr>APPENDIX 6 III</vt:lpstr>
      <vt:lpstr>APPENDIX 6 IV</vt:lpstr>
      <vt:lpstr>APPENDIX 7</vt:lpstr>
      <vt:lpstr>APPENDIX 8</vt:lpstr>
      <vt:lpstr>APPENDIX 9</vt:lpstr>
      <vt:lpstr>APPENDIX 10</vt:lpstr>
      <vt:lpstr>APPENDIX 11</vt:lpstr>
      <vt:lpstr>APPENDIX 12</vt:lpstr>
      <vt:lpstr>APPENDIX 13</vt:lpstr>
      <vt:lpstr>APPENDIX 14</vt:lpstr>
      <vt:lpstr>APPENDIX 15</vt:lpstr>
      <vt:lpstr>PERSONAL PENSIONS</vt:lpstr>
      <vt:lpstr>UNIT LINKED AND LINKED</vt:lpstr>
      <vt:lpstr>NON-LINKED</vt:lpstr>
      <vt:lpstr>PERSONAL PERMANENT HEALTH</vt:lpstr>
      <vt:lpstr>GROUP PERMANENT HEALTH</vt:lpstr>
      <vt:lpstr>APPENDIX 16</vt:lpstr>
      <vt:lpstr>APPENDIX 17</vt:lpstr>
      <vt:lpstr>APPENDIX 18</vt:lpstr>
      <vt:lpstr>APPENDIX 19</vt:lpstr>
      <vt:lpstr>APPENDIX 20</vt:lpstr>
      <vt:lpstr>APPENDIX 21</vt:lpstr>
      <vt:lpstr>APPENDIX 22</vt:lpstr>
      <vt:lpstr>APPENDIX 23</vt:lpstr>
      <vt:lpstr>APPENDIX 24</vt:lpstr>
      <vt:lpstr>APPENDIX 25</vt:lpstr>
      <vt:lpstr>APPENDIX 26</vt:lpstr>
      <vt:lpstr>APPENDIX 27</vt:lpstr>
      <vt:lpstr>APPENDIX 28</vt:lpstr>
      <vt:lpstr>APPENDIX 29</vt:lpstr>
      <vt:lpstr>APPENDIX 30</vt:lpstr>
      <vt:lpstr>APPENDIX 31</vt:lpstr>
      <vt:lpstr>APPENDIX 32</vt:lpstr>
      <vt:lpstr>APPENDIX 33</vt:lpstr>
      <vt:lpstr>APPENDIX 34</vt:lpstr>
      <vt:lpstr>APPENDIX 35</vt:lpstr>
      <vt:lpstr>APPENDIX 36</vt:lpstr>
      <vt:lpstr>APPENDIX 37</vt:lpstr>
      <vt:lpstr>APPENDIX 38</vt:lpstr>
      <vt:lpstr>APPENDIX 39</vt:lpstr>
      <vt:lpstr>APPENDIX 40</vt:lpstr>
      <vt:lpstr>APPENDIX 41</vt:lpstr>
      <vt:lpstr>APPENDIX 42</vt:lpstr>
      <vt:lpstr>APPENDIX 43</vt:lpstr>
      <vt:lpstr>APPENDIX 44</vt:lpstr>
      <vt:lpstr>APPENDIX 45</vt:lpstr>
      <vt:lpstr>APPENDIX 46</vt:lpstr>
      <vt:lpstr>APPENDIX 47</vt:lpstr>
      <vt:lpstr>APPENDIX 48</vt:lpstr>
      <vt:lpstr>APPENDIX 49</vt:lpstr>
      <vt:lpstr>APPENDIX 50</vt:lpstr>
      <vt:lpstr>APPENDIX 51</vt:lpstr>
      <vt:lpstr>APPENDIX 52</vt:lpstr>
      <vt:lpstr>APPENDIX 53</vt:lpstr>
      <vt:lpstr>APPENDIX 54</vt:lpstr>
      <vt:lpstr>Appendix_1_Range</vt:lpstr>
      <vt:lpstr>Appendix_10</vt:lpstr>
      <vt:lpstr>Appendix_11</vt:lpstr>
      <vt:lpstr>Appendix_12</vt:lpstr>
      <vt:lpstr>Appendix_13</vt:lpstr>
      <vt:lpstr>Appendix_14</vt:lpstr>
      <vt:lpstr>Appendix_15</vt:lpstr>
      <vt:lpstr>Appendix_16</vt:lpstr>
      <vt:lpstr>Appendix_17</vt:lpstr>
      <vt:lpstr>Appendix_18</vt:lpstr>
      <vt:lpstr>Appendix_19</vt:lpstr>
      <vt:lpstr>Appendix_2</vt:lpstr>
      <vt:lpstr>Appendix_20</vt:lpstr>
      <vt:lpstr>Appendix_21</vt:lpstr>
      <vt:lpstr>Appendix_22</vt:lpstr>
      <vt:lpstr>Appendix_23</vt:lpstr>
      <vt:lpstr>Appendix_24</vt:lpstr>
      <vt:lpstr>Appendix_25</vt:lpstr>
      <vt:lpstr>Appendix_26</vt:lpstr>
      <vt:lpstr>Appendix_27</vt:lpstr>
      <vt:lpstr>Appendix_28</vt:lpstr>
      <vt:lpstr>Appendix_29</vt:lpstr>
      <vt:lpstr>Appendix_3</vt:lpstr>
      <vt:lpstr>Appendix_30</vt:lpstr>
      <vt:lpstr>Appendix_31</vt:lpstr>
      <vt:lpstr>Appendix_32</vt:lpstr>
      <vt:lpstr>Appendix_33</vt:lpstr>
      <vt:lpstr>Appendix_34</vt:lpstr>
      <vt:lpstr>Appendix_35</vt:lpstr>
      <vt:lpstr>Appendix_36</vt:lpstr>
      <vt:lpstr>Appendix_37</vt:lpstr>
      <vt:lpstr>Appendix_38</vt:lpstr>
      <vt:lpstr>Appendix_39</vt:lpstr>
      <vt:lpstr>Appendix_4</vt:lpstr>
      <vt:lpstr>Appendix_40</vt:lpstr>
      <vt:lpstr>Appendix_41</vt:lpstr>
      <vt:lpstr>Appendix_42</vt:lpstr>
      <vt:lpstr>Appendix_43</vt:lpstr>
      <vt:lpstr>Appendix_44</vt:lpstr>
      <vt:lpstr>Appendix_45</vt:lpstr>
      <vt:lpstr>Appendix_46</vt:lpstr>
      <vt:lpstr>Appendix_47</vt:lpstr>
      <vt:lpstr>Appendix_48</vt:lpstr>
      <vt:lpstr>Appendix_49</vt:lpstr>
      <vt:lpstr>Appendix_50</vt:lpstr>
      <vt:lpstr>Appendix_51</vt:lpstr>
      <vt:lpstr>Appendix_52</vt:lpstr>
      <vt:lpstr>Appendix_53</vt:lpstr>
      <vt:lpstr>Appendix_54</vt:lpstr>
      <vt:lpstr>Appendix_5I</vt:lpstr>
      <vt:lpstr>Appendix_5II</vt:lpstr>
      <vt:lpstr>Appendix_5III</vt:lpstr>
      <vt:lpstr>APPENDIX_6</vt:lpstr>
      <vt:lpstr>Appendix_6I</vt:lpstr>
      <vt:lpstr>APPENDIX_6II</vt:lpstr>
      <vt:lpstr>APPENDIX_6III</vt:lpstr>
      <vt:lpstr>APPENDIX_6IV</vt:lpstr>
      <vt:lpstr>APPENDIX_7</vt:lpstr>
      <vt:lpstr>Appendix_8</vt:lpstr>
      <vt:lpstr>Appendix_9</vt:lpstr>
      <vt:lpstr>Details_Range</vt:lpstr>
      <vt:lpstr>Contents!Print_Area</vt:lpstr>
      <vt:lpstr>'Reliance &amp; Limitations'!Print_Area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Bosco M. Mwanza</dc:creator>
  <cp:lastModifiedBy>Janet K. Jomo</cp:lastModifiedBy>
  <cp:lastPrinted>2025-08-21T13:05:09Z</cp:lastPrinted>
  <dcterms:created xsi:type="dcterms:W3CDTF">2014-06-09T12:21:50Z</dcterms:created>
  <dcterms:modified xsi:type="dcterms:W3CDTF">2025-08-22T05:23:53Z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Restricted</vt:lpwstr>
  </property>
  <property fmtid="{D5CDD505-2E9C-101B-9397-08002B2CF9AE}" pid="3" name="ClassifiedBy">
    <vt:lpwstr>System</vt:lpwstr>
  </property>
  <property fmtid="{D5CDD505-2E9C-101B-9397-08002B2CF9AE}" pid="4" name="ClassificationHost">
    <vt:lpwstr>DMBURIA2020.ira.go.ke</vt:lpwstr>
  </property>
  <property fmtid="{D5CDD505-2E9C-101B-9397-08002B2CF9AE}" pid="5" name="ClassificationDate">
    <vt:lpwstr> 6/20/2022 8:31:59 AM</vt:lpwstr>
  </property>
  <property fmtid="{D5CDD505-2E9C-101B-9397-08002B2CF9AE}" pid="6" name="ClassificationGUID">
    <vt:lpwstr>{50bd4d27-016c-474c-bfec-961f87b6b9b6}</vt:lpwstr>
  </property>
</Properties>
</file>